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2016\Agregados\"/>
    </mc:Choice>
  </mc:AlternateContent>
  <bookViews>
    <workbookView xWindow="840" yWindow="360" windowWidth="13875" windowHeight="7965" tabRatio="828" firstSheet="1" activeTab="1"/>
  </bookViews>
  <sheets>
    <sheet name="Acerno_Cache_XXXXX" sheetId="15" state="veryHidden" r:id="rId1"/>
    <sheet name="Información" sheetId="8" r:id="rId2"/>
    <sheet name="Balance" sheetId="11" r:id="rId3"/>
    <sheet name="Cuenta" sheetId="12" r:id="rId4"/>
    <sheet name="Cambios en el patrimonio neto" sheetId="13" r:id="rId5"/>
    <sheet name="Flujos de efectivo" sheetId="14" r:id="rId6"/>
    <sheet name="Memoria" sheetId="9" r:id="rId7"/>
    <sheet name="Entidades agregadas" sheetId="5"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Print_Area" localSheetId="2">Balance!$A$1:$O$63</definedName>
    <definedName name="_xlnm.Print_Area" localSheetId="4">'Cambios en el patrimonio neto'!$A$1:$M$64</definedName>
    <definedName name="_xlnm.Print_Area" localSheetId="3">Cuenta!$A$1:$O$72</definedName>
    <definedName name="_xlnm.Print_Area" localSheetId="7">'Entidades agregadas'!$A$1:$A$22</definedName>
    <definedName name="_xlnm.Print_Area" localSheetId="5">'Flujos de efectivo'!$A$1:$B$95</definedName>
    <definedName name="_xlnm.Print_Area" localSheetId="1">Información!$A$1:$B$56</definedName>
    <definedName name="_xlnm.Print_Area" localSheetId="6">Memoria!$A$1:$D$32</definedName>
    <definedName name="_xlnm.Print_Titles" localSheetId="7">'Entidades agregadas'!$1:$13</definedName>
    <definedName name="tm_1006633539">#REF!</definedName>
    <definedName name="tm_603982494">#REF!</definedName>
    <definedName name="tm_671088875">#REF!</definedName>
    <definedName name="tm_805306395">#REF!</definedName>
    <definedName name="tm_805306397">#REF!</definedName>
  </definedNames>
  <calcPr calcId="152511"/>
</workbook>
</file>

<file path=xl/calcChain.xml><?xml version="1.0" encoding="utf-8"?>
<calcChain xmlns="http://schemas.openxmlformats.org/spreadsheetml/2006/main">
  <c r="AO31" i="13" l="1"/>
  <c r="AO30" i="13"/>
  <c r="AO28" i="13"/>
  <c r="AO27" i="13"/>
  <c r="AO26" i="13"/>
  <c r="AO25" i="13"/>
  <c r="AO24" i="13"/>
  <c r="AO23" i="13"/>
  <c r="AO22" i="13"/>
  <c r="AO20" i="13"/>
  <c r="AO19" i="13"/>
  <c r="AO18" i="13"/>
  <c r="AO17" i="13"/>
  <c r="AO16" i="13"/>
  <c r="AO15" i="13"/>
  <c r="AO14" i="13"/>
  <c r="AO13" i="13"/>
  <c r="AP31" i="13"/>
  <c r="AP30" i="13"/>
  <c r="AP28" i="13"/>
  <c r="AP27" i="13"/>
  <c r="AP26" i="13"/>
  <c r="AP25" i="13"/>
  <c r="AP24" i="13"/>
  <c r="AP23" i="13"/>
  <c r="AP22" i="13"/>
  <c r="AP20" i="13"/>
  <c r="AP19" i="13"/>
  <c r="AP18" i="13"/>
  <c r="AP17" i="13"/>
  <c r="AP16" i="13"/>
  <c r="AP15" i="13"/>
  <c r="AP14" i="13"/>
  <c r="AP13" i="13"/>
  <c r="D15" i="11"/>
  <c r="E15" i="11"/>
  <c r="F15" i="11"/>
  <c r="G15" i="11"/>
  <c r="H15" i="11"/>
  <c r="I15" i="11"/>
  <c r="J15" i="11"/>
  <c r="K15" i="11"/>
  <c r="D17" i="11"/>
  <c r="E17" i="11"/>
  <c r="F17" i="11"/>
  <c r="G17" i="11"/>
  <c r="H17" i="11"/>
  <c r="I17" i="11"/>
  <c r="J17" i="11"/>
  <c r="K17" i="11"/>
  <c r="D19" i="11"/>
  <c r="E19" i="11"/>
  <c r="F19" i="11"/>
  <c r="G19" i="11"/>
  <c r="H19" i="11"/>
  <c r="I19" i="11"/>
  <c r="J19" i="11"/>
  <c r="K19" i="11"/>
  <c r="D21" i="11"/>
  <c r="E21" i="11"/>
  <c r="F21" i="11"/>
  <c r="G21" i="11"/>
  <c r="H21" i="11"/>
  <c r="I21" i="11"/>
  <c r="J21" i="11"/>
  <c r="K21" i="11"/>
  <c r="D23" i="11"/>
  <c r="E23" i="11"/>
  <c r="F23" i="11"/>
  <c r="G23" i="11"/>
  <c r="H23" i="11"/>
  <c r="I23" i="11"/>
  <c r="J23" i="11"/>
  <c r="K23" i="11"/>
  <c r="D25" i="11"/>
  <c r="E25" i="11"/>
  <c r="F25" i="11"/>
  <c r="G25" i="11"/>
  <c r="H25" i="11"/>
  <c r="I25" i="11"/>
  <c r="J25" i="11"/>
  <c r="K25" i="11"/>
  <c r="D27" i="11"/>
  <c r="E27" i="11"/>
  <c r="F27" i="11"/>
  <c r="G27" i="11"/>
  <c r="H27" i="11"/>
  <c r="I27" i="11"/>
  <c r="J27" i="11"/>
  <c r="K27" i="11"/>
  <c r="D44" i="11"/>
  <c r="E44" i="11"/>
  <c r="F44" i="11"/>
  <c r="G44" i="11"/>
  <c r="H44" i="11"/>
  <c r="I44" i="11"/>
  <c r="J44" i="11"/>
  <c r="K44" i="11"/>
  <c r="D45" i="11"/>
  <c r="E45" i="11"/>
  <c r="F45" i="11"/>
  <c r="G45" i="11"/>
  <c r="H45" i="11"/>
  <c r="I45" i="11"/>
  <c r="J45" i="11"/>
  <c r="K45" i="11"/>
  <c r="D46" i="11"/>
  <c r="E46" i="11"/>
  <c r="F46" i="11"/>
  <c r="G46" i="11"/>
  <c r="H46" i="11"/>
  <c r="I46" i="11"/>
  <c r="J46" i="11"/>
  <c r="K46" i="11"/>
  <c r="D47" i="11"/>
  <c r="E47" i="11"/>
  <c r="F47" i="11"/>
  <c r="G47" i="11"/>
  <c r="H47" i="11"/>
  <c r="I47" i="11"/>
  <c r="J47" i="11"/>
  <c r="K47" i="11"/>
  <c r="D48" i="11"/>
  <c r="E48" i="11"/>
  <c r="F48" i="11"/>
  <c r="G48" i="11"/>
  <c r="H48" i="11"/>
  <c r="I48" i="11"/>
  <c r="J48" i="11"/>
  <c r="K48" i="11"/>
  <c r="D49" i="11"/>
  <c r="E49" i="11"/>
  <c r="F49" i="11"/>
  <c r="G49" i="11"/>
  <c r="H49" i="11"/>
  <c r="I49" i="11"/>
  <c r="J49" i="11"/>
  <c r="K49" i="11"/>
  <c r="D50" i="11"/>
  <c r="E50" i="11"/>
  <c r="F50" i="11"/>
  <c r="G50" i="11"/>
  <c r="H50" i="11"/>
  <c r="I50" i="11"/>
  <c r="J50" i="11"/>
  <c r="K50" i="11"/>
  <c r="D51" i="11"/>
  <c r="E51" i="11"/>
  <c r="F51" i="11"/>
  <c r="G51" i="11"/>
  <c r="H51" i="11"/>
  <c r="I51" i="11"/>
  <c r="J51" i="11"/>
  <c r="K51" i="11"/>
  <c r="D52" i="11"/>
  <c r="E52" i="11"/>
  <c r="F52" i="11"/>
  <c r="G52" i="11"/>
  <c r="H52" i="11"/>
  <c r="I52" i="11"/>
  <c r="J52" i="11"/>
  <c r="K52" i="11"/>
  <c r="E110" i="13"/>
  <c r="F110" i="13"/>
  <c r="G110" i="13"/>
  <c r="H110" i="13"/>
  <c r="I110" i="13"/>
  <c r="J110" i="13"/>
  <c r="K110" i="13"/>
  <c r="L110" i="13"/>
  <c r="M110" i="13"/>
  <c r="N110" i="13"/>
  <c r="O110" i="13"/>
  <c r="P110" i="13"/>
  <c r="E111" i="13"/>
  <c r="F111" i="13"/>
  <c r="G111" i="13"/>
  <c r="H111" i="13"/>
  <c r="I111" i="13"/>
  <c r="J111" i="13"/>
  <c r="K111" i="13"/>
  <c r="L111" i="13"/>
  <c r="M111" i="13"/>
  <c r="N111" i="13"/>
  <c r="O111" i="13"/>
  <c r="P111" i="13"/>
  <c r="E112" i="13"/>
  <c r="F112" i="13"/>
  <c r="G112" i="13"/>
  <c r="H112" i="13"/>
  <c r="I112" i="13"/>
  <c r="J112" i="13"/>
  <c r="K112" i="13"/>
  <c r="L112" i="13"/>
  <c r="M112" i="13"/>
  <c r="N112" i="13"/>
  <c r="O112" i="13"/>
  <c r="P112" i="13"/>
  <c r="E113" i="13"/>
  <c r="F113" i="13"/>
  <c r="G113" i="13"/>
  <c r="H113" i="13"/>
  <c r="I113" i="13"/>
  <c r="J113" i="13"/>
  <c r="K113" i="13"/>
  <c r="L113" i="13"/>
  <c r="M113" i="13"/>
  <c r="N113" i="13"/>
  <c r="O113" i="13"/>
  <c r="P113" i="13"/>
  <c r="E114" i="13"/>
  <c r="F114" i="13"/>
  <c r="G114" i="13"/>
  <c r="H114" i="13"/>
  <c r="I114" i="13"/>
  <c r="J114" i="13"/>
  <c r="K114" i="13"/>
  <c r="L114" i="13"/>
  <c r="M114" i="13"/>
  <c r="N114" i="13"/>
  <c r="O114" i="13"/>
  <c r="P114" i="13"/>
  <c r="E115" i="13"/>
  <c r="F115" i="13"/>
  <c r="G115" i="13"/>
  <c r="H115" i="13"/>
  <c r="I115" i="13"/>
  <c r="J115" i="13"/>
  <c r="K115" i="13"/>
  <c r="L115" i="13"/>
  <c r="M115" i="13"/>
  <c r="N115" i="13"/>
  <c r="O115" i="13"/>
  <c r="P115" i="13"/>
  <c r="E116" i="13"/>
  <c r="F116" i="13"/>
  <c r="G116" i="13"/>
  <c r="H116" i="13"/>
  <c r="I116" i="13"/>
  <c r="J116" i="13"/>
  <c r="K116" i="13"/>
  <c r="L116" i="13"/>
  <c r="M116" i="13"/>
  <c r="N116" i="13"/>
  <c r="O116" i="13"/>
  <c r="P116" i="13"/>
  <c r="E117" i="13"/>
  <c r="F117" i="13"/>
  <c r="G117" i="13"/>
  <c r="H117" i="13"/>
  <c r="I117" i="13"/>
  <c r="J117" i="13"/>
  <c r="K117" i="13"/>
  <c r="L117" i="13"/>
  <c r="M117" i="13"/>
  <c r="N117" i="13"/>
  <c r="O117" i="13"/>
  <c r="P117" i="13"/>
  <c r="E118" i="13"/>
  <c r="F118" i="13"/>
  <c r="G118" i="13"/>
  <c r="H118" i="13"/>
  <c r="I118" i="13"/>
  <c r="J118" i="13"/>
  <c r="K118" i="13"/>
  <c r="L118" i="13"/>
  <c r="M118" i="13"/>
  <c r="N118" i="13"/>
  <c r="O118" i="13"/>
  <c r="P118" i="13"/>
  <c r="E119" i="13"/>
  <c r="F119" i="13"/>
  <c r="G119" i="13"/>
  <c r="H119" i="13"/>
  <c r="I119" i="13"/>
  <c r="J119" i="13"/>
  <c r="K119" i="13"/>
  <c r="L119" i="13"/>
  <c r="M119" i="13"/>
  <c r="N119" i="13"/>
  <c r="O119" i="13"/>
  <c r="P119" i="13"/>
  <c r="E120" i="13"/>
  <c r="F120" i="13"/>
  <c r="G120" i="13"/>
  <c r="H120" i="13"/>
  <c r="I120" i="13"/>
  <c r="J120" i="13"/>
  <c r="K120" i="13"/>
  <c r="L120" i="13"/>
  <c r="M120" i="13"/>
  <c r="N120" i="13"/>
  <c r="O120" i="13"/>
  <c r="P120" i="13"/>
  <c r="E121" i="13"/>
  <c r="F121" i="13"/>
  <c r="G121" i="13"/>
  <c r="H121" i="13"/>
  <c r="I121" i="13"/>
  <c r="J121" i="13"/>
  <c r="K121" i="13"/>
  <c r="L121" i="13"/>
  <c r="M121" i="13"/>
  <c r="N121" i="13"/>
  <c r="O121" i="13"/>
  <c r="P121" i="13"/>
  <c r="E122" i="13"/>
  <c r="F122" i="13"/>
  <c r="G122" i="13"/>
  <c r="H122" i="13"/>
  <c r="I122" i="13"/>
  <c r="J122" i="13"/>
  <c r="K122" i="13"/>
  <c r="L122" i="13"/>
  <c r="M122" i="13"/>
  <c r="N122" i="13"/>
  <c r="O122" i="13"/>
  <c r="P122" i="13"/>
  <c r="E123" i="13"/>
  <c r="F123" i="13"/>
  <c r="G123" i="13"/>
  <c r="H123" i="13"/>
  <c r="I123" i="13"/>
  <c r="J123" i="13"/>
  <c r="K123" i="13"/>
  <c r="L123" i="13"/>
  <c r="M123" i="13"/>
  <c r="N123" i="13"/>
  <c r="O123" i="13"/>
  <c r="P123" i="13"/>
  <c r="E124" i="13"/>
  <c r="F124" i="13"/>
  <c r="G124" i="13"/>
  <c r="H124" i="13"/>
  <c r="I124" i="13"/>
  <c r="J124" i="13"/>
  <c r="K124" i="13"/>
  <c r="L124" i="13"/>
  <c r="M124" i="13"/>
  <c r="N124" i="13"/>
  <c r="O124" i="13"/>
  <c r="P124" i="13"/>
  <c r="E125" i="13"/>
  <c r="F125" i="13"/>
  <c r="G125" i="13"/>
  <c r="H125" i="13"/>
  <c r="I125" i="13"/>
  <c r="J125" i="13"/>
  <c r="K125" i="13"/>
  <c r="L125" i="13"/>
  <c r="M125" i="13"/>
  <c r="N125" i="13"/>
  <c r="O125" i="13"/>
  <c r="P125" i="13"/>
  <c r="E126" i="13"/>
  <c r="F126" i="13"/>
  <c r="G126" i="13"/>
  <c r="H126" i="13"/>
  <c r="I126" i="13"/>
  <c r="J126" i="13"/>
  <c r="K126" i="13"/>
  <c r="L126" i="13"/>
  <c r="M126" i="13"/>
  <c r="N126" i="13"/>
  <c r="O126" i="13"/>
  <c r="P126" i="13"/>
  <c r="E127" i="13"/>
  <c r="F127" i="13"/>
  <c r="G127" i="13"/>
  <c r="H127" i="13"/>
  <c r="I127" i="13"/>
  <c r="J127" i="13"/>
  <c r="K127" i="13"/>
  <c r="L127" i="13"/>
  <c r="M127" i="13"/>
  <c r="N127" i="13"/>
  <c r="O127" i="13"/>
  <c r="P127" i="13"/>
  <c r="E128" i="13"/>
  <c r="F128" i="13"/>
  <c r="G128" i="13"/>
  <c r="H128" i="13"/>
  <c r="I128" i="13"/>
  <c r="J128" i="13"/>
  <c r="K128" i="13"/>
  <c r="L128" i="13"/>
  <c r="M128" i="13"/>
  <c r="N128" i="13"/>
  <c r="O128" i="13"/>
  <c r="P128" i="13"/>
  <c r="E129" i="13"/>
  <c r="F129" i="13"/>
  <c r="G129" i="13"/>
  <c r="H129" i="13"/>
  <c r="I129" i="13"/>
  <c r="J129" i="13"/>
  <c r="K129" i="13"/>
  <c r="L129" i="13"/>
  <c r="M129" i="13"/>
  <c r="N129" i="13"/>
  <c r="O129" i="13"/>
  <c r="P129" i="13"/>
  <c r="E130" i="13"/>
  <c r="F130" i="13"/>
  <c r="G130" i="13"/>
  <c r="H130" i="13"/>
  <c r="I130" i="13"/>
  <c r="J130" i="13"/>
  <c r="K130" i="13"/>
  <c r="L130" i="13"/>
  <c r="M130" i="13"/>
  <c r="N130" i="13"/>
  <c r="O130" i="13"/>
  <c r="P130" i="13"/>
  <c r="E131" i="13"/>
  <c r="F131" i="13"/>
  <c r="G131" i="13"/>
  <c r="H131" i="13"/>
  <c r="I131" i="13"/>
  <c r="J131" i="13"/>
  <c r="K131" i="13"/>
  <c r="L131" i="13"/>
  <c r="M131" i="13"/>
  <c r="N131" i="13"/>
  <c r="O131" i="13"/>
  <c r="P131" i="13"/>
  <c r="E132" i="13"/>
  <c r="F132" i="13"/>
  <c r="G132" i="13"/>
  <c r="H132" i="13"/>
  <c r="I132" i="13"/>
  <c r="J132" i="13"/>
  <c r="K132" i="13"/>
  <c r="L132" i="13"/>
  <c r="M132" i="13"/>
  <c r="N132" i="13"/>
  <c r="O132" i="13"/>
  <c r="P132" i="13"/>
  <c r="E133" i="13"/>
  <c r="F133" i="13"/>
  <c r="G133" i="13"/>
  <c r="H133" i="13"/>
  <c r="I133" i="13"/>
  <c r="J133" i="13"/>
  <c r="K133" i="13"/>
  <c r="L133" i="13"/>
  <c r="M133" i="13"/>
  <c r="N133" i="13"/>
  <c r="O133" i="13"/>
  <c r="P133" i="13"/>
  <c r="E134" i="13"/>
  <c r="F134" i="13"/>
  <c r="G134" i="13"/>
  <c r="H134" i="13"/>
  <c r="I134" i="13"/>
  <c r="J134" i="13"/>
  <c r="K134" i="13"/>
  <c r="L134" i="13"/>
  <c r="M134" i="13"/>
  <c r="N134" i="13"/>
  <c r="O134" i="13"/>
  <c r="P134" i="13"/>
  <c r="E135" i="13"/>
  <c r="F135" i="13"/>
  <c r="G135" i="13"/>
  <c r="H135" i="13"/>
  <c r="I135" i="13"/>
  <c r="J135" i="13"/>
  <c r="K135" i="13"/>
  <c r="L135" i="13"/>
  <c r="M135" i="13"/>
  <c r="N135" i="13"/>
  <c r="O135" i="13"/>
  <c r="P135" i="13"/>
  <c r="E136" i="13"/>
  <c r="F136" i="13"/>
  <c r="G136" i="13"/>
  <c r="H136" i="13"/>
  <c r="I136" i="13"/>
  <c r="J136" i="13"/>
  <c r="K136" i="13"/>
  <c r="L136" i="13"/>
  <c r="M136" i="13"/>
  <c r="N136" i="13"/>
  <c r="O136" i="13"/>
  <c r="P136" i="13"/>
  <c r="E137" i="13"/>
  <c r="F137" i="13"/>
  <c r="G137" i="13"/>
  <c r="H137" i="13"/>
  <c r="I137" i="13"/>
  <c r="J137" i="13"/>
  <c r="K137" i="13"/>
  <c r="L137" i="13"/>
  <c r="M137" i="13"/>
  <c r="N137" i="13"/>
  <c r="O137" i="13"/>
  <c r="P137" i="13"/>
  <c r="E138" i="13"/>
  <c r="F138" i="13"/>
  <c r="G138" i="13"/>
  <c r="H138" i="13"/>
  <c r="I138" i="13"/>
  <c r="J138" i="13"/>
  <c r="K138" i="13"/>
  <c r="L138" i="13"/>
  <c r="M138" i="13"/>
  <c r="N138" i="13"/>
  <c r="O138" i="13"/>
  <c r="P138" i="13"/>
  <c r="E139" i="13"/>
  <c r="F139" i="13"/>
  <c r="G139" i="13"/>
  <c r="H139" i="13"/>
  <c r="I139" i="13"/>
  <c r="J139" i="13"/>
  <c r="K139" i="13"/>
  <c r="L139" i="13"/>
  <c r="M139" i="13"/>
  <c r="N139" i="13"/>
  <c r="O139" i="13"/>
  <c r="P139" i="13"/>
  <c r="E140" i="13"/>
  <c r="F140" i="13"/>
  <c r="G140" i="13"/>
  <c r="H140" i="13"/>
  <c r="I140" i="13"/>
  <c r="J140" i="13"/>
  <c r="K140" i="13"/>
  <c r="L140" i="13"/>
  <c r="M140" i="13"/>
  <c r="N140" i="13"/>
  <c r="O140" i="13"/>
  <c r="P140" i="13"/>
  <c r="E141" i="13"/>
  <c r="F141" i="13"/>
  <c r="G141" i="13"/>
  <c r="H141" i="13"/>
  <c r="I141" i="13"/>
  <c r="J141" i="13"/>
  <c r="K141" i="13"/>
  <c r="L141" i="13"/>
  <c r="M141" i="13"/>
  <c r="N141" i="13"/>
  <c r="O141" i="13"/>
  <c r="P141" i="13"/>
  <c r="E142" i="13"/>
  <c r="F142" i="13"/>
  <c r="G142" i="13"/>
  <c r="H142" i="13"/>
  <c r="I142" i="13"/>
  <c r="J142" i="13"/>
  <c r="K142" i="13"/>
  <c r="L142" i="13"/>
  <c r="M142" i="13"/>
  <c r="N142" i="13"/>
  <c r="O142" i="13"/>
  <c r="P142"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10" i="13"/>
  <c r="C88" i="14"/>
  <c r="C87" i="14"/>
  <c r="C86" i="14"/>
  <c r="C85" i="14"/>
  <c r="C84" i="14"/>
  <c r="C83" i="14"/>
  <c r="C82" i="14"/>
  <c r="C81" i="14"/>
  <c r="C80" i="14"/>
  <c r="C79" i="14"/>
  <c r="C78" i="14"/>
  <c r="C77" i="14"/>
  <c r="C76" i="14"/>
  <c r="C75" i="14"/>
  <c r="C74" i="14"/>
  <c r="C73" i="14"/>
  <c r="C72" i="14"/>
  <c r="C71" i="14"/>
  <c r="C70" i="14"/>
  <c r="C69" i="14"/>
  <c r="C68"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6" i="14"/>
  <c r="C25" i="14"/>
  <c r="C24" i="14"/>
  <c r="C23" i="14"/>
  <c r="C22" i="14"/>
  <c r="C21" i="14"/>
  <c r="C20" i="14"/>
  <c r="C19" i="14"/>
  <c r="C18" i="14"/>
  <c r="C17" i="14"/>
  <c r="C16" i="14"/>
  <c r="C15" i="14"/>
  <c r="C14" i="14"/>
  <c r="C13" i="14"/>
  <c r="D88" i="14"/>
  <c r="D87" i="14"/>
  <c r="D86" i="14"/>
  <c r="D85" i="14"/>
  <c r="D84" i="14"/>
  <c r="D83" i="14"/>
  <c r="D82" i="14"/>
  <c r="D81" i="14"/>
  <c r="D80" i="14"/>
  <c r="D79" i="14"/>
  <c r="D78" i="14"/>
  <c r="D77" i="14"/>
  <c r="D76" i="14"/>
  <c r="D75" i="14"/>
  <c r="D74" i="14"/>
  <c r="D73" i="14"/>
  <c r="D72" i="14"/>
  <c r="D71" i="14"/>
  <c r="D70" i="14"/>
  <c r="D69" i="14"/>
  <c r="D68"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6" i="14"/>
  <c r="D25" i="14"/>
  <c r="D24" i="14"/>
  <c r="D23" i="14"/>
  <c r="D22" i="14"/>
  <c r="D21" i="14"/>
  <c r="D20" i="14"/>
  <c r="D19" i="14"/>
  <c r="D18" i="14"/>
  <c r="D17" i="14"/>
  <c r="D16" i="14"/>
  <c r="D15" i="14"/>
  <c r="D14" i="14"/>
  <c r="D13" i="14"/>
  <c r="E25" i="9"/>
  <c r="E24" i="9"/>
  <c r="E23" i="9"/>
  <c r="E19" i="9"/>
  <c r="E18" i="9"/>
  <c r="E13" i="9"/>
  <c r="F25" i="9"/>
  <c r="F24" i="9"/>
  <c r="F23" i="9"/>
  <c r="F19" i="9"/>
  <c r="F18" i="9"/>
  <c r="F13" i="9"/>
  <c r="C44" i="12"/>
  <c r="C40" i="12"/>
  <c r="C36" i="12"/>
  <c r="C35" i="12"/>
  <c r="C34" i="12"/>
  <c r="C33" i="12"/>
  <c r="C32" i="12"/>
  <c r="C31" i="12"/>
  <c r="C29" i="12"/>
  <c r="C28" i="12"/>
  <c r="C27" i="12"/>
  <c r="C26" i="12"/>
  <c r="C23" i="12"/>
  <c r="C22" i="12"/>
  <c r="C21" i="12"/>
  <c r="C20" i="12"/>
  <c r="C18" i="12"/>
  <c r="C17" i="12"/>
  <c r="C16" i="12"/>
  <c r="C15" i="12"/>
  <c r="C14" i="12"/>
  <c r="P56" i="11"/>
  <c r="P55" i="11"/>
  <c r="P53" i="11"/>
  <c r="P52" i="11"/>
  <c r="P51" i="11"/>
  <c r="P50" i="11"/>
  <c r="P49" i="11"/>
  <c r="P48" i="11"/>
  <c r="P47" i="11"/>
  <c r="P45" i="11"/>
  <c r="P44" i="11"/>
  <c r="P42" i="11"/>
  <c r="P41" i="11"/>
  <c r="P40" i="11"/>
  <c r="P39" i="11"/>
  <c r="P38" i="11"/>
  <c r="P37" i="11"/>
  <c r="P36" i="11"/>
  <c r="P35" i="11"/>
  <c r="P34" i="11"/>
  <c r="P32" i="11"/>
  <c r="P29" i="11"/>
  <c r="P28" i="11"/>
  <c r="P27" i="11"/>
  <c r="P26" i="11"/>
  <c r="P25" i="11"/>
  <c r="P24" i="11"/>
  <c r="P23" i="11"/>
  <c r="P22" i="11"/>
  <c r="P20" i="11"/>
  <c r="P19" i="11"/>
  <c r="P18" i="11"/>
  <c r="P17" i="11"/>
  <c r="P16" i="11"/>
  <c r="P15" i="11"/>
  <c r="D44" i="12"/>
  <c r="D40" i="12"/>
  <c r="D36" i="12"/>
  <c r="D35" i="12"/>
  <c r="D34" i="12"/>
  <c r="D33" i="12"/>
  <c r="D32" i="12"/>
  <c r="D31" i="12"/>
  <c r="D29" i="12"/>
  <c r="D28" i="12"/>
  <c r="D27" i="12"/>
  <c r="D26" i="12"/>
  <c r="D23" i="12"/>
  <c r="D22" i="12"/>
  <c r="D21" i="12"/>
  <c r="D20" i="12"/>
  <c r="D18" i="12"/>
  <c r="D17" i="12"/>
  <c r="D16" i="12"/>
  <c r="D15" i="12"/>
  <c r="D14" i="12"/>
  <c r="Q56" i="11"/>
  <c r="Q55" i="11"/>
  <c r="Q53" i="11"/>
  <c r="Q54" i="11" s="1"/>
  <c r="Q52" i="11"/>
  <c r="Q51" i="11"/>
  <c r="Q50" i="11"/>
  <c r="Q49" i="11"/>
  <c r="Q48" i="11"/>
  <c r="Q47" i="11"/>
  <c r="Q45" i="11"/>
  <c r="Q44" i="11"/>
  <c r="Q42" i="11"/>
  <c r="Q41" i="11"/>
  <c r="Q40" i="11"/>
  <c r="Q39" i="11"/>
  <c r="Q38" i="11"/>
  <c r="Q37" i="11"/>
  <c r="Q36" i="11"/>
  <c r="Q35" i="11"/>
  <c r="Q34" i="11"/>
  <c r="Q32" i="11"/>
  <c r="Q29" i="11"/>
  <c r="Q28" i="11"/>
  <c r="Q27" i="11"/>
  <c r="Q26" i="11"/>
  <c r="Q25" i="11"/>
  <c r="Q24" i="11"/>
  <c r="Q23" i="11"/>
  <c r="Q22" i="11"/>
  <c r="Q20" i="11"/>
  <c r="Q19" i="11"/>
  <c r="Q18" i="11"/>
  <c r="Q17" i="11"/>
  <c r="Q16" i="11"/>
  <c r="Q15" i="11"/>
  <c r="L25" i="9"/>
  <c r="K25" i="9"/>
  <c r="J25" i="9"/>
  <c r="I25" i="9"/>
  <c r="H25" i="9"/>
  <c r="G25" i="9"/>
  <c r="L24" i="9"/>
  <c r="K24" i="9"/>
  <c r="J24" i="9"/>
  <c r="I24" i="9"/>
  <c r="H24" i="9"/>
  <c r="G24" i="9"/>
  <c r="L23" i="9"/>
  <c r="K23" i="9"/>
  <c r="J23" i="9"/>
  <c r="I23" i="9"/>
  <c r="H23" i="9"/>
  <c r="G23" i="9"/>
  <c r="L19" i="9"/>
  <c r="K19" i="9"/>
  <c r="J19" i="9"/>
  <c r="I19" i="9"/>
  <c r="H19" i="9"/>
  <c r="G19" i="9"/>
  <c r="L18" i="9"/>
  <c r="K18" i="9"/>
  <c r="J18" i="9"/>
  <c r="I18" i="9"/>
  <c r="H18" i="9"/>
  <c r="G18" i="9"/>
  <c r="L13" i="9"/>
  <c r="K13" i="9"/>
  <c r="J13" i="9"/>
  <c r="I13" i="9"/>
  <c r="H13" i="9"/>
  <c r="G13" i="9"/>
  <c r="H88" i="14"/>
  <c r="G88" i="14"/>
  <c r="F88" i="14"/>
  <c r="E88" i="14"/>
  <c r="H87" i="14"/>
  <c r="G87" i="14"/>
  <c r="F87" i="14"/>
  <c r="E87" i="14"/>
  <c r="H86" i="14"/>
  <c r="G86" i="14"/>
  <c r="F86" i="14"/>
  <c r="E86" i="14"/>
  <c r="H85" i="14"/>
  <c r="G85" i="14"/>
  <c r="F85" i="14"/>
  <c r="E85" i="14"/>
  <c r="H84" i="14"/>
  <c r="G84" i="14"/>
  <c r="F84" i="14"/>
  <c r="E84" i="14"/>
  <c r="H83" i="14"/>
  <c r="G83" i="14"/>
  <c r="F83" i="14"/>
  <c r="E83" i="14"/>
  <c r="H82" i="14"/>
  <c r="G82" i="14"/>
  <c r="F82" i="14"/>
  <c r="E82" i="14"/>
  <c r="H81" i="14"/>
  <c r="G81" i="14"/>
  <c r="F81" i="14"/>
  <c r="E81" i="14"/>
  <c r="H80" i="14"/>
  <c r="G80" i="14"/>
  <c r="F80" i="14"/>
  <c r="E80" i="14"/>
  <c r="H79" i="14"/>
  <c r="G79" i="14"/>
  <c r="F79" i="14"/>
  <c r="E79" i="14"/>
  <c r="H78" i="14"/>
  <c r="G78" i="14"/>
  <c r="F78" i="14"/>
  <c r="E78" i="14"/>
  <c r="H77" i="14"/>
  <c r="G77" i="14"/>
  <c r="F77" i="14"/>
  <c r="E77" i="14"/>
  <c r="H76" i="14"/>
  <c r="G76" i="14"/>
  <c r="F76" i="14"/>
  <c r="E76" i="14"/>
  <c r="H75" i="14"/>
  <c r="G75" i="14"/>
  <c r="F75" i="14"/>
  <c r="E75" i="14"/>
  <c r="H74" i="14"/>
  <c r="G74" i="14"/>
  <c r="F74" i="14"/>
  <c r="E74" i="14"/>
  <c r="H73" i="14"/>
  <c r="G73" i="14"/>
  <c r="F73" i="14"/>
  <c r="E73" i="14"/>
  <c r="H72" i="14"/>
  <c r="G72" i="14"/>
  <c r="F72" i="14"/>
  <c r="E72" i="14"/>
  <c r="H71" i="14"/>
  <c r="G71" i="14"/>
  <c r="F71" i="14"/>
  <c r="E71" i="14"/>
  <c r="H70" i="14"/>
  <c r="G70" i="14"/>
  <c r="F70" i="14"/>
  <c r="E70" i="14"/>
  <c r="H69" i="14"/>
  <c r="G69" i="14"/>
  <c r="F69" i="14"/>
  <c r="E69" i="14"/>
  <c r="H68" i="14"/>
  <c r="G68" i="14"/>
  <c r="F68" i="14"/>
  <c r="E68" i="14"/>
  <c r="H65" i="14"/>
  <c r="G65" i="14"/>
  <c r="F65" i="14"/>
  <c r="E65" i="14"/>
  <c r="H64" i="14"/>
  <c r="G64" i="14"/>
  <c r="F64" i="14"/>
  <c r="E64" i="14"/>
  <c r="H63" i="14"/>
  <c r="G63" i="14"/>
  <c r="F63" i="14"/>
  <c r="E63" i="14"/>
  <c r="H62" i="14"/>
  <c r="G62" i="14"/>
  <c r="F62" i="14"/>
  <c r="E62" i="14"/>
  <c r="H61" i="14"/>
  <c r="G61" i="14"/>
  <c r="F61" i="14"/>
  <c r="E61" i="14"/>
  <c r="H60" i="14"/>
  <c r="G60" i="14"/>
  <c r="F60" i="14"/>
  <c r="E60" i="14"/>
  <c r="H59" i="14"/>
  <c r="G59" i="14"/>
  <c r="F59" i="14"/>
  <c r="E59" i="14"/>
  <c r="H58" i="14"/>
  <c r="G58" i="14"/>
  <c r="F58" i="14"/>
  <c r="E58" i="14"/>
  <c r="H57" i="14"/>
  <c r="G57" i="14"/>
  <c r="F57" i="14"/>
  <c r="E57" i="14"/>
  <c r="H56" i="14"/>
  <c r="G56" i="14"/>
  <c r="F56" i="14"/>
  <c r="E56" i="14"/>
  <c r="H55" i="14"/>
  <c r="G55" i="14"/>
  <c r="F55" i="14"/>
  <c r="E55" i="14"/>
  <c r="H54" i="14"/>
  <c r="G54" i="14"/>
  <c r="F54" i="14"/>
  <c r="E54" i="14"/>
  <c r="H53" i="14"/>
  <c r="G53" i="14"/>
  <c r="F53" i="14"/>
  <c r="E53" i="14"/>
  <c r="H52" i="14"/>
  <c r="G52" i="14"/>
  <c r="F52" i="14"/>
  <c r="E52" i="14"/>
  <c r="H51" i="14"/>
  <c r="G51" i="14"/>
  <c r="F51" i="14"/>
  <c r="E51" i="14"/>
  <c r="H50" i="14"/>
  <c r="G50" i="14"/>
  <c r="F50" i="14"/>
  <c r="E50" i="14"/>
  <c r="H49" i="14"/>
  <c r="G49" i="14"/>
  <c r="F49" i="14"/>
  <c r="E49" i="14"/>
  <c r="H48" i="14"/>
  <c r="G48" i="14"/>
  <c r="F48" i="14"/>
  <c r="E48" i="14"/>
  <c r="H47" i="14"/>
  <c r="G47" i="14"/>
  <c r="F47" i="14"/>
  <c r="E47" i="14"/>
  <c r="H46" i="14"/>
  <c r="G46" i="14"/>
  <c r="F46" i="14"/>
  <c r="E46" i="14"/>
  <c r="H45" i="14"/>
  <c r="G45" i="14"/>
  <c r="F45" i="14"/>
  <c r="E45" i="14"/>
  <c r="H44" i="14"/>
  <c r="G44" i="14"/>
  <c r="F44" i="14"/>
  <c r="E44" i="14"/>
  <c r="H43" i="14"/>
  <c r="G43" i="14"/>
  <c r="F43" i="14"/>
  <c r="E43" i="14"/>
  <c r="H42" i="14"/>
  <c r="G42" i="14"/>
  <c r="F42" i="14"/>
  <c r="E42" i="14"/>
  <c r="H41" i="14"/>
  <c r="G41" i="14"/>
  <c r="F41" i="14"/>
  <c r="E41" i="14"/>
  <c r="H40" i="14"/>
  <c r="G40" i="14"/>
  <c r="F40" i="14"/>
  <c r="E40" i="14"/>
  <c r="H39" i="14"/>
  <c r="G39" i="14"/>
  <c r="F39" i="14"/>
  <c r="E39" i="14"/>
  <c r="H38" i="14"/>
  <c r="G38" i="14"/>
  <c r="F38" i="14"/>
  <c r="E38" i="14"/>
  <c r="H37" i="14"/>
  <c r="G37" i="14"/>
  <c r="F37" i="14"/>
  <c r="E37" i="14"/>
  <c r="H36" i="14"/>
  <c r="G36" i="14"/>
  <c r="F36" i="14"/>
  <c r="E36" i="14"/>
  <c r="H35" i="14"/>
  <c r="G35" i="14"/>
  <c r="F35" i="14"/>
  <c r="E35" i="14"/>
  <c r="H34" i="14"/>
  <c r="G34" i="14"/>
  <c r="F34" i="14"/>
  <c r="E34" i="14"/>
  <c r="H33" i="14"/>
  <c r="G33" i="14"/>
  <c r="F33" i="14"/>
  <c r="E33" i="14"/>
  <c r="H32" i="14"/>
  <c r="G32" i="14"/>
  <c r="F32" i="14"/>
  <c r="E32" i="14"/>
  <c r="H31" i="14"/>
  <c r="G31" i="14"/>
  <c r="F31" i="14"/>
  <c r="E31" i="14"/>
  <c r="H30" i="14"/>
  <c r="G30" i="14"/>
  <c r="F30" i="14"/>
  <c r="E30" i="14"/>
  <c r="H29" i="14"/>
  <c r="G29" i="14"/>
  <c r="F29" i="14"/>
  <c r="E29" i="14"/>
  <c r="H28" i="14"/>
  <c r="G28" i="14"/>
  <c r="F28" i="14"/>
  <c r="E28" i="14"/>
  <c r="H26" i="14"/>
  <c r="G26" i="14"/>
  <c r="F26" i="14"/>
  <c r="E26" i="14"/>
  <c r="H25" i="14"/>
  <c r="G25" i="14"/>
  <c r="F25" i="14"/>
  <c r="E25" i="14"/>
  <c r="H24" i="14"/>
  <c r="G24" i="14"/>
  <c r="F24" i="14"/>
  <c r="E24" i="14"/>
  <c r="H23" i="14"/>
  <c r="G23" i="14"/>
  <c r="F23" i="14"/>
  <c r="E23" i="14"/>
  <c r="H22" i="14"/>
  <c r="G22" i="14"/>
  <c r="F22" i="14"/>
  <c r="E22" i="14"/>
  <c r="H21" i="14"/>
  <c r="G21" i="14"/>
  <c r="F21" i="14"/>
  <c r="E21" i="14"/>
  <c r="H20" i="14"/>
  <c r="G20" i="14"/>
  <c r="F20" i="14"/>
  <c r="E20" i="14"/>
  <c r="H19" i="14"/>
  <c r="G19" i="14"/>
  <c r="F19" i="14"/>
  <c r="E19" i="14"/>
  <c r="H18" i="14"/>
  <c r="G18" i="14"/>
  <c r="F18" i="14"/>
  <c r="E18" i="14"/>
  <c r="H17" i="14"/>
  <c r="G17" i="14"/>
  <c r="F17" i="14"/>
  <c r="E17" i="14"/>
  <c r="H16" i="14"/>
  <c r="G16" i="14"/>
  <c r="F16" i="14"/>
  <c r="E16" i="14"/>
  <c r="H15" i="14"/>
  <c r="G15" i="14"/>
  <c r="F15" i="14"/>
  <c r="E15" i="14"/>
  <c r="H14" i="14"/>
  <c r="G14" i="14"/>
  <c r="F14" i="14"/>
  <c r="E14" i="14"/>
  <c r="H13" i="14"/>
  <c r="G13" i="14"/>
  <c r="F13" i="14"/>
  <c r="E13" i="14"/>
  <c r="P104" i="13"/>
  <c r="O104" i="13"/>
  <c r="N104" i="13"/>
  <c r="M104" i="13"/>
  <c r="L104" i="13"/>
  <c r="K104" i="13"/>
  <c r="J104" i="13"/>
  <c r="I104" i="13"/>
  <c r="H104" i="13"/>
  <c r="G104" i="13"/>
  <c r="F104" i="13"/>
  <c r="E104" i="13"/>
  <c r="D104" i="13"/>
  <c r="P103" i="13"/>
  <c r="O103" i="13"/>
  <c r="N103" i="13"/>
  <c r="M103" i="13"/>
  <c r="L103" i="13"/>
  <c r="K103" i="13"/>
  <c r="J103" i="13"/>
  <c r="I103" i="13"/>
  <c r="H103" i="13"/>
  <c r="G103" i="13"/>
  <c r="F103" i="13"/>
  <c r="E103" i="13"/>
  <c r="D103" i="13"/>
  <c r="P102" i="13"/>
  <c r="O102" i="13"/>
  <c r="N102" i="13"/>
  <c r="M102" i="13"/>
  <c r="L102" i="13"/>
  <c r="K102" i="13"/>
  <c r="J102" i="13"/>
  <c r="I102" i="13"/>
  <c r="H102" i="13"/>
  <c r="G102" i="13"/>
  <c r="F102" i="13"/>
  <c r="E102" i="13"/>
  <c r="D102" i="13"/>
  <c r="P101" i="13"/>
  <c r="O101" i="13"/>
  <c r="N101" i="13"/>
  <c r="M101" i="13"/>
  <c r="L101" i="13"/>
  <c r="K101" i="13"/>
  <c r="J101" i="13"/>
  <c r="I101" i="13"/>
  <c r="H101" i="13"/>
  <c r="G101" i="13"/>
  <c r="F101" i="13"/>
  <c r="E101" i="13"/>
  <c r="D101" i="13"/>
  <c r="P100" i="13"/>
  <c r="O100" i="13"/>
  <c r="N100" i="13"/>
  <c r="M100" i="13"/>
  <c r="L100" i="13"/>
  <c r="K100" i="13"/>
  <c r="J100" i="13"/>
  <c r="I100" i="13"/>
  <c r="H100" i="13"/>
  <c r="G100" i="13"/>
  <c r="F100" i="13"/>
  <c r="E100" i="13"/>
  <c r="D100" i="13"/>
  <c r="P99" i="13"/>
  <c r="O99" i="13"/>
  <c r="N99" i="13"/>
  <c r="M99" i="13"/>
  <c r="L99" i="13"/>
  <c r="K99" i="13"/>
  <c r="J99" i="13"/>
  <c r="I99" i="13"/>
  <c r="H99" i="13"/>
  <c r="G99" i="13"/>
  <c r="F99" i="13"/>
  <c r="E99" i="13"/>
  <c r="D99" i="13"/>
  <c r="P98" i="13"/>
  <c r="O98" i="13"/>
  <c r="N98" i="13"/>
  <c r="M98" i="13"/>
  <c r="L98" i="13"/>
  <c r="K98" i="13"/>
  <c r="J98" i="13"/>
  <c r="I98" i="13"/>
  <c r="H98" i="13"/>
  <c r="G98" i="13"/>
  <c r="F98" i="13"/>
  <c r="E98" i="13"/>
  <c r="D98" i="13"/>
  <c r="P97" i="13"/>
  <c r="O97" i="13"/>
  <c r="N97" i="13"/>
  <c r="M97" i="13"/>
  <c r="L97" i="13"/>
  <c r="K97" i="13"/>
  <c r="J97" i="13"/>
  <c r="I97" i="13"/>
  <c r="H97" i="13"/>
  <c r="G97" i="13"/>
  <c r="F97" i="13"/>
  <c r="E97" i="13"/>
  <c r="D97" i="13"/>
  <c r="P96" i="13"/>
  <c r="O96" i="13"/>
  <c r="N96" i="13"/>
  <c r="M96" i="13"/>
  <c r="L96" i="13"/>
  <c r="K96" i="13"/>
  <c r="J96" i="13"/>
  <c r="I96" i="13"/>
  <c r="H96" i="13"/>
  <c r="G96" i="13"/>
  <c r="F96" i="13"/>
  <c r="E96" i="13"/>
  <c r="D96" i="13"/>
  <c r="P95" i="13"/>
  <c r="O95" i="13"/>
  <c r="N95" i="13"/>
  <c r="M95" i="13"/>
  <c r="L95" i="13"/>
  <c r="K95" i="13"/>
  <c r="J95" i="13"/>
  <c r="I95" i="13"/>
  <c r="H95" i="13"/>
  <c r="G95" i="13"/>
  <c r="F95" i="13"/>
  <c r="E95" i="13"/>
  <c r="D95" i="13"/>
  <c r="P94" i="13"/>
  <c r="O94" i="13"/>
  <c r="N94" i="13"/>
  <c r="M94" i="13"/>
  <c r="L94" i="13"/>
  <c r="K94" i="13"/>
  <c r="J94" i="13"/>
  <c r="I94" i="13"/>
  <c r="H94" i="13"/>
  <c r="G94" i="13"/>
  <c r="F94" i="13"/>
  <c r="E94" i="13"/>
  <c r="D94" i="13"/>
  <c r="P93" i="13"/>
  <c r="O93" i="13"/>
  <c r="N93" i="13"/>
  <c r="M93" i="13"/>
  <c r="L93" i="13"/>
  <c r="K93" i="13"/>
  <c r="J93" i="13"/>
  <c r="I93" i="13"/>
  <c r="H93" i="13"/>
  <c r="G93" i="13"/>
  <c r="F93" i="13"/>
  <c r="E93" i="13"/>
  <c r="D93" i="13"/>
  <c r="P92" i="13"/>
  <c r="O92" i="13"/>
  <c r="N92" i="13"/>
  <c r="M92" i="13"/>
  <c r="L92" i="13"/>
  <c r="K92" i="13"/>
  <c r="J92" i="13"/>
  <c r="I92" i="13"/>
  <c r="H92" i="13"/>
  <c r="G92" i="13"/>
  <c r="F92" i="13"/>
  <c r="E92" i="13"/>
  <c r="D92" i="13"/>
  <c r="P91" i="13"/>
  <c r="O91" i="13"/>
  <c r="N91" i="13"/>
  <c r="M91" i="13"/>
  <c r="L91" i="13"/>
  <c r="K91" i="13"/>
  <c r="J91" i="13"/>
  <c r="I91" i="13"/>
  <c r="H91" i="13"/>
  <c r="G91" i="13"/>
  <c r="F91" i="13"/>
  <c r="E91" i="13"/>
  <c r="D91" i="13"/>
  <c r="P90" i="13"/>
  <c r="O90" i="13"/>
  <c r="N90" i="13"/>
  <c r="M90" i="13"/>
  <c r="L90" i="13"/>
  <c r="K90" i="13"/>
  <c r="J90" i="13"/>
  <c r="I90" i="13"/>
  <c r="H90" i="13"/>
  <c r="G90" i="13"/>
  <c r="F90" i="13"/>
  <c r="E90" i="13"/>
  <c r="D90" i="13"/>
  <c r="P89" i="13"/>
  <c r="O89" i="13"/>
  <c r="N89" i="13"/>
  <c r="M89" i="13"/>
  <c r="L89" i="13"/>
  <c r="K89" i="13"/>
  <c r="J89" i="13"/>
  <c r="I89" i="13"/>
  <c r="H89" i="13"/>
  <c r="G89" i="13"/>
  <c r="F89" i="13"/>
  <c r="E89" i="13"/>
  <c r="D89" i="13"/>
  <c r="P88" i="13"/>
  <c r="O88" i="13"/>
  <c r="N88" i="13"/>
  <c r="M88" i="13"/>
  <c r="L88" i="13"/>
  <c r="K88" i="13"/>
  <c r="J88" i="13"/>
  <c r="I88" i="13"/>
  <c r="H88" i="13"/>
  <c r="G88" i="13"/>
  <c r="F88" i="13"/>
  <c r="E88" i="13"/>
  <c r="D88" i="13"/>
  <c r="P87" i="13"/>
  <c r="O87" i="13"/>
  <c r="N87" i="13"/>
  <c r="M87" i="13"/>
  <c r="L87" i="13"/>
  <c r="K87" i="13"/>
  <c r="J87" i="13"/>
  <c r="I87" i="13"/>
  <c r="H87" i="13"/>
  <c r="G87" i="13"/>
  <c r="F87" i="13"/>
  <c r="E87" i="13"/>
  <c r="D87" i="13"/>
  <c r="P86" i="13"/>
  <c r="O86" i="13"/>
  <c r="N86" i="13"/>
  <c r="M86" i="13"/>
  <c r="L86" i="13"/>
  <c r="K86" i="13"/>
  <c r="J86" i="13"/>
  <c r="I86" i="13"/>
  <c r="H86" i="13"/>
  <c r="G86" i="13"/>
  <c r="F86" i="13"/>
  <c r="E86" i="13"/>
  <c r="D86" i="13"/>
  <c r="P85" i="13"/>
  <c r="O85" i="13"/>
  <c r="N85" i="13"/>
  <c r="M85" i="13"/>
  <c r="L85" i="13"/>
  <c r="K85" i="13"/>
  <c r="J85" i="13"/>
  <c r="I85" i="13"/>
  <c r="H85" i="13"/>
  <c r="G85" i="13"/>
  <c r="F85" i="13"/>
  <c r="E85" i="13"/>
  <c r="D85" i="13"/>
  <c r="P84" i="13"/>
  <c r="O84" i="13"/>
  <c r="N84" i="13"/>
  <c r="M84" i="13"/>
  <c r="L84" i="13"/>
  <c r="K84" i="13"/>
  <c r="J84" i="13"/>
  <c r="I84" i="13"/>
  <c r="H84" i="13"/>
  <c r="G84" i="13"/>
  <c r="F84" i="13"/>
  <c r="E84" i="13"/>
  <c r="D84" i="13"/>
  <c r="P83" i="13"/>
  <c r="O83" i="13"/>
  <c r="N83" i="13"/>
  <c r="M83" i="13"/>
  <c r="L83" i="13"/>
  <c r="K83" i="13"/>
  <c r="J83" i="13"/>
  <c r="I83" i="13"/>
  <c r="H83" i="13"/>
  <c r="G83" i="13"/>
  <c r="F83" i="13"/>
  <c r="E83" i="13"/>
  <c r="D83" i="13"/>
  <c r="P82" i="13"/>
  <c r="O82" i="13"/>
  <c r="N82" i="13"/>
  <c r="M82" i="13"/>
  <c r="L82" i="13"/>
  <c r="K82" i="13"/>
  <c r="J82" i="13"/>
  <c r="I82" i="13"/>
  <c r="H82" i="13"/>
  <c r="G82" i="13"/>
  <c r="F82" i="13"/>
  <c r="E82" i="13"/>
  <c r="D82" i="13"/>
  <c r="P81" i="13"/>
  <c r="O81" i="13"/>
  <c r="N81" i="13"/>
  <c r="M81" i="13"/>
  <c r="L81" i="13"/>
  <c r="K81" i="13"/>
  <c r="J81" i="13"/>
  <c r="I81" i="13"/>
  <c r="H81" i="13"/>
  <c r="G81" i="13"/>
  <c r="F81" i="13"/>
  <c r="E81" i="13"/>
  <c r="D81" i="13"/>
  <c r="P80" i="13"/>
  <c r="O80" i="13"/>
  <c r="N80" i="13"/>
  <c r="M80" i="13"/>
  <c r="L80" i="13"/>
  <c r="K80" i="13"/>
  <c r="J80" i="13"/>
  <c r="I80" i="13"/>
  <c r="H80" i="13"/>
  <c r="G80" i="13"/>
  <c r="F80" i="13"/>
  <c r="E80" i="13"/>
  <c r="D80" i="13"/>
  <c r="P79" i="13"/>
  <c r="O79" i="13"/>
  <c r="N79" i="13"/>
  <c r="M79" i="13"/>
  <c r="L79" i="13"/>
  <c r="K79" i="13"/>
  <c r="J79" i="13"/>
  <c r="I79" i="13"/>
  <c r="H79" i="13"/>
  <c r="G79" i="13"/>
  <c r="F79" i="13"/>
  <c r="E79" i="13"/>
  <c r="D79" i="13"/>
  <c r="P78" i="13"/>
  <c r="O78" i="13"/>
  <c r="N78" i="13"/>
  <c r="M78" i="13"/>
  <c r="L78" i="13"/>
  <c r="K78" i="13"/>
  <c r="J78" i="13"/>
  <c r="I78" i="13"/>
  <c r="H78" i="13"/>
  <c r="G78" i="13"/>
  <c r="F78" i="13"/>
  <c r="E78" i="13"/>
  <c r="D78" i="13"/>
  <c r="P77" i="13"/>
  <c r="O77" i="13"/>
  <c r="N77" i="13"/>
  <c r="M77" i="13"/>
  <c r="L77" i="13"/>
  <c r="K77" i="13"/>
  <c r="J77" i="13"/>
  <c r="I77" i="13"/>
  <c r="H77" i="13"/>
  <c r="G77" i="13"/>
  <c r="F77" i="13"/>
  <c r="E77" i="13"/>
  <c r="D77" i="13"/>
  <c r="P76" i="13"/>
  <c r="O76" i="13"/>
  <c r="N76" i="13"/>
  <c r="M76" i="13"/>
  <c r="L76" i="13"/>
  <c r="K76" i="13"/>
  <c r="J76" i="13"/>
  <c r="I76" i="13"/>
  <c r="H76" i="13"/>
  <c r="G76" i="13"/>
  <c r="F76" i="13"/>
  <c r="E76" i="13"/>
  <c r="D76" i="13"/>
  <c r="P75" i="13"/>
  <c r="O75" i="13"/>
  <c r="N75" i="13"/>
  <c r="M75" i="13"/>
  <c r="L75" i="13"/>
  <c r="K75" i="13"/>
  <c r="J75" i="13"/>
  <c r="I75" i="13"/>
  <c r="H75" i="13"/>
  <c r="G75" i="13"/>
  <c r="F75" i="13"/>
  <c r="E75" i="13"/>
  <c r="D75" i="13"/>
  <c r="P74" i="13"/>
  <c r="O74" i="13"/>
  <c r="N74" i="13"/>
  <c r="M74" i="13"/>
  <c r="L74" i="13"/>
  <c r="K74" i="13"/>
  <c r="J74" i="13"/>
  <c r="I74" i="13"/>
  <c r="H74" i="13"/>
  <c r="G74" i="13"/>
  <c r="F74" i="13"/>
  <c r="E74" i="13"/>
  <c r="D74" i="13"/>
  <c r="P73" i="13"/>
  <c r="O73" i="13"/>
  <c r="N73" i="13"/>
  <c r="M73" i="13"/>
  <c r="L73" i="13"/>
  <c r="K73" i="13"/>
  <c r="J73" i="13"/>
  <c r="I73" i="13"/>
  <c r="H73" i="13"/>
  <c r="G73" i="13"/>
  <c r="F73" i="13"/>
  <c r="E73" i="13"/>
  <c r="D73" i="13"/>
  <c r="P72" i="13"/>
  <c r="O72" i="13"/>
  <c r="N72" i="13"/>
  <c r="M72" i="13"/>
  <c r="L72" i="13"/>
  <c r="K72" i="13"/>
  <c r="J72" i="13"/>
  <c r="I72" i="13"/>
  <c r="H72" i="13"/>
  <c r="G72" i="13"/>
  <c r="F72" i="13"/>
  <c r="E72" i="13"/>
  <c r="D72" i="13"/>
  <c r="AV31" i="13"/>
  <c r="AU31" i="13"/>
  <c r="AT31" i="13"/>
  <c r="AS31" i="13"/>
  <c r="AR31" i="13"/>
  <c r="AQ31" i="13"/>
  <c r="AV30" i="13"/>
  <c r="AU30" i="13"/>
  <c r="AT30" i="13"/>
  <c r="AS30" i="13"/>
  <c r="AR30" i="13"/>
  <c r="AQ30" i="13"/>
  <c r="AV28" i="13"/>
  <c r="AU28" i="13"/>
  <c r="AT28" i="13"/>
  <c r="AS28" i="13"/>
  <c r="AR28" i="13"/>
  <c r="AQ28" i="13"/>
  <c r="AV27" i="13"/>
  <c r="AU27" i="13"/>
  <c r="AT27" i="13"/>
  <c r="AS27" i="13"/>
  <c r="AR27" i="13"/>
  <c r="AQ27" i="13"/>
  <c r="AV26" i="13"/>
  <c r="AU26" i="13"/>
  <c r="AT26" i="13"/>
  <c r="AS26" i="13"/>
  <c r="AR26" i="13"/>
  <c r="AQ26" i="13"/>
  <c r="AV25" i="13"/>
  <c r="AU25" i="13"/>
  <c r="AT25" i="13"/>
  <c r="AS25" i="13"/>
  <c r="AR25" i="13"/>
  <c r="AQ25" i="13"/>
  <c r="AV24" i="13"/>
  <c r="AU24" i="13"/>
  <c r="AT24" i="13"/>
  <c r="AS24" i="13"/>
  <c r="AR24" i="13"/>
  <c r="AQ24" i="13"/>
  <c r="AV23" i="13"/>
  <c r="AU23" i="13"/>
  <c r="AT23" i="13"/>
  <c r="AS23" i="13"/>
  <c r="AR23" i="13"/>
  <c r="AQ23" i="13"/>
  <c r="AV22" i="13"/>
  <c r="AU22" i="13"/>
  <c r="AT22" i="13"/>
  <c r="AS22" i="13"/>
  <c r="AR22" i="13"/>
  <c r="AQ22" i="13"/>
  <c r="AV20" i="13"/>
  <c r="AU20" i="13"/>
  <c r="AT20" i="13"/>
  <c r="AS20" i="13"/>
  <c r="AR20" i="13"/>
  <c r="AQ20" i="13"/>
  <c r="AV19" i="13"/>
  <c r="AU19" i="13"/>
  <c r="AT19" i="13"/>
  <c r="AS19" i="13"/>
  <c r="AR19" i="13"/>
  <c r="AQ19" i="13"/>
  <c r="AV18" i="13"/>
  <c r="AU18" i="13"/>
  <c r="AT18" i="13"/>
  <c r="AS18" i="13"/>
  <c r="AR18" i="13"/>
  <c r="AQ18" i="13"/>
  <c r="AV17" i="13"/>
  <c r="AU17" i="13"/>
  <c r="AT17" i="13"/>
  <c r="AS17" i="13"/>
  <c r="AR17" i="13"/>
  <c r="AQ17" i="13"/>
  <c r="AV16" i="13"/>
  <c r="AU16" i="13"/>
  <c r="AT16" i="13"/>
  <c r="AS16" i="13"/>
  <c r="AR16" i="13"/>
  <c r="AQ16" i="13"/>
  <c r="AV15" i="13"/>
  <c r="AU15" i="13"/>
  <c r="AT15" i="13"/>
  <c r="AS15" i="13"/>
  <c r="AR15" i="13"/>
  <c r="AQ15" i="13"/>
  <c r="AV14" i="13"/>
  <c r="AU14" i="13"/>
  <c r="AT14" i="13"/>
  <c r="AS14" i="13"/>
  <c r="AR14" i="13"/>
  <c r="AQ14" i="13"/>
  <c r="AV13" i="13"/>
  <c r="AU13" i="13"/>
  <c r="AT13" i="13"/>
  <c r="AS13" i="13"/>
  <c r="AR13" i="13"/>
  <c r="AQ13" i="13"/>
  <c r="J44" i="12"/>
  <c r="I44" i="12"/>
  <c r="H44" i="12"/>
  <c r="G44" i="12"/>
  <c r="F44" i="12"/>
  <c r="E44" i="12"/>
  <c r="J40" i="12"/>
  <c r="I40" i="12"/>
  <c r="H40" i="12"/>
  <c r="G40" i="12"/>
  <c r="F40" i="12"/>
  <c r="E40" i="12"/>
  <c r="J36" i="12"/>
  <c r="I36" i="12"/>
  <c r="H36" i="12"/>
  <c r="G36" i="12"/>
  <c r="F36" i="12"/>
  <c r="E36" i="12"/>
  <c r="J35" i="12"/>
  <c r="I35" i="12"/>
  <c r="H35" i="12"/>
  <c r="G35" i="12"/>
  <c r="F35" i="12"/>
  <c r="E35" i="12"/>
  <c r="J34" i="12"/>
  <c r="I34" i="12"/>
  <c r="H34" i="12"/>
  <c r="G34" i="12"/>
  <c r="F34" i="12"/>
  <c r="E34" i="12"/>
  <c r="J33" i="12"/>
  <c r="I33" i="12"/>
  <c r="H33" i="12"/>
  <c r="G33" i="12"/>
  <c r="F33" i="12"/>
  <c r="E33" i="12"/>
  <c r="J32" i="12"/>
  <c r="I32" i="12"/>
  <c r="H32" i="12"/>
  <c r="G32" i="12"/>
  <c r="F32" i="12"/>
  <c r="E32" i="12"/>
  <c r="J31" i="12"/>
  <c r="I31" i="12"/>
  <c r="H31" i="12"/>
  <c r="G31" i="12"/>
  <c r="F31" i="12"/>
  <c r="E31" i="12"/>
  <c r="J29" i="12"/>
  <c r="I29" i="12"/>
  <c r="H29" i="12"/>
  <c r="G29" i="12"/>
  <c r="F29" i="12"/>
  <c r="E29" i="12"/>
  <c r="J28" i="12"/>
  <c r="I28" i="12"/>
  <c r="H28" i="12"/>
  <c r="G28" i="12"/>
  <c r="F28" i="12"/>
  <c r="E28" i="12"/>
  <c r="J27" i="12"/>
  <c r="I27" i="12"/>
  <c r="H27" i="12"/>
  <c r="G27" i="12"/>
  <c r="F27" i="12"/>
  <c r="E27" i="12"/>
  <c r="J26" i="12"/>
  <c r="I26" i="12"/>
  <c r="H26" i="12"/>
  <c r="G26" i="12"/>
  <c r="F26" i="12"/>
  <c r="E26" i="12"/>
  <c r="J23" i="12"/>
  <c r="I23" i="12"/>
  <c r="H23" i="12"/>
  <c r="G23" i="12"/>
  <c r="F23" i="12"/>
  <c r="E23" i="12"/>
  <c r="J22" i="12"/>
  <c r="I22" i="12"/>
  <c r="H22" i="12"/>
  <c r="G22" i="12"/>
  <c r="F22" i="12"/>
  <c r="E22" i="12"/>
  <c r="J21" i="12"/>
  <c r="I21" i="12"/>
  <c r="H21" i="12"/>
  <c r="G21" i="12"/>
  <c r="F21" i="12"/>
  <c r="E21" i="12"/>
  <c r="J20" i="12"/>
  <c r="I20" i="12"/>
  <c r="H20" i="12"/>
  <c r="G20" i="12"/>
  <c r="F20" i="12"/>
  <c r="E20" i="12"/>
  <c r="J18" i="12"/>
  <c r="I18" i="12"/>
  <c r="H18" i="12"/>
  <c r="G18" i="12"/>
  <c r="F18" i="12"/>
  <c r="E18" i="12"/>
  <c r="J17" i="12"/>
  <c r="I17" i="12"/>
  <c r="H17" i="12"/>
  <c r="G17" i="12"/>
  <c r="F17" i="12"/>
  <c r="E17" i="12"/>
  <c r="J16" i="12"/>
  <c r="I16" i="12"/>
  <c r="H16" i="12"/>
  <c r="G16" i="12"/>
  <c r="F16" i="12"/>
  <c r="E16" i="12"/>
  <c r="J15" i="12"/>
  <c r="I15" i="12"/>
  <c r="H15" i="12"/>
  <c r="G15" i="12"/>
  <c r="F15" i="12"/>
  <c r="E15" i="12"/>
  <c r="J14" i="12"/>
  <c r="I14" i="12"/>
  <c r="H14" i="12"/>
  <c r="G14" i="12"/>
  <c r="F14" i="12"/>
  <c r="E14" i="12"/>
  <c r="W56" i="11"/>
  <c r="V56" i="11"/>
  <c r="U56" i="11"/>
  <c r="T56" i="11"/>
  <c r="S56" i="11"/>
  <c r="R56" i="11"/>
  <c r="W55" i="11"/>
  <c r="V55" i="11"/>
  <c r="U55" i="11"/>
  <c r="T55" i="11"/>
  <c r="S55" i="11"/>
  <c r="R55" i="11"/>
  <c r="W53" i="11"/>
  <c r="V53" i="11"/>
  <c r="U53" i="11"/>
  <c r="T53" i="11"/>
  <c r="S53" i="11"/>
  <c r="R53" i="11"/>
  <c r="W52" i="11"/>
  <c r="V52" i="11"/>
  <c r="U52" i="11"/>
  <c r="T52" i="11"/>
  <c r="S52" i="11"/>
  <c r="R52" i="11"/>
  <c r="W51" i="11"/>
  <c r="V51" i="11"/>
  <c r="U51" i="11"/>
  <c r="T51" i="11"/>
  <c r="S51" i="11"/>
  <c r="R51" i="11"/>
  <c r="W50" i="11"/>
  <c r="V50" i="11"/>
  <c r="U50" i="11"/>
  <c r="T50" i="11"/>
  <c r="S50" i="11"/>
  <c r="R50" i="11"/>
  <c r="W49" i="11"/>
  <c r="V49" i="11"/>
  <c r="U49" i="11"/>
  <c r="T49" i="11"/>
  <c r="S49" i="11"/>
  <c r="R49" i="11"/>
  <c r="W48" i="11"/>
  <c r="V48" i="11"/>
  <c r="U48" i="11"/>
  <c r="T48" i="11"/>
  <c r="S48" i="11"/>
  <c r="R48" i="11"/>
  <c r="U47" i="11"/>
  <c r="T47" i="11"/>
  <c r="S47" i="11"/>
  <c r="R47" i="11"/>
  <c r="W45" i="11"/>
  <c r="V45" i="11"/>
  <c r="U45" i="11"/>
  <c r="T45" i="11"/>
  <c r="S45" i="11"/>
  <c r="R45" i="11"/>
  <c r="W44" i="11"/>
  <c r="V44" i="11"/>
  <c r="U44" i="11"/>
  <c r="T44" i="11"/>
  <c r="S44" i="11"/>
  <c r="R44" i="11"/>
  <c r="W42" i="11"/>
  <c r="V42" i="11"/>
  <c r="U42" i="11"/>
  <c r="T42" i="11"/>
  <c r="S42" i="11"/>
  <c r="R42" i="11"/>
  <c r="W41" i="11"/>
  <c r="V41" i="11"/>
  <c r="U41" i="11"/>
  <c r="T41" i="11"/>
  <c r="S41" i="11"/>
  <c r="R41" i="11"/>
  <c r="W40" i="11"/>
  <c r="V40" i="11"/>
  <c r="U40" i="11"/>
  <c r="T40" i="11"/>
  <c r="S40" i="11"/>
  <c r="R40" i="11"/>
  <c r="W39" i="11"/>
  <c r="V39" i="11"/>
  <c r="U39" i="11"/>
  <c r="T39" i="11"/>
  <c r="S39" i="11"/>
  <c r="R39" i="11"/>
  <c r="W38" i="11"/>
  <c r="V38" i="11"/>
  <c r="U38" i="11"/>
  <c r="T38" i="11"/>
  <c r="S38" i="11"/>
  <c r="R38" i="11"/>
  <c r="W37" i="11"/>
  <c r="V37" i="11"/>
  <c r="U37" i="11"/>
  <c r="T37" i="11"/>
  <c r="S37" i="11"/>
  <c r="R37" i="11"/>
  <c r="W36" i="11"/>
  <c r="V36" i="11"/>
  <c r="U36" i="11"/>
  <c r="T36" i="11"/>
  <c r="S36" i="11"/>
  <c r="R36" i="11"/>
  <c r="W35" i="11"/>
  <c r="V35" i="11"/>
  <c r="U35" i="11"/>
  <c r="T35" i="11"/>
  <c r="S35" i="11"/>
  <c r="R35" i="11"/>
  <c r="U34" i="11"/>
  <c r="T34" i="11"/>
  <c r="S34" i="11"/>
  <c r="R34" i="11"/>
  <c r="W32" i="11"/>
  <c r="V32" i="11"/>
  <c r="U32" i="11"/>
  <c r="T32" i="11"/>
  <c r="S32" i="11"/>
  <c r="R32" i="11"/>
  <c r="W29" i="11"/>
  <c r="V29" i="11"/>
  <c r="U29" i="11"/>
  <c r="T29" i="11"/>
  <c r="S29" i="11"/>
  <c r="R29" i="11"/>
  <c r="W28" i="11"/>
  <c r="V28" i="11"/>
  <c r="U28" i="11"/>
  <c r="T28" i="11"/>
  <c r="S28" i="11"/>
  <c r="R28" i="11"/>
  <c r="W27" i="11"/>
  <c r="V27" i="11"/>
  <c r="U27" i="11"/>
  <c r="T27" i="11"/>
  <c r="S27" i="11"/>
  <c r="R27" i="11"/>
  <c r="W26" i="11"/>
  <c r="V26" i="11"/>
  <c r="U26" i="11"/>
  <c r="T26" i="11"/>
  <c r="S26" i="11"/>
  <c r="R26" i="11"/>
  <c r="W25" i="11"/>
  <c r="V25" i="11"/>
  <c r="U25" i="11"/>
  <c r="T25" i="11"/>
  <c r="S25" i="11"/>
  <c r="R25" i="11"/>
  <c r="W24" i="11"/>
  <c r="V24" i="11"/>
  <c r="U24" i="11"/>
  <c r="T24" i="11"/>
  <c r="S24" i="11"/>
  <c r="R24" i="11"/>
  <c r="W23" i="11"/>
  <c r="V23" i="11"/>
  <c r="U23" i="11"/>
  <c r="T23" i="11"/>
  <c r="S23" i="11"/>
  <c r="R23" i="11"/>
  <c r="W22" i="11"/>
  <c r="V22" i="11"/>
  <c r="U22" i="11"/>
  <c r="T22" i="11"/>
  <c r="S22" i="11"/>
  <c r="R22" i="11"/>
  <c r="W20" i="11"/>
  <c r="V20" i="11"/>
  <c r="U20" i="11"/>
  <c r="T20" i="11"/>
  <c r="S20" i="11"/>
  <c r="R20" i="11"/>
  <c r="W19" i="11"/>
  <c r="V19" i="11"/>
  <c r="U19" i="11"/>
  <c r="T19" i="11"/>
  <c r="S19" i="11"/>
  <c r="R19" i="11"/>
  <c r="W18" i="11"/>
  <c r="V18" i="11"/>
  <c r="U18" i="11"/>
  <c r="T18" i="11"/>
  <c r="S18" i="11"/>
  <c r="R18" i="11"/>
  <c r="W17" i="11"/>
  <c r="V17" i="11"/>
  <c r="U17" i="11"/>
  <c r="T17" i="11"/>
  <c r="S17" i="11"/>
  <c r="R17" i="11"/>
  <c r="W16" i="11"/>
  <c r="V16" i="11"/>
  <c r="U16" i="11"/>
  <c r="T16" i="11"/>
  <c r="S16" i="11"/>
  <c r="R16" i="11"/>
  <c r="W15" i="11"/>
  <c r="V15" i="11"/>
  <c r="U15" i="11"/>
  <c r="T15" i="11"/>
  <c r="S15" i="11"/>
  <c r="R15" i="11"/>
  <c r="D23" i="9" l="1"/>
  <c r="K13" i="11"/>
  <c r="D43" i="11"/>
  <c r="D13" i="11"/>
  <c r="Q46" i="11"/>
  <c r="D24" i="12"/>
  <c r="D37" i="12"/>
  <c r="K43" i="11"/>
  <c r="K59" i="11" s="1"/>
  <c r="G43" i="11"/>
  <c r="G13" i="11"/>
  <c r="H43" i="11"/>
  <c r="H13" i="11"/>
  <c r="Q21" i="11"/>
  <c r="J43" i="11"/>
  <c r="F43" i="11"/>
  <c r="J13" i="11"/>
  <c r="F13" i="11"/>
  <c r="F59" i="11" s="1"/>
  <c r="D19" i="12"/>
  <c r="D25" i="12" s="1"/>
  <c r="D30" i="12" s="1"/>
  <c r="D39" i="12" s="1"/>
  <c r="D41" i="12" s="1"/>
  <c r="D46" i="12" s="1"/>
  <c r="I43" i="11"/>
  <c r="E43" i="11"/>
  <c r="I13" i="11"/>
  <c r="I59" i="11" s="1"/>
  <c r="E13" i="11"/>
  <c r="H59" i="11"/>
  <c r="D59" i="11"/>
  <c r="Q33" i="11"/>
  <c r="Q31" i="11" s="1"/>
  <c r="Q14" i="11"/>
  <c r="Q13" i="11" s="1"/>
  <c r="Q43" i="11"/>
  <c r="E59" i="11" l="1"/>
  <c r="J59" i="11"/>
  <c r="G59" i="11"/>
  <c r="Q59" i="11"/>
  <c r="A3" i="5"/>
  <c r="A3" i="9" l="1"/>
  <c r="A3" i="14"/>
  <c r="A3" i="13"/>
  <c r="A3" i="12"/>
  <c r="A3" i="11"/>
  <c r="A3" i="8"/>
  <c r="P21" i="11" l="1"/>
  <c r="R21" i="11"/>
  <c r="U21" i="11"/>
  <c r="V21" i="11"/>
  <c r="P54" i="11"/>
  <c r="V54" i="11"/>
  <c r="W54" i="11" l="1"/>
  <c r="T21" i="11"/>
  <c r="S54" i="11"/>
  <c r="R54" i="11"/>
  <c r="U54" i="11"/>
  <c r="V46" i="11"/>
  <c r="V43" i="11" s="1"/>
  <c r="R33" i="11"/>
  <c r="R31" i="11" s="1"/>
  <c r="W21" i="11"/>
  <c r="S21" i="11"/>
  <c r="V14" i="11"/>
  <c r="V13" i="11" s="1"/>
  <c r="R14" i="11"/>
  <c r="R13" i="11" s="1"/>
  <c r="W14" i="11"/>
  <c r="W13" i="11" s="1"/>
  <c r="S14" i="11"/>
  <c r="S13" i="11" s="1"/>
  <c r="R46" i="11"/>
  <c r="R43" i="11" s="1"/>
  <c r="T33" i="11"/>
  <c r="T31" i="11" s="1"/>
  <c r="U33" i="11"/>
  <c r="U31" i="11" s="1"/>
  <c r="P33" i="11"/>
  <c r="P31" i="11" s="1"/>
  <c r="T54" i="11"/>
  <c r="U46" i="11"/>
  <c r="U43" i="11" s="1"/>
  <c r="P46" i="11"/>
  <c r="P43" i="11" s="1"/>
  <c r="W33" i="11"/>
  <c r="W31" i="11" s="1"/>
  <c r="U14" i="11"/>
  <c r="U13" i="11" s="1"/>
  <c r="P14" i="11"/>
  <c r="P13" i="11" s="1"/>
  <c r="W46" i="11"/>
  <c r="W43" i="11" s="1"/>
  <c r="S46" i="11"/>
  <c r="S43" i="11" s="1"/>
  <c r="T46" i="11"/>
  <c r="T43" i="11" s="1"/>
  <c r="V33" i="11"/>
  <c r="V31" i="11" s="1"/>
  <c r="S33" i="11"/>
  <c r="S31" i="11" s="1"/>
  <c r="T14" i="11"/>
  <c r="T13" i="11" s="1"/>
  <c r="N20" i="11"/>
  <c r="V59" i="11" l="1"/>
  <c r="R59" i="11"/>
  <c r="T59" i="11"/>
  <c r="S59" i="11"/>
  <c r="U59" i="11"/>
  <c r="W59" i="11"/>
  <c r="P59" i="11"/>
  <c r="N21" i="11"/>
  <c r="D25" i="9" l="1"/>
  <c r="D24" i="9"/>
  <c r="A28" i="9"/>
  <c r="A27" i="9"/>
  <c r="H19" i="12"/>
  <c r="H37" i="12"/>
  <c r="H24" i="12"/>
  <c r="L59" i="13"/>
  <c r="L60" i="13"/>
  <c r="L47" i="13"/>
  <c r="L48" i="13"/>
  <c r="H25" i="12" l="1"/>
  <c r="H30" i="12" s="1"/>
  <c r="H39" i="12" s="1"/>
  <c r="H41" i="12" s="1"/>
  <c r="H46" i="12" s="1"/>
  <c r="F60" i="13" l="1"/>
  <c r="J59" i="13"/>
  <c r="C59" i="13"/>
  <c r="J48" i="13"/>
  <c r="J47" i="13"/>
  <c r="F47" i="13"/>
  <c r="J60" i="13"/>
  <c r="C60" i="13"/>
  <c r="F59" i="13"/>
  <c r="F48" i="13"/>
  <c r="C48" i="13"/>
  <c r="C47" i="13"/>
  <c r="B59" i="13"/>
  <c r="B47" i="13"/>
  <c r="I60" i="13"/>
  <c r="D60" i="13"/>
  <c r="I59" i="13"/>
  <c r="D59" i="13"/>
  <c r="I48" i="13"/>
  <c r="D48" i="13"/>
  <c r="I47" i="13"/>
  <c r="D47" i="13"/>
  <c r="M60" i="13"/>
  <c r="H60" i="13"/>
  <c r="E60" i="13"/>
  <c r="M59" i="13"/>
  <c r="H59" i="13"/>
  <c r="E59" i="13"/>
  <c r="M48" i="13"/>
  <c r="H48" i="13"/>
  <c r="E48" i="13"/>
  <c r="M47" i="13"/>
  <c r="H47" i="13"/>
  <c r="E47" i="13"/>
  <c r="K60" i="13"/>
  <c r="G60" i="13"/>
  <c r="K59" i="13"/>
  <c r="G59" i="13"/>
  <c r="K48" i="13"/>
  <c r="G48" i="13"/>
  <c r="K47" i="13"/>
  <c r="G47" i="13"/>
  <c r="B60" i="13"/>
  <c r="B48" i="13"/>
  <c r="F19" i="12" l="1"/>
  <c r="E19" i="12"/>
  <c r="E24" i="12"/>
  <c r="E37" i="12"/>
  <c r="C19" i="12"/>
  <c r="G19" i="12"/>
  <c r="G24" i="12"/>
  <c r="C37" i="12"/>
  <c r="G37" i="12"/>
  <c r="F24" i="12"/>
  <c r="F37" i="12"/>
  <c r="C24" i="12"/>
  <c r="E25" i="12" l="1"/>
  <c r="E30" i="12" s="1"/>
  <c r="E39" i="12" s="1"/>
  <c r="E41" i="12" s="1"/>
  <c r="E46" i="12" s="1"/>
  <c r="C25" i="12"/>
  <c r="C30" i="12" s="1"/>
  <c r="C39" i="12" s="1"/>
  <c r="C41" i="12" s="1"/>
  <c r="C46" i="12" s="1"/>
  <c r="G25" i="12"/>
  <c r="G30" i="12" s="1"/>
  <c r="G39" i="12" s="1"/>
  <c r="G41" i="12" s="1"/>
  <c r="G46" i="12" s="1"/>
  <c r="F25" i="12"/>
  <c r="F30" i="12" s="1"/>
  <c r="F39" i="12" s="1"/>
  <c r="F41" i="12" s="1"/>
  <c r="F46" i="12" s="1"/>
  <c r="J24" i="12" l="1"/>
  <c r="J19" i="12"/>
  <c r="J37" i="12"/>
  <c r="J25" i="12" l="1"/>
  <c r="J30" i="12" s="1"/>
  <c r="J39" i="12" s="1"/>
  <c r="J41" i="12" s="1"/>
  <c r="J46" i="12" s="1"/>
  <c r="C29" i="13" l="1"/>
  <c r="C21" i="13"/>
  <c r="B67" i="14" l="1"/>
  <c r="B66" i="14"/>
  <c r="B27" i="14"/>
  <c r="B45" i="12" l="1"/>
  <c r="B38" i="12"/>
  <c r="N30" i="11"/>
  <c r="B29" i="11"/>
  <c r="C14" i="13" l="1"/>
  <c r="C18" i="13"/>
  <c r="C23" i="13"/>
  <c r="C27" i="13"/>
  <c r="B44" i="12"/>
  <c r="B28" i="12"/>
  <c r="C16" i="13"/>
  <c r="C20" i="13"/>
  <c r="C25" i="13"/>
  <c r="C30" i="13"/>
  <c r="B15" i="11"/>
  <c r="N15" i="11"/>
  <c r="N16" i="11"/>
  <c r="B17" i="11"/>
  <c r="N17" i="11"/>
  <c r="N18" i="11"/>
  <c r="B19" i="11"/>
  <c r="N19" i="11"/>
  <c r="D19" i="9"/>
  <c r="N34" i="11"/>
  <c r="N35" i="11"/>
  <c r="N36" i="11"/>
  <c r="N37" i="11"/>
  <c r="N38" i="11"/>
  <c r="N39" i="11"/>
  <c r="N40" i="11"/>
  <c r="N41" i="11"/>
  <c r="N42" i="11"/>
  <c r="B44" i="11"/>
  <c r="N44" i="11"/>
  <c r="B45" i="11"/>
  <c r="N45" i="11"/>
  <c r="B46" i="11"/>
  <c r="B47" i="11"/>
  <c r="B29" i="12"/>
  <c r="B31" i="12"/>
  <c r="B32" i="12"/>
  <c r="B33" i="12"/>
  <c r="B34" i="12"/>
  <c r="B35" i="12"/>
  <c r="B36" i="12"/>
  <c r="B40" i="12"/>
  <c r="C15" i="13"/>
  <c r="C19" i="13"/>
  <c r="C24" i="13"/>
  <c r="C28" i="13"/>
  <c r="B14" i="14"/>
  <c r="B16" i="14"/>
  <c r="B18" i="14"/>
  <c r="B20" i="14"/>
  <c r="B22" i="14"/>
  <c r="B24" i="14"/>
  <c r="B26" i="14"/>
  <c r="B29" i="14"/>
  <c r="B31" i="14"/>
  <c r="B33" i="14"/>
  <c r="B35" i="14"/>
  <c r="B37" i="14"/>
  <c r="B39" i="14"/>
  <c r="B41" i="14"/>
  <c r="B43" i="14"/>
  <c r="B45" i="14"/>
  <c r="B47" i="14"/>
  <c r="B49" i="14"/>
  <c r="B51" i="14"/>
  <c r="B53" i="14"/>
  <c r="B55" i="14"/>
  <c r="B57" i="14"/>
  <c r="B59" i="14"/>
  <c r="B61" i="14"/>
  <c r="B63" i="14"/>
  <c r="B65" i="14"/>
  <c r="B69" i="14"/>
  <c r="B71" i="14"/>
  <c r="B73" i="14"/>
  <c r="B75" i="14"/>
  <c r="B77" i="14"/>
  <c r="B79" i="14"/>
  <c r="B81" i="14"/>
  <c r="B83" i="14"/>
  <c r="B85" i="14"/>
  <c r="B87" i="14"/>
  <c r="N22" i="11"/>
  <c r="B21" i="11"/>
  <c r="N23" i="11"/>
  <c r="N24" i="11"/>
  <c r="B23" i="11"/>
  <c r="N25" i="11"/>
  <c r="N26" i="11"/>
  <c r="B25" i="11"/>
  <c r="N27" i="11"/>
  <c r="N28" i="11"/>
  <c r="B27" i="11"/>
  <c r="N29" i="11"/>
  <c r="N32" i="11"/>
  <c r="N47" i="11"/>
  <c r="N48" i="11"/>
  <c r="B49" i="11"/>
  <c r="N49" i="11"/>
  <c r="B50" i="11"/>
  <c r="N50" i="11"/>
  <c r="B51" i="11"/>
  <c r="N51" i="11"/>
  <c r="B52" i="11"/>
  <c r="N52" i="11"/>
  <c r="N53" i="11"/>
  <c r="N55" i="11"/>
  <c r="N56" i="11"/>
  <c r="B14" i="12"/>
  <c r="B15" i="12"/>
  <c r="B16" i="12"/>
  <c r="B17" i="12"/>
  <c r="B18" i="12"/>
  <c r="B20" i="12"/>
  <c r="B21" i="12"/>
  <c r="B22" i="12"/>
  <c r="B23" i="12"/>
  <c r="B26" i="12"/>
  <c r="B27" i="12"/>
  <c r="C13" i="13"/>
  <c r="C17" i="13"/>
  <c r="C22" i="13"/>
  <c r="C26" i="13"/>
  <c r="C31" i="13"/>
  <c r="B15" i="14"/>
  <c r="B17" i="14"/>
  <c r="B19" i="14"/>
  <c r="B21" i="14"/>
  <c r="B23" i="14"/>
  <c r="B25" i="14"/>
  <c r="B28" i="14"/>
  <c r="B30" i="14"/>
  <c r="B32" i="14"/>
  <c r="B34" i="14"/>
  <c r="B36" i="14"/>
  <c r="B38" i="14"/>
  <c r="B40" i="14"/>
  <c r="B42" i="14"/>
  <c r="B44" i="14"/>
  <c r="B46" i="14"/>
  <c r="B48" i="14"/>
  <c r="B50" i="14"/>
  <c r="B52" i="14"/>
  <c r="B54" i="14"/>
  <c r="B56" i="14"/>
  <c r="B58" i="14"/>
  <c r="B60" i="14"/>
  <c r="B62" i="14"/>
  <c r="B64" i="14"/>
  <c r="B68" i="14"/>
  <c r="B70" i="14"/>
  <c r="B72" i="14"/>
  <c r="B74" i="14"/>
  <c r="B76" i="14"/>
  <c r="B78" i="14"/>
  <c r="B80" i="14"/>
  <c r="B82" i="14"/>
  <c r="B84" i="14"/>
  <c r="B86" i="14"/>
  <c r="B88" i="14"/>
  <c r="D13" i="9"/>
  <c r="D18" i="9"/>
  <c r="A90" i="14"/>
  <c r="B13" i="14"/>
  <c r="A1" i="5" l="1"/>
  <c r="B1" i="8"/>
  <c r="J38" i="13"/>
  <c r="M61" i="13"/>
  <c r="H61" i="13"/>
  <c r="E61" i="13"/>
  <c r="I58" i="13"/>
  <c r="K56" i="13"/>
  <c r="E55" i="13"/>
  <c r="G52" i="13"/>
  <c r="E52" i="13"/>
  <c r="J49" i="13"/>
  <c r="G46" i="13"/>
  <c r="J44" i="13"/>
  <c r="I44" i="13"/>
  <c r="J43" i="13"/>
  <c r="F43" i="13"/>
  <c r="M42" i="13"/>
  <c r="E42" i="13"/>
  <c r="E40" i="13"/>
  <c r="H37" i="13"/>
  <c r="B37" i="13"/>
  <c r="A61" i="13"/>
  <c r="A52" i="13"/>
  <c r="A51" i="13"/>
  <c r="A50" i="13"/>
  <c r="A39" i="13"/>
  <c r="A38" i="13"/>
  <c r="A49" i="13"/>
  <c r="A40" i="13"/>
  <c r="A37" i="13"/>
  <c r="B1" i="14"/>
  <c r="B12" i="14" s="1"/>
  <c r="M1" i="13"/>
  <c r="C12" i="13" s="1"/>
  <c r="L61" i="13"/>
  <c r="L56" i="13"/>
  <c r="L54" i="13"/>
  <c r="L52" i="13"/>
  <c r="L50" i="13"/>
  <c r="L46" i="13"/>
  <c r="L43" i="13"/>
  <c r="L42" i="13"/>
  <c r="L41" i="13"/>
  <c r="L39" i="13"/>
  <c r="L37" i="13"/>
  <c r="L58" i="13"/>
  <c r="L55" i="13"/>
  <c r="L53" i="13"/>
  <c r="L51" i="13"/>
  <c r="L49" i="13"/>
  <c r="L44" i="13"/>
  <c r="L40" i="13"/>
  <c r="L38" i="13"/>
  <c r="O1" i="12"/>
  <c r="B12" i="12" s="1"/>
  <c r="O5" i="12"/>
  <c r="B14" i="8"/>
  <c r="D1" i="9"/>
  <c r="N12" i="11"/>
  <c r="B12" i="11"/>
  <c r="M5" i="11"/>
  <c r="A4" i="11"/>
  <c r="A4" i="5"/>
  <c r="A4" i="9"/>
  <c r="A4" i="8"/>
  <c r="L45" i="13"/>
  <c r="L57" i="13"/>
  <c r="M50" i="13"/>
  <c r="K52" i="13"/>
  <c r="D17" i="9" l="1"/>
  <c r="D22" i="9"/>
  <c r="N54" i="11"/>
  <c r="D12" i="9"/>
  <c r="G37" i="13"/>
  <c r="C38" i="13"/>
  <c r="I39" i="13"/>
  <c r="H40" i="13"/>
  <c r="K41" i="13"/>
  <c r="F42" i="13"/>
  <c r="C46" i="13"/>
  <c r="H50" i="13"/>
  <c r="J52" i="13"/>
  <c r="H54" i="13"/>
  <c r="G55" i="13"/>
  <c r="C56" i="13"/>
  <c r="J37" i="13"/>
  <c r="D38" i="13"/>
  <c r="M39" i="13"/>
  <c r="E43" i="13"/>
  <c r="G44" i="13"/>
  <c r="K44" i="13"/>
  <c r="I55" i="13"/>
  <c r="G38" i="13"/>
  <c r="K37" i="13"/>
  <c r="C42" i="13"/>
  <c r="E44" i="13"/>
  <c r="F46" i="13"/>
  <c r="I49" i="13"/>
  <c r="E50" i="13"/>
  <c r="M54" i="13"/>
  <c r="K55" i="13"/>
  <c r="H38" i="13"/>
  <c r="B45" i="13"/>
  <c r="O12" i="12"/>
  <c r="N5" i="12"/>
  <c r="F40" i="13"/>
  <c r="H45" i="13"/>
  <c r="C55" i="13"/>
  <c r="B56" i="13"/>
  <c r="D56" i="13"/>
  <c r="I56" i="13"/>
  <c r="K42" i="13"/>
  <c r="E51" i="13"/>
  <c r="H51" i="13"/>
  <c r="M37" i="13"/>
  <c r="C44" i="13"/>
  <c r="I37" i="12"/>
  <c r="C39" i="13"/>
  <c r="F39" i="13"/>
  <c r="D40" i="13"/>
  <c r="I40" i="13"/>
  <c r="B41" i="13"/>
  <c r="B44" i="13"/>
  <c r="G45" i="13"/>
  <c r="C54" i="13"/>
  <c r="F54" i="13"/>
  <c r="J54" i="13"/>
  <c r="E56" i="13"/>
  <c r="H56" i="13"/>
  <c r="M56" i="13"/>
  <c r="C58" i="13"/>
  <c r="F58" i="13"/>
  <c r="J58" i="13"/>
  <c r="B43" i="13"/>
  <c r="M44" i="13"/>
  <c r="G51" i="13"/>
  <c r="C52" i="13"/>
  <c r="K43" i="13"/>
  <c r="B40" i="13"/>
  <c r="J45" i="13"/>
  <c r="H46" i="13"/>
  <c r="M46" i="13"/>
  <c r="G49" i="13"/>
  <c r="B51" i="13"/>
  <c r="D51" i="13"/>
  <c r="I51" i="13"/>
  <c r="B52" i="13"/>
  <c r="C53" i="13"/>
  <c r="J53" i="13"/>
  <c r="D54" i="13"/>
  <c r="F57" i="13"/>
  <c r="B61" i="13"/>
  <c r="G40" i="13"/>
  <c r="H43" i="13"/>
  <c r="F61" i="13"/>
  <c r="J40" i="13"/>
  <c r="E41" i="13"/>
  <c r="C45" i="13"/>
  <c r="E49" i="13"/>
  <c r="I52" i="13"/>
  <c r="K53" i="13"/>
  <c r="H58" i="13"/>
  <c r="H42" i="13"/>
  <c r="M43" i="13"/>
  <c r="E46" i="13"/>
  <c r="D49" i="13"/>
  <c r="B50" i="13"/>
  <c r="M51" i="13"/>
  <c r="I53" i="13"/>
  <c r="E54" i="13"/>
  <c r="K61" i="13"/>
  <c r="B42" i="13"/>
  <c r="F52" i="13"/>
  <c r="J55" i="13"/>
  <c r="I24" i="12"/>
  <c r="C37" i="13"/>
  <c r="F37" i="13"/>
  <c r="I38" i="13"/>
  <c r="E39" i="13"/>
  <c r="H39" i="13"/>
  <c r="K40" i="13"/>
  <c r="D43" i="13"/>
  <c r="F44" i="13"/>
  <c r="B46" i="13"/>
  <c r="J46" i="13"/>
  <c r="M49" i="13"/>
  <c r="G50" i="13"/>
  <c r="J50" i="13"/>
  <c r="K51" i="13"/>
  <c r="G54" i="13"/>
  <c r="C57" i="13"/>
  <c r="C61" i="13"/>
  <c r="J61" i="13"/>
  <c r="J42" i="13"/>
  <c r="B53" i="13"/>
  <c r="E53" i="13"/>
  <c r="A15" i="9"/>
  <c r="B38" i="13"/>
  <c r="C40" i="13"/>
  <c r="G41" i="13"/>
  <c r="F41" i="13"/>
  <c r="F51" i="13"/>
  <c r="F53" i="13"/>
  <c r="F56" i="13"/>
  <c r="B57" i="13"/>
  <c r="E58" i="13"/>
  <c r="J41" i="13"/>
  <c r="C43" i="13"/>
  <c r="I43" i="13"/>
  <c r="D44" i="13"/>
  <c r="E45" i="13"/>
  <c r="K46" i="13"/>
  <c r="F49" i="13"/>
  <c r="D53" i="13"/>
  <c r="B54" i="13"/>
  <c r="G61" i="13"/>
  <c r="I41" i="13"/>
  <c r="K38" i="13"/>
  <c r="F55" i="13"/>
  <c r="C49" i="13"/>
  <c r="I19" i="12"/>
  <c r="D37" i="13"/>
  <c r="I37" i="13"/>
  <c r="M38" i="13"/>
  <c r="G39" i="13"/>
  <c r="J39" i="13"/>
  <c r="H44" i="13"/>
  <c r="I45" i="13"/>
  <c r="M45" i="13"/>
  <c r="H49" i="13"/>
  <c r="K49" i="13"/>
  <c r="C50" i="13"/>
  <c r="I50" i="13"/>
  <c r="J51" i="13"/>
  <c r="H52" i="13"/>
  <c r="M52" i="13"/>
  <c r="I54" i="13"/>
  <c r="B55" i="13"/>
  <c r="M57" i="13"/>
  <c r="G58" i="13"/>
  <c r="K58" i="13"/>
  <c r="I61" i="13"/>
  <c r="E37" i="13"/>
  <c r="F38" i="13"/>
  <c r="M40" i="13"/>
  <c r="F50" i="13"/>
  <c r="G56" i="13"/>
  <c r="H57" i="13"/>
  <c r="B58" i="13"/>
  <c r="M34" i="13"/>
  <c r="D57" i="13"/>
  <c r="D58" i="13"/>
  <c r="E38" i="13"/>
  <c r="D39" i="13"/>
  <c r="C41" i="13"/>
  <c r="M41" i="13"/>
  <c r="G43" i="13"/>
  <c r="F45" i="13"/>
  <c r="I46" i="13"/>
  <c r="B49" i="13"/>
  <c r="D50" i="13"/>
  <c r="C51" i="13"/>
  <c r="H53" i="13"/>
  <c r="M53" i="13"/>
  <c r="D55" i="13"/>
  <c r="J56" i="13"/>
  <c r="G57" i="13"/>
  <c r="J57" i="13"/>
  <c r="D61" i="13"/>
  <c r="G53" i="13"/>
  <c r="E57" i="13"/>
  <c r="G42" i="13"/>
  <c r="K54" i="13"/>
  <c r="K57" i="13"/>
  <c r="M58" i="13"/>
  <c r="K39" i="13"/>
  <c r="D41" i="13"/>
  <c r="H41" i="13"/>
  <c r="D42" i="13"/>
  <c r="I42" i="13"/>
  <c r="D45" i="13"/>
  <c r="K45" i="13"/>
  <c r="D46" i="13"/>
  <c r="K50" i="13"/>
  <c r="D52" i="13"/>
  <c r="H55" i="13"/>
  <c r="M55" i="13"/>
  <c r="I57" i="13"/>
  <c r="B39" i="13"/>
  <c r="B19" i="12" l="1"/>
  <c r="O41" i="12" s="1"/>
  <c r="B24" i="12"/>
  <c r="O44" i="12" s="1"/>
  <c r="B48" i="11"/>
  <c r="B37" i="12"/>
  <c r="B13" i="11"/>
  <c r="B43" i="11"/>
  <c r="N43" i="11"/>
  <c r="N46" i="11"/>
  <c r="N14" i="11"/>
  <c r="N31" i="11"/>
  <c r="O30" i="12" s="1"/>
  <c r="N33" i="11"/>
  <c r="O19" i="12"/>
  <c r="I25" i="12"/>
  <c r="I30" i="12" s="1"/>
  <c r="I39" i="12" s="1"/>
  <c r="I41" i="12" s="1"/>
  <c r="I46" i="12" s="1"/>
  <c r="O21" i="12"/>
  <c r="B59" i="11" l="1"/>
  <c r="C45" i="11" s="1"/>
  <c r="N13" i="11"/>
  <c r="O28" i="12" s="1"/>
  <c r="B25" i="12"/>
  <c r="O20" i="12"/>
  <c r="O46" i="12"/>
  <c r="O45" i="12"/>
  <c r="O43" i="12"/>
  <c r="O42" i="12"/>
  <c r="O40" i="12"/>
  <c r="O27" i="12"/>
  <c r="O18" i="12"/>
  <c r="O17" i="12"/>
  <c r="O16" i="12"/>
  <c r="O34" i="12"/>
  <c r="O15" i="12"/>
  <c r="O25" i="12"/>
  <c r="N59" i="11" l="1"/>
  <c r="B30" i="12"/>
  <c r="O32" i="12"/>
  <c r="C17" i="11"/>
  <c r="C43" i="11"/>
  <c r="C51" i="11"/>
  <c r="C48" i="11"/>
  <c r="C50" i="11"/>
  <c r="C47" i="11"/>
  <c r="C46" i="11"/>
  <c r="C23" i="11"/>
  <c r="C21" i="11"/>
  <c r="C15" i="11"/>
  <c r="C25" i="11"/>
  <c r="O29" i="12"/>
  <c r="C13" i="11"/>
  <c r="C52" i="11"/>
  <c r="C19" i="11"/>
  <c r="C29" i="11"/>
  <c r="C27" i="11"/>
  <c r="C44" i="11"/>
  <c r="C49" i="11"/>
  <c r="C59" i="11"/>
  <c r="O33" i="12"/>
  <c r="O21" i="11" l="1"/>
  <c r="O20" i="11"/>
  <c r="B39" i="12"/>
  <c r="O30" i="11"/>
  <c r="O53" i="11"/>
  <c r="O54" i="11"/>
  <c r="O47" i="11"/>
  <c r="O52" i="11"/>
  <c r="O45" i="11"/>
  <c r="O26" i="11"/>
  <c r="O32" i="11"/>
  <c r="O16" i="11"/>
  <c r="O17" i="11"/>
  <c r="O29" i="11"/>
  <c r="O27" i="11"/>
  <c r="O31" i="11"/>
  <c r="O50" i="11"/>
  <c r="O13" i="11"/>
  <c r="O36" i="11"/>
  <c r="O39" i="11"/>
  <c r="O56" i="11"/>
  <c r="O37" i="11"/>
  <c r="O51" i="11"/>
  <c r="O24" i="11"/>
  <c r="O55" i="11"/>
  <c r="O28" i="11"/>
  <c r="O59" i="11"/>
  <c r="O26" i="12"/>
  <c r="O14" i="11"/>
  <c r="O49" i="11"/>
  <c r="O46" i="11"/>
  <c r="O35" i="11"/>
  <c r="O34" i="11"/>
  <c r="O18" i="11"/>
  <c r="O19" i="11"/>
  <c r="O23" i="11"/>
  <c r="O22" i="11"/>
  <c r="O41" i="11"/>
  <c r="O33" i="11"/>
  <c r="O43" i="11"/>
  <c r="O38" i="11"/>
  <c r="O44" i="11"/>
  <c r="O25" i="11"/>
  <c r="O40" i="11"/>
  <c r="O42" i="11"/>
  <c r="O48" i="11"/>
  <c r="O15" i="11"/>
  <c r="B41" i="12" l="1"/>
  <c r="B46" i="12" l="1"/>
  <c r="O31" i="12" s="1"/>
  <c r="O39" i="12" l="1"/>
</calcChain>
</file>

<file path=xl/sharedStrings.xml><?xml version="1.0" encoding="utf-8"?>
<sst xmlns="http://schemas.openxmlformats.org/spreadsheetml/2006/main" count="739" uniqueCount="355">
  <si>
    <t>Instituto Valenciano de Arte Moderno</t>
  </si>
  <si>
    <t>Agència Valenciana del Turisme</t>
  </si>
  <si>
    <t>Entidad Pública de Saneamiento de Aguas Residuales de la Comunitat Valenciana</t>
  </si>
  <si>
    <t>Agència Valenciana d’Avaluació i Prospectiva</t>
  </si>
  <si>
    <t>I. Activos no corrientes mantenidos para la venta</t>
  </si>
  <si>
    <t>A-2) Ajustes por cambios de valor</t>
  </si>
  <si>
    <t>A-3) Subvenciones, donaciones y legados recibidos</t>
  </si>
  <si>
    <t>A-4) Socios externos</t>
  </si>
  <si>
    <t>I. Provisiones a largo plazo</t>
  </si>
  <si>
    <t xml:space="preserve">   2. Deudas con entidades de crédito</t>
  </si>
  <si>
    <t xml:space="preserve">   1. Emisiones de obligaciones y otros valores negociables</t>
  </si>
  <si>
    <t xml:space="preserve">   3. Acreedores por arrendamiento financiero</t>
  </si>
  <si>
    <t>IV. Pasivos por impuesto diferido</t>
  </si>
  <si>
    <t>V. Periodificaciones a largo plazo</t>
  </si>
  <si>
    <t>I. Pasivos vinculados con activos no corrientes mantenidos para la venta</t>
  </si>
  <si>
    <t>II. Provisiones a corto plazo</t>
  </si>
  <si>
    <t xml:space="preserve">   4. Resto de deudas a corto plazo</t>
  </si>
  <si>
    <t>II. Existencias</t>
  </si>
  <si>
    <t>A) PATRIMONIO NETO   (A-1+A-2+A-3+A-4)</t>
  </si>
  <si>
    <t>X210</t>
  </si>
  <si>
    <t>X200</t>
  </si>
  <si>
    <t>EJERCICIO</t>
  </si>
  <si>
    <t>Importes en euros</t>
  </si>
  <si>
    <t>ACTIVO</t>
  </si>
  <si>
    <t>%</t>
  </si>
  <si>
    <t>A-1) Fondos propios</t>
  </si>
  <si>
    <t>II. Deudas a largo plazo</t>
  </si>
  <si>
    <t>BALANCE AGREGADO</t>
  </si>
  <si>
    <t>CONCEPTOS</t>
  </si>
  <si>
    <t>A) OPERACIONES CONTINUADAS</t>
  </si>
  <si>
    <t>A CORTO PLAZO</t>
  </si>
  <si>
    <t>1. Liquidez inmediata o disponibilidad</t>
  </si>
  <si>
    <t>2. Liquidez a corto plazo o tesorería</t>
  </si>
  <si>
    <t>3. Liquidez general o solvencia a corto plazo</t>
  </si>
  <si>
    <t>4. Fondo de maniobra</t>
  </si>
  <si>
    <t>5. Plazo de cobro</t>
  </si>
  <si>
    <t>6. Plazo de pago (a)</t>
  </si>
  <si>
    <t>7. Plazo de pago corregido (b)</t>
  </si>
  <si>
    <t>A LARGO PLAZO</t>
  </si>
  <si>
    <t>1. Endeudamiento por habitante</t>
  </si>
  <si>
    <t>2. Endeudamiento general</t>
  </si>
  <si>
    <t>3. Relación de endeudamiento</t>
  </si>
  <si>
    <t>DE LA CUENTA DE PÉRDIDAS Y GANANCIAS</t>
  </si>
  <si>
    <t>1. Acumulación</t>
  </si>
  <si>
    <t>IGOR: Ingresos de gestión ordinaria</t>
  </si>
  <si>
    <t>GGOR: Gastos de gestión ordinaria</t>
  </si>
  <si>
    <t>B) OPERACIONES INTERRUMPIDAS</t>
  </si>
  <si>
    <t>AGREGADO</t>
  </si>
  <si>
    <t>CUENTA DE PÉRDIDAS Y GANANCIAS AGREGADA</t>
  </si>
  <si>
    <t>INFORMACIÓN GENERAL</t>
  </si>
  <si>
    <t>Sector</t>
  </si>
  <si>
    <t>Subsector</t>
  </si>
  <si>
    <t>INFORMACIÓN CONTABLE</t>
  </si>
  <si>
    <t>Régimen presupuestario</t>
  </si>
  <si>
    <t>PGC</t>
  </si>
  <si>
    <t>MODELIZACIÓN</t>
  </si>
  <si>
    <t>OBSERVACIONES</t>
  </si>
  <si>
    <t>Número medio de empleados*</t>
  </si>
  <si>
    <t>Instrumental</t>
  </si>
  <si>
    <t>III. Deudas a corto plazo</t>
  </si>
  <si>
    <t>ENTIDADES AGREGADAS</t>
  </si>
  <si>
    <t>OTRA INFORMACIÓN AGREGADA</t>
  </si>
  <si>
    <t>Tipos de entidad</t>
  </si>
  <si>
    <t>PATRIMONIO NETO Y PASIVO</t>
  </si>
  <si>
    <t>AVALES</t>
  </si>
  <si>
    <t>EMPLEADOS</t>
  </si>
  <si>
    <t>Número de entidades agregadas</t>
  </si>
  <si>
    <t>Número de entidades no agregadas</t>
  </si>
  <si>
    <r>
      <t>FUENTE</t>
    </r>
    <r>
      <rPr>
        <sz val="12"/>
        <rFont val="Times New Roman"/>
        <family val="1"/>
      </rPr>
      <t>: Elaboración propia a partir de las cuentas rendidas que, junto con los informes de auditoría, pueden consultarse en los anexos que, desplegando el año, se</t>
    </r>
  </si>
  <si>
    <t>muestran en el siguiente enlace:</t>
  </si>
  <si>
    <t>http://www.sindicom.gva.es/web/wdweb.nsf/menu/informes</t>
  </si>
  <si>
    <r>
      <t>FUENTE</t>
    </r>
    <r>
      <rPr>
        <sz val="12"/>
        <rFont val="Times New Roman"/>
        <family val="1"/>
      </rPr>
      <t>: Elaboración propia a partir de las cuentas rendidas que, junto con los informes de auditoría, pueden consultarse en los anexos que, desplegando el año, se muestran en el siguiente enlace:</t>
    </r>
  </si>
  <si>
    <t xml:space="preserve"> http://www.sindicom.gva.es/web/wdweb.nsf/menu/informes</t>
  </si>
  <si>
    <r>
      <t>FUENTE</t>
    </r>
    <r>
      <rPr>
        <sz val="12"/>
        <rFont val="Times New Roman"/>
        <family val="1"/>
      </rPr>
      <t>: Elaboración propia a partir de las cuentas rendidas que, junto con los informes de auditoría, pueden consultarse en los anexos que,</t>
    </r>
  </si>
  <si>
    <t>desplegando el año, se muestran en el siguiente enlace:</t>
  </si>
  <si>
    <t>INDICADORES Y MAGNITUDES</t>
  </si>
  <si>
    <t>ECONÓMICO-FINANCIERAS</t>
  </si>
  <si>
    <t>4. Inmovilización</t>
  </si>
  <si>
    <t>5. Garantía</t>
  </si>
  <si>
    <t>6. Firmeza</t>
  </si>
  <si>
    <t>7. Autofinaciación</t>
  </si>
  <si>
    <t>8. Estabilidad</t>
  </si>
  <si>
    <t>9. Independencia financiera</t>
  </si>
  <si>
    <t>10. Calidad del endeudamiento</t>
  </si>
  <si>
    <t>PGC privado 2007</t>
  </si>
  <si>
    <t xml:space="preserve">Sólo se presentan aquellos estados que son obligatorios para todas las entidades agregadas y determinada información de la memoria.  El estado de flujos de efectivo se presenta si es formulado por la mitad o más de las entidades agregadas. El formato de la cuenta sigue una estructura análoga a la presentada en el PGC público 2010 del sector administrativo estatal. </t>
  </si>
  <si>
    <t>Estimativo</t>
  </si>
  <si>
    <t>ESTADOS INDIVIDUALES</t>
  </si>
  <si>
    <t>Los estados presentados no son consolidados. En consecuencia, no han sido eliminadas las operaciones entre las entidades. La relación de entidades agregadas figura en la hoja del libro "Entidades agregadas". Las hojas del libro que presentan estados, incluyen la información individual de cada entidad, en columnas ocultas que pueden visualizarse.</t>
  </si>
  <si>
    <t>ESTADOS DE CAMBIOS EN EL PATRIMONIO NETO AGREGADO</t>
  </si>
  <si>
    <t xml:space="preserve">A) Resultado de la cuenta de pérdidas y ganancias                         </t>
  </si>
  <si>
    <t>B) Ingresos y gastos imputados directamente en el patrimonio neto (I + II + III + IV +V+VI+VII+VII)</t>
  </si>
  <si>
    <t xml:space="preserve">  I. Por valoración de instrumentos financieros</t>
  </si>
  <si>
    <t xml:space="preserve">  II. Por coberturas de flujos de efectivo</t>
  </si>
  <si>
    <t xml:space="preserve">  III. Subvenciones, donaciones y legados recibidos</t>
  </si>
  <si>
    <t xml:space="preserve">  IV. Por ganancias y pérdidas actuariales  y otros ajustes</t>
  </si>
  <si>
    <t xml:space="preserve">  V. Por activos no corrientes y pasivos vinculados, mantenidos para la venta</t>
  </si>
  <si>
    <t xml:space="preserve">  VI. Diferencias de conversión</t>
  </si>
  <si>
    <t xml:space="preserve">  VII. De sociedades puestas en equivalencia</t>
  </si>
  <si>
    <t xml:space="preserve">  VIII. Efecto impositivo</t>
  </si>
  <si>
    <t>C) Transferencias a la cuenta de pérdidas y ganancias (IX + X + XI+ XII+ XIII+XIV+XV)</t>
  </si>
  <si>
    <t xml:space="preserve">  IX. Por valoración de instrumentos financieros</t>
  </si>
  <si>
    <t xml:space="preserve">  X. Por coberturas de flujos de efectivo</t>
  </si>
  <si>
    <t xml:space="preserve">  XI. Subvenciones, donaciones y legados recibidos</t>
  </si>
  <si>
    <t xml:space="preserve">  XII. Por activos no corrientes y pasivos vinculados, mantenidos para la venta</t>
  </si>
  <si>
    <t xml:space="preserve">  XIII. Diferencias de conversión</t>
  </si>
  <si>
    <t xml:space="preserve">  XIV. De sociedades puestas en equivalencia</t>
  </si>
  <si>
    <t xml:space="preserve">  XV. Efecto impositivo</t>
  </si>
  <si>
    <t>TOTAL DE INGRESOS Y GASTOS RECONOCIDOS (A + B + C)</t>
  </si>
  <si>
    <t>B) ESTADO TOTAL DE CAMBIOS EN EL PATRIMONIO NETO</t>
  </si>
  <si>
    <t>Capital</t>
  </si>
  <si>
    <t>Prima de emisión</t>
  </si>
  <si>
    <t>Reservas y resultados de ejercicios anteriores</t>
  </si>
  <si>
    <t>Accio. y partici. en patrimonio propias o de la soc. domin.</t>
  </si>
  <si>
    <t>Otras aportaciones de socios</t>
  </si>
  <si>
    <t>Resultado del ejercicio</t>
  </si>
  <si>
    <t>Dividendo a cuenta</t>
  </si>
  <si>
    <t>Otros instrumentos de patrimonio neto</t>
  </si>
  <si>
    <t>Ajustes por cambios de valor</t>
  </si>
  <si>
    <t>Subvenciones donaciones y legados recibidos</t>
  </si>
  <si>
    <t>TOTAL</t>
  </si>
  <si>
    <t>Socios externos</t>
  </si>
  <si>
    <t xml:space="preserve">  I. Total ingresos y gastos reconocidos</t>
  </si>
  <si>
    <t xml:space="preserve">  II. Operaciones con socios o propietarios</t>
  </si>
  <si>
    <t xml:space="preserve">    1. Aumentos de capital</t>
  </si>
  <si>
    <t xml:space="preserve">    2. ( - ) Reducciones de capital</t>
  </si>
  <si>
    <t xml:space="preserve">    3. Resto de operaciones con socios o propietarios</t>
  </si>
  <si>
    <t xml:space="preserve">  III. Otras variaciones del patrimonio neto</t>
  </si>
  <si>
    <t>B) ESTADO TOTAL DE CAMBIOS EN EL PATRIMONIO NETO.    MODELOS ABREVIADOS</t>
  </si>
  <si>
    <t>Código concepto</t>
  </si>
  <si>
    <t>IMPORTES</t>
  </si>
  <si>
    <t>Reservas</t>
  </si>
  <si>
    <t>(Acciones y participaciones en patrimonio propias)</t>
  </si>
  <si>
    <t>Resultados de ejercicios anteriores</t>
  </si>
  <si>
    <t>(Dividendo a cuenta)</t>
  </si>
  <si>
    <t>Escriturado</t>
  </si>
  <si>
    <t>(No exigido)</t>
  </si>
  <si>
    <t>01</t>
  </si>
  <si>
    <t>02</t>
  </si>
  <si>
    <t>03</t>
  </si>
  <si>
    <t>04</t>
  </si>
  <si>
    <t>05</t>
  </si>
  <si>
    <t>06</t>
  </si>
  <si>
    <t>07</t>
  </si>
  <si>
    <t>08</t>
  </si>
  <si>
    <t>09</t>
  </si>
  <si>
    <t>10</t>
  </si>
  <si>
    <t>11</t>
  </si>
  <si>
    <t>12</t>
  </si>
  <si>
    <t>13</t>
  </si>
  <si>
    <t>A. SALDO, FINAL DEL EJERCICIO</t>
  </si>
  <si>
    <t xml:space="preserve">  I. Ajustes por cambios de criterio del ejercicio y anteriores.</t>
  </si>
  <si>
    <t xml:space="preserve">  II. Ajustes por errores del ejercicio y anteriores.</t>
  </si>
  <si>
    <t>B. SALDO AJUSTADO, INICIO DEL EJERCICIO</t>
  </si>
  <si>
    <t xml:space="preserve">  I. Total ingresos y gastos reconocidos. </t>
  </si>
  <si>
    <t xml:space="preserve">  II. Operaciones con socios o propietarios.</t>
  </si>
  <si>
    <t xml:space="preserve">    1. Aumentos de capital.</t>
  </si>
  <si>
    <t xml:space="preserve">    2. ( - ) Reducciones de capital.</t>
  </si>
  <si>
    <t xml:space="preserve">    3. Otras operaciones con socios o propietarios</t>
  </si>
  <si>
    <t xml:space="preserve">  III. Otras variaciones del patrimonio neto.</t>
  </si>
  <si>
    <t>C. SALDO, FINAL DEL EJERCICIO</t>
  </si>
  <si>
    <t xml:space="preserve">  I. Ajustes por cambios de criterio en el ejercicio.</t>
  </si>
  <si>
    <t xml:space="preserve">  II. Ajustes por errores del ejercicio.</t>
  </si>
  <si>
    <t>D. SALDO AJUSTADO, INICIO DEL EJERCICIO</t>
  </si>
  <si>
    <t xml:space="preserve">  I. Total ingresos y gastos reconocidos.</t>
  </si>
  <si>
    <t>E. SALDO, FINAL DEL EJERCICIO</t>
  </si>
  <si>
    <t>B) ESTADO TOTAL DE CAMBIOS EN EL PATRIMONIO NETO.  MODELOS NORMALES 1 DE 2</t>
  </si>
  <si>
    <t xml:space="preserve">    3. Conversión de pasivos financieros en patrimonio neto (conversión de obligaciones, condonaciones de deudas).</t>
  </si>
  <si>
    <t xml:space="preserve">    4. ( - ) Distribución de dividendos.</t>
  </si>
  <si>
    <t xml:space="preserve">    5. Operaciones con acciones o participaciones propias (netas).</t>
  </si>
  <si>
    <t xml:space="preserve">    6. Incremento (reducción) de patrimonio neto resultante de una combinación de negocios.</t>
  </si>
  <si>
    <t xml:space="preserve">    7. Otras operaciones con socios o propietarios</t>
  </si>
  <si>
    <t>B) ESTADO TOTAL DE CAMBIOS EN EL PATRIMONIO NETO.  MODELOS NORMALES 2 DE 2</t>
  </si>
  <si>
    <t>B) ESTADO TOTAL DE CAMBIOS EN EL PATRIMONIO NETO. MODELO PYMES</t>
  </si>
  <si>
    <t xml:space="preserve">  I. Resultado de la cuenta de pérdidas y ganancias</t>
  </si>
  <si>
    <t xml:space="preserve">  II. Ingresos y gastos reconocidos en patrimonio neto</t>
  </si>
  <si>
    <t xml:space="preserve">   1. Ingresos fiscales a distribuir en varios ejercicios</t>
  </si>
  <si>
    <t xml:space="preserve">   2. Otros ingresos y gastos reconocidos en patrimonio neto</t>
  </si>
  <si>
    <t xml:space="preserve">  III. Operaciones con socios o propietarios.</t>
  </si>
  <si>
    <t xml:space="preserve"> IV. Otras variaciones del patrimonio neto.</t>
  </si>
  <si>
    <t>B) ESTADO TOTAL DE CAMBIOS EN EL PATRIMONIO NETO CONSOLIDADO. MODELO GRUPOS CONSOLIDABLES</t>
  </si>
  <si>
    <t>(Patrimonio propio y de la sociedad dominante)</t>
  </si>
  <si>
    <t>Resultado del ejercicio atribuido a la sociedad dominante</t>
  </si>
  <si>
    <t xml:space="preserve">    5. Operaciones con acciones o participaciones en patrimonio propias y de la sociedad dominantes (netas).</t>
  </si>
  <si>
    <t xml:space="preserve">    7. Adquisiciones (ventas) de participaciones de socios externos</t>
  </si>
  <si>
    <t xml:space="preserve">    8. Otras operaciones con socios o propietarios</t>
  </si>
  <si>
    <t xml:space="preserve">    5. Operaciones con acciones o participaciones en patrimonio propias y de la sociedad dominante (netas).</t>
  </si>
  <si>
    <t xml:space="preserve">    6. Adquisiciones (ventas) de participaciones de socios externos</t>
  </si>
  <si>
    <t xml:space="preserve">    7. Incremento (reducción) de patrimonio neto resultante de una combinación de negocios.</t>
  </si>
  <si>
    <t>ESTADO DE FLUJOS DE EFECTIVO AGREGADO (1)</t>
  </si>
  <si>
    <t>A) FLUJOS DE EFECTIVO DE LAS ACTIVIDADES DE EXPLOTACIÓN (+/-1+/-2+/-3+/-4)</t>
  </si>
  <si>
    <t xml:space="preserve">  1. Resultado del ejercicio antes de impuestos</t>
  </si>
  <si>
    <t xml:space="preserve">  2. Ajustes del resultado</t>
  </si>
  <si>
    <t xml:space="preserve">    a) Amortización del inmovilizado (+)</t>
  </si>
  <si>
    <t xml:space="preserve">    b) Correcciones valorativas por deterioro (+/-)</t>
  </si>
  <si>
    <t xml:space="preserve">    c) Variación de provisiones (+/-)</t>
  </si>
  <si>
    <t xml:space="preserve">    d) Imputación de subvenciones (-)</t>
  </si>
  <si>
    <t xml:space="preserve">    e) Resultados por bajas y enajenaciones del inmovilizado (+/-)</t>
  </si>
  <si>
    <t xml:space="preserve">    f) Resultados por bajas y enajenaciones de instrumentos financieros (+/-)</t>
  </si>
  <si>
    <t xml:space="preserve">    g) Ingresos financieros (-)</t>
  </si>
  <si>
    <t xml:space="preserve">    h) Gastos financieros (+)</t>
  </si>
  <si>
    <t xml:space="preserve">    i) Diferencias de cambio (+/-)</t>
  </si>
  <si>
    <t xml:space="preserve">    j) Variación de valor razonable en instrumentos financieros (+/-)</t>
  </si>
  <si>
    <t xml:space="preserve">    k) Otros ingresos y gastos (-/+)</t>
  </si>
  <si>
    <t xml:space="preserve">    l) Participación en beneficios (pérdidas) de sociedades puestas en eqivalencia-neto de dividendos (-/+)</t>
  </si>
  <si>
    <t xml:space="preserve">  3. Cambios en el capital corriente</t>
  </si>
  <si>
    <t xml:space="preserve">    a) Existencias (+/-)</t>
  </si>
  <si>
    <t xml:space="preserve">    b) Deudores y otras cuentas a cobrar (+/-)</t>
  </si>
  <si>
    <t xml:space="preserve">    c) Otros activos corrientes (+/-)</t>
  </si>
  <si>
    <t xml:space="preserve">    d) Acreedores y otras cuentas a pagar (+/-)</t>
  </si>
  <si>
    <t xml:space="preserve">    e) Otros pasivos corrientes (+/-)</t>
  </si>
  <si>
    <t xml:space="preserve">    f) Otros activos y pasivos no corrientes (+/-)</t>
  </si>
  <si>
    <t xml:space="preserve">  4. Otros flujos de efectivo de las actividades de explotación</t>
  </si>
  <si>
    <t xml:space="preserve">    a) Pagos de intereses (-)</t>
  </si>
  <si>
    <t xml:space="preserve">    b) Cobros de dividendos (+)</t>
  </si>
  <si>
    <t xml:space="preserve">    c) Cobros de intereses (+)</t>
  </si>
  <si>
    <t xml:space="preserve">    d) Cobros (pagos) por impuesto sobre beneficios (-/+)</t>
  </si>
  <si>
    <t xml:space="preserve">    e) Otros pagos (cobros) (-/+)</t>
  </si>
  <si>
    <t>B) FLUJOS DE EFECTIVO DE LAS ACTIVIDADES DE INVERSIÓN (7-6)</t>
  </si>
  <si>
    <t xml:space="preserve">  6. Pagos por inversiones (-)</t>
  </si>
  <si>
    <t xml:space="preserve">    a) Empresas del grupo, multigrupo y asociadas</t>
  </si>
  <si>
    <t xml:space="preserve">    b) Inmovilizado intangible</t>
  </si>
  <si>
    <t xml:space="preserve">    c) Inmovilizado material</t>
  </si>
  <si>
    <t xml:space="preserve">    d) Inversiones inmobiliarias</t>
  </si>
  <si>
    <t xml:space="preserve">    e) Otros activos financieros</t>
  </si>
  <si>
    <t xml:space="preserve">    f) Activos no corrientes mantenidos para venta</t>
  </si>
  <si>
    <t xml:space="preserve">    g) Unidad de negocio</t>
  </si>
  <si>
    <t xml:space="preserve">    h) Otros activos</t>
  </si>
  <si>
    <t xml:space="preserve">  7. Cobros por desinversiones (+)</t>
  </si>
  <si>
    <t>C) FLUJOS DE EFECTIVO DE LAS ACTIVIDADES DE FINANCIACIÓN ((+/-)9(+/-)10-11)</t>
  </si>
  <si>
    <t xml:space="preserve">  9. Cobros y pagos por instrumentos de patrimonio</t>
  </si>
  <si>
    <t xml:space="preserve">    a) Emisión de instrumentos de patrimonio (+)</t>
  </si>
  <si>
    <t xml:space="preserve">    b) Amortización de instrumentos de patrimonio (-)</t>
  </si>
  <si>
    <t xml:space="preserve">    c) Adquisición de instrumentos de patrimonio propio y de la sociedad dominante (-)</t>
  </si>
  <si>
    <t xml:space="preserve">    d) Enajenación de instrumentos de patrimonio propio y de la sociedad dominante (+)</t>
  </si>
  <si>
    <t xml:space="preserve">    e) Adquisición de participaciones de socios externos (-).</t>
  </si>
  <si>
    <t xml:space="preserve">    f) Venta de participaciones a socios externos (+)</t>
  </si>
  <si>
    <t xml:space="preserve">    g) Subvenciones, donaciones y legados recibidos (+)</t>
  </si>
  <si>
    <t xml:space="preserve">  10. Cobros y pagos por instrumentos de pasivo financiero</t>
  </si>
  <si>
    <t xml:space="preserve">    a) Emisión</t>
  </si>
  <si>
    <t xml:space="preserve">      1. Obligaciones y otros valores negociables (+)</t>
  </si>
  <si>
    <t xml:space="preserve">      2. Deudas con entidades de crédito (+)</t>
  </si>
  <si>
    <t xml:space="preserve">      3. Deudas con empresas del grupo y asociadas (+)</t>
  </si>
  <si>
    <t xml:space="preserve">      4. Deudas con características especiales (+)</t>
  </si>
  <si>
    <t xml:space="preserve">      5. Otras deudas (+)</t>
  </si>
  <si>
    <t xml:space="preserve">    b) Devolución y amortización de</t>
  </si>
  <si>
    <t xml:space="preserve">      2. Deudas con entidades de crédito (-)</t>
  </si>
  <si>
    <t xml:space="preserve">      5. Otras deudas (-)</t>
  </si>
  <si>
    <t xml:space="preserve">  11. Pagos por dividendos y remuneraciones de otros instrumentos de patrimonio</t>
  </si>
  <si>
    <t xml:space="preserve">    a) Dividendos (-)</t>
  </si>
  <si>
    <t xml:space="preserve">    b) Remuneración de otros instrumentos de patrimonio (-)</t>
  </si>
  <si>
    <t>D) EFECTO DE LAS VARIACIONES DE LOS TIPOS DE CAMBIO</t>
  </si>
  <si>
    <t>E) AUMENTO / (DISMINUCIÓN) NETA DEL EFECTIVO O EQUIVALENTES ((+/-)A(+/-)B(+/-)C(+/-)D)</t>
  </si>
  <si>
    <t>Efectivo o equivalentes al comienzo del ejercicio</t>
  </si>
  <si>
    <t>Efectivo o equivalentes al final del ejercicio</t>
  </si>
  <si>
    <r>
      <t>FUENTE</t>
    </r>
    <r>
      <rPr>
        <sz val="12"/>
        <rFont val="Times New Roman"/>
        <family val="1"/>
      </rPr>
      <t xml:space="preserve">: Elaboración propia a partir de las cuentas rendidas que, junto con los informes de auditoría, pueden consultarse en los anexos </t>
    </r>
  </si>
  <si>
    <t>que, desplegando el año, se muestran en el siguiente enlace:</t>
  </si>
  <si>
    <t>I. Inmovilizado intangible</t>
  </si>
  <si>
    <t>II. Inmovilizado material</t>
  </si>
  <si>
    <t>III. Inversiones inmobiliarias</t>
  </si>
  <si>
    <t>IV. Inversiones en empresas del grupo y asociadas a largo plazo</t>
  </si>
  <si>
    <t>V. Inversiones financieras a largo plazo</t>
  </si>
  <si>
    <t>VI. Activos por impuesto diferido</t>
  </si>
  <si>
    <t>VII. Deudores comerciales no corrientes</t>
  </si>
  <si>
    <t>VIII. Fondo de comercio de sociedades consolidadas</t>
  </si>
  <si>
    <t>B) ACTIVO CORRIENTE</t>
  </si>
  <si>
    <t xml:space="preserve">   1. Clientes por ventas y prestaciones de servicios </t>
  </si>
  <si>
    <t xml:space="preserve">   2. Otros deudores</t>
  </si>
  <si>
    <t>IV. Inversiones en empresas del grupo y asociadas a corto plazo</t>
  </si>
  <si>
    <t>V. Inversiones financieras a corto plazo</t>
  </si>
  <si>
    <t>VI. Periodificaciones a corto plazo</t>
  </si>
  <si>
    <t>VII. Efectivo y otros activos líquidos equivalentes</t>
  </si>
  <si>
    <t>A) ACTIVO NO CORRIENTE</t>
  </si>
  <si>
    <t>I. Capital</t>
  </si>
  <si>
    <t>II. Prima de emisión</t>
  </si>
  <si>
    <t>III. Reservas</t>
  </si>
  <si>
    <r>
      <t>IV. (Acciones y participaciones en patrimonio</t>
    </r>
    <r>
      <rPr>
        <sz val="12"/>
        <color indexed="10"/>
        <rFont val="Times New Roman"/>
        <family val="1"/>
      </rPr>
      <t xml:space="preserve"> </t>
    </r>
    <r>
      <rPr>
        <sz val="12"/>
        <rFont val="Times New Roman"/>
        <family val="1"/>
      </rPr>
      <t>propias</t>
    </r>
    <r>
      <rPr>
        <sz val="10"/>
        <rFont val="Times New Roman"/>
        <family val="1"/>
      </rPr>
      <t>)</t>
    </r>
  </si>
  <si>
    <t>V. Resultados de ejercicios anteriores</t>
  </si>
  <si>
    <t>VI. Otras aportaciones de socios</t>
  </si>
  <si>
    <t>VII. Resultado del ejercicio</t>
  </si>
  <si>
    <t>VIII. (Dividendo a cuenta)</t>
  </si>
  <si>
    <t>IX. Otros instrumentos de patrimonio neto</t>
  </si>
  <si>
    <t>B) PASIVO NO CORRIENTE</t>
  </si>
  <si>
    <t xml:space="preserve">   4. Resto de deudas a largo plazo</t>
  </si>
  <si>
    <t>IV. Deudas con empresas del grupo y asociadas a corto plazo</t>
  </si>
  <si>
    <t>V. Acreedores comerciales y otras cuentas a pagar</t>
  </si>
  <si>
    <t>VII. Deudas con características especiales a corto plazo</t>
  </si>
  <si>
    <t>C) PASIVO CORRIENTE</t>
  </si>
  <si>
    <t>TOTAL PATRIMONIO NETO Y PASIVO (A + B + C)</t>
  </si>
  <si>
    <t>TOTAL ACTIVO (A + B)</t>
  </si>
  <si>
    <t>1. Importe neto de la cifra de negocios</t>
  </si>
  <si>
    <t>2. Variación de existencias de productos terminados y en curso de fabricación</t>
  </si>
  <si>
    <t>3. Trabajos realizados por la entidad para su activo</t>
  </si>
  <si>
    <t>4. Otros ingresos de explotación</t>
  </si>
  <si>
    <t>5. Excesos de provisiones</t>
  </si>
  <si>
    <t>A.1) INGRESOS DE GESTIÓN ORDINARIA   (1+2+3+4+5)</t>
  </si>
  <si>
    <t>6. Gastos de personal</t>
  </si>
  <si>
    <t>7. Aprovisionamientos</t>
  </si>
  <si>
    <t>8. Otros gastos de explotación</t>
  </si>
  <si>
    <t>9. Amortización del inmovilizado</t>
  </si>
  <si>
    <t>A.2) GASTOS DE GESTIÓN ORDINARIA   (6+7+8+9)</t>
  </si>
  <si>
    <t>10. Imputación de subvenciones de inmovilizado no financiero y otras</t>
  </si>
  <si>
    <t>11. Deterioro y resultado por enajenación del inmovilizado</t>
  </si>
  <si>
    <t>12. Diferencia negativa de combinaciones de negocio</t>
  </si>
  <si>
    <t>13. Otros resultados / Diferencias negativas de consolidación de sociedades consolidadas</t>
  </si>
  <si>
    <t>(a) Incluye en el denominador los siguientes gastos: (A.2+15+18) y en el numerador: Los epígrafes III a VI, ambos inclusive de C) Pasivo corriente.</t>
  </si>
  <si>
    <t>2. Importe neto de la cifra de neg. sobre IGOR</t>
  </si>
  <si>
    <t>3. Otros ingresos de explotación sobre IGOR</t>
  </si>
  <si>
    <t>4. Resto de IGOR sobre IGOR</t>
  </si>
  <si>
    <t>5. Gastos de personal sobre GGOR</t>
  </si>
  <si>
    <t>6. Aprovisionamientos sobre GGOR</t>
  </si>
  <si>
    <t>7. Otros gastos de explotación sobre GGOR</t>
  </si>
  <si>
    <t>14. Ingresos financieros</t>
  </si>
  <si>
    <t>15. Gastos financieros</t>
  </si>
  <si>
    <t>16. Variación de valor razonable en instrumentos financieros</t>
  </si>
  <si>
    <t>17. Diferencias de cambio</t>
  </si>
  <si>
    <t>18. Deterioro y resultado por enajenaciones de instrumentos financieros</t>
  </si>
  <si>
    <t>19. Otros ingresos y gastos de carácter financiero</t>
  </si>
  <si>
    <t>A.3) RESULTADO DE LA GESTIÓN ORDINARIA (A.1+A.2)</t>
  </si>
  <si>
    <t>A.4) RESULTADO DE EXPLOTACIÓN (A.3+10+11+12+13)</t>
  </si>
  <si>
    <t>A.5) RESULTADO DE LAS OPERACIONES FINANCIERAS (14+15+16+17+18+19)</t>
  </si>
  <si>
    <t>20. Resultados derivados de sociedades puestas en equivalencia</t>
  </si>
  <si>
    <t>21. Impuesto sobre beneficios</t>
  </si>
  <si>
    <t>A.7) RESULTADO DEL EJERCICIO PROCEDENTE DE OPER.S CONTINUADAS (A.6+21)</t>
  </si>
  <si>
    <t>22. Resultado del ejercicio procedente de operaciones interrumpidas neto de impuestos</t>
  </si>
  <si>
    <t>23. Resultado atribuido a socios externos</t>
  </si>
  <si>
    <t>A.8) RESULTADO DEL EJERCICIO (A.7+22+23)</t>
  </si>
  <si>
    <t>A.6) RESULTADO ANTES DE IMPUESTOS (A.4+A.5+20)</t>
  </si>
  <si>
    <t>III. Deudores comerciales y otras cuentas a cobrar</t>
  </si>
  <si>
    <t>III. Deudas con empresas del grupo y asociadas a largo plazo</t>
  </si>
  <si>
    <t>VI. Acreedores comerciales no corrientes</t>
  </si>
  <si>
    <t>VII. Deudas con características especiales a largo plazo</t>
  </si>
  <si>
    <t>(b) Incluye en el denominador: las partidas 6, 7, y 8 de los gastos de gestión ordinaria, y en el numerador: Los epígrafes IV a VI, ambos inclusive de C) Pasivo corriente</t>
  </si>
  <si>
    <t>8. Resto de GGOR sobre GGOR</t>
  </si>
  <si>
    <t>Empresarial</t>
  </si>
  <si>
    <t xml:space="preserve">   1. Capital escriturado</t>
  </si>
  <si>
    <t xml:space="preserve">   2. (Capital no exigido)</t>
  </si>
  <si>
    <t xml:space="preserve">   1. Proveedores</t>
  </si>
  <si>
    <t xml:space="preserve">   2. Otros acreedores</t>
  </si>
  <si>
    <t>Instituto Valenciano de Acción Social</t>
  </si>
  <si>
    <t>CulturArts Generalitat</t>
  </si>
  <si>
    <t>Ente Público Radiotelevisión Valenciana (en liquidación)</t>
  </si>
  <si>
    <t>Patronato del Misteri d'Elx</t>
  </si>
  <si>
    <t xml:space="preserve">    1. Movimiento de la Reserva de Revaloración</t>
  </si>
  <si>
    <t xml:space="preserve">    2. Otras variaciones</t>
  </si>
  <si>
    <t>A) ESTADO DE INGRESOS Y GASTOS RECONOCIDOS EN EL EJERCICIO</t>
  </si>
  <si>
    <t>INFORMACIÓN SOBRE EL PERIODO MEDIO DE PAGO A PROVEEDORES. DISPO. AD. TERCERA DE LA LEY 15/2010</t>
  </si>
  <si>
    <t>Periodo medio de pago, en media de las entidades que lo declaran (a)</t>
  </si>
  <si>
    <t>Ratio de operaciones pagadas, en media de las entidades que lo declaran (b)</t>
  </si>
  <si>
    <t>Ratio de operaciones pendientes de pago, en media de las entidades quelo declaran (b)</t>
  </si>
  <si>
    <t xml:space="preserve">   1. Reserva de capitalización</t>
  </si>
  <si>
    <t xml:space="preserve">   2. Otras reservas</t>
  </si>
  <si>
    <t>Avales prestados por la Generalitat a Otras entidades de derecho público</t>
  </si>
  <si>
    <t>Avales prestados indirectamente por la Generalitat al conceder el IVF operaciones de crédito a otras entidades de derecho público</t>
  </si>
  <si>
    <t>Otras entidades de derecho público empresariales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</si>
</sst>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quot;€&quot;"/>
    <numFmt numFmtId="165" formatCode="#,##0.00\ &quot;€&quot;"/>
    <numFmt numFmtId="166" formatCode="0.0%"/>
    <numFmt numFmtId="167" formatCode="#,##0_);\(#,##0\)"/>
    <numFmt numFmtId="168" formatCode="#,##0\ &quot;empleados&quot;"/>
    <numFmt numFmtId="169" formatCode="#,##0.0%"/>
    <numFmt numFmtId="170" formatCode="#,###&quot; días&quot;"/>
  </numFmts>
  <fonts count="16">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0"/>
      <name val="Times New Roman"/>
      <family val="1"/>
    </font>
    <font>
      <sz val="12"/>
      <color indexed="12"/>
      <name val="Times New Roman"/>
      <family val="1"/>
    </font>
    <font>
      <sz val="10"/>
      <color indexed="12"/>
      <name val="Times New Roman"/>
      <family val="1"/>
    </font>
    <font>
      <sz val="10"/>
      <color indexed="48"/>
      <name val="Times New Roman"/>
      <family val="1"/>
    </font>
  </fonts>
  <fills count="6">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hair">
        <color indexed="35"/>
      </top>
      <bottom style="hair">
        <color indexed="35"/>
      </bottom>
      <diagonal/>
    </border>
    <border>
      <left/>
      <right/>
      <top style="hair">
        <color indexed="35"/>
      </top>
      <bottom style="medium">
        <color indexed="64"/>
      </bottom>
      <diagonal/>
    </border>
    <border>
      <left/>
      <right/>
      <top/>
      <bottom style="thin">
        <color indexed="64"/>
      </bottom>
      <diagonal/>
    </border>
    <border>
      <left/>
      <right/>
      <top/>
      <bottom style="hair">
        <color indexed="35"/>
      </bottom>
      <diagonal/>
    </border>
    <border>
      <left/>
      <right/>
      <top style="medium">
        <color indexed="64"/>
      </top>
      <bottom style="hair">
        <color indexed="3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35"/>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auto="1"/>
      </top>
      <bottom style="thin">
        <color auto="1"/>
      </bottom>
      <diagonal/>
    </border>
    <border>
      <left/>
      <right/>
      <top style="thin">
        <color auto="1"/>
      </top>
      <bottom style="medium">
        <color indexed="64"/>
      </bottom>
      <diagonal/>
    </border>
  </borders>
  <cellStyleXfs count="5">
    <xf numFmtId="0" fontId="0" fillId="0" borderId="0"/>
    <xf numFmtId="0" fontId="8" fillId="0" borderId="0"/>
    <xf numFmtId="0" fontId="4" fillId="0" borderId="0"/>
    <xf numFmtId="167" fontId="9" fillId="0" borderId="0"/>
    <xf numFmtId="167" fontId="9" fillId="0" borderId="0"/>
  </cellStyleXfs>
  <cellXfs count="191">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0" fontId="7" fillId="2" borderId="0" xfId="0" applyFont="1" applyFill="1" applyBorder="1" applyAlignment="1">
      <alignment horizontal="left"/>
    </xf>
    <xf numFmtId="167" fontId="10" fillId="2" borderId="0" xfId="3" applyFont="1" applyFill="1" applyAlignment="1" applyProtection="1">
      <alignment horizontal="left"/>
    </xf>
    <xf numFmtId="167" fontId="10" fillId="2" borderId="0" xfId="3" applyFont="1" applyFill="1" applyProtection="1"/>
    <xf numFmtId="167"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7" fontId="11" fillId="2" borderId="0" xfId="3" applyFont="1" applyFill="1" applyProtection="1"/>
    <xf numFmtId="167" fontId="10" fillId="2" borderId="4" xfId="3" applyFont="1" applyFill="1" applyBorder="1" applyProtection="1"/>
    <xf numFmtId="167" fontId="11" fillId="2" borderId="4" xfId="3" applyFont="1" applyFill="1" applyBorder="1" applyProtection="1"/>
    <xf numFmtId="167" fontId="5" fillId="2" borderId="4" xfId="3" applyFont="1" applyFill="1" applyBorder="1" applyAlignment="1" applyProtection="1">
      <alignment horizontal="right"/>
    </xf>
    <xf numFmtId="4" fontId="3" fillId="2" borderId="4" xfId="0" applyNumberFormat="1" applyFont="1" applyFill="1" applyBorder="1"/>
    <xf numFmtId="167" fontId="11" fillId="2" borderId="0" xfId="3" applyFont="1" applyFill="1" applyBorder="1" applyProtection="1"/>
    <xf numFmtId="167" fontId="10" fillId="2" borderId="0" xfId="3" applyFont="1" applyFill="1" applyBorder="1" applyProtection="1"/>
    <xf numFmtId="167" fontId="5" fillId="2" borderId="0" xfId="3" applyFont="1" applyFill="1" applyBorder="1" applyAlignment="1" applyProtection="1">
      <alignment horizontal="right"/>
    </xf>
    <xf numFmtId="4" fontId="3" fillId="2" borderId="0" xfId="0" applyNumberFormat="1" applyFont="1" applyFill="1" applyBorder="1"/>
    <xf numFmtId="167" fontId="11" fillId="2" borderId="5" xfId="4" applyFont="1" applyFill="1" applyBorder="1"/>
    <xf numFmtId="167" fontId="11" fillId="2" borderId="5" xfId="4" applyFont="1" applyFill="1" applyBorder="1" applyProtection="1"/>
    <xf numFmtId="167" fontId="11" fillId="2" borderId="0" xfId="4" applyFont="1" applyFill="1" applyBorder="1"/>
    <xf numFmtId="167" fontId="11" fillId="2" borderId="0" xfId="4" applyFont="1" applyFill="1" applyBorder="1" applyProtection="1"/>
    <xf numFmtId="167" fontId="5" fillId="0" borderId="0" xfId="3" applyFont="1" applyFill="1" applyBorder="1" applyAlignment="1" applyProtection="1">
      <alignment horizontal="right"/>
    </xf>
    <xf numFmtId="167" fontId="6" fillId="2" borderId="0" xfId="4" applyFont="1" applyFill="1" applyBorder="1"/>
    <xf numFmtId="167" fontId="10" fillId="2" borderId="0" xfId="4" applyFont="1" applyFill="1" applyBorder="1"/>
    <xf numFmtId="167" fontId="5" fillId="2" borderId="0" xfId="3" applyFont="1" applyFill="1" applyAlignment="1" applyProtection="1">
      <alignment horizontal="left"/>
    </xf>
    <xf numFmtId="4" fontId="3" fillId="2" borderId="0" xfId="0" applyNumberFormat="1" applyFont="1" applyFill="1"/>
    <xf numFmtId="0" fontId="7" fillId="3" borderId="4" xfId="0" applyFont="1" applyFill="1" applyBorder="1" applyAlignment="1">
      <alignment horizontal="left" vertical="center" wrapText="1"/>
    </xf>
    <xf numFmtId="1" fontId="7" fillId="3" borderId="4" xfId="0" applyNumberFormat="1" applyFont="1" applyFill="1" applyBorder="1" applyAlignment="1">
      <alignment horizontal="right" vertical="center" wrapText="1"/>
    </xf>
    <xf numFmtId="4" fontId="7" fillId="3" borderId="4" xfId="0" applyNumberFormat="1" applyFont="1" applyFill="1" applyBorder="1" applyAlignment="1">
      <alignment horizontal="right" vertical="center" wrapText="1"/>
    </xf>
    <xf numFmtId="4" fontId="7" fillId="2" borderId="6" xfId="0" applyNumberFormat="1" applyFont="1" applyFill="1" applyBorder="1"/>
    <xf numFmtId="0" fontId="5" fillId="2" borderId="0" xfId="0" applyFont="1" applyFill="1" applyBorder="1"/>
    <xf numFmtId="0" fontId="5" fillId="2" borderId="0" xfId="0" applyFont="1" applyFill="1"/>
    <xf numFmtId="4" fontId="7" fillId="2" borderId="0" xfId="0" applyNumberFormat="1" applyFont="1" applyFill="1" applyBorder="1"/>
    <xf numFmtId="166" fontId="7" fillId="2" borderId="0" xfId="0" applyNumberFormat="1" applyFont="1" applyFill="1" applyBorder="1" applyAlignment="1">
      <alignment horizontal="right"/>
    </xf>
    <xf numFmtId="166" fontId="5" fillId="2" borderId="0" xfId="0" applyNumberFormat="1" applyFont="1" applyFill="1" applyBorder="1" applyAlignment="1">
      <alignment horizontal="right"/>
    </xf>
    <xf numFmtId="4" fontId="5" fillId="2" borderId="0" xfId="0" applyNumberFormat="1" applyFont="1" applyFill="1" applyBorder="1"/>
    <xf numFmtId="4" fontId="7" fillId="3" borderId="7" xfId="0" applyNumberFormat="1" applyFont="1" applyFill="1" applyBorder="1"/>
    <xf numFmtId="166" fontId="7" fillId="2" borderId="0" xfId="0" applyNumberFormat="1" applyFont="1" applyFill="1" applyBorder="1"/>
    <xf numFmtId="4" fontId="5" fillId="2" borderId="0" xfId="0" applyNumberFormat="1" applyFont="1" applyFill="1"/>
    <xf numFmtId="166" fontId="7" fillId="3" borderId="0" xfId="0" applyNumberFormat="1" applyFont="1" applyFill="1" applyBorder="1" applyAlignment="1">
      <alignment horizontal="right"/>
    </xf>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7" fontId="5" fillId="2" borderId="5" xfId="3" applyFont="1" applyFill="1" applyBorder="1" applyAlignment="1" applyProtection="1">
      <alignment horizontal="right"/>
    </xf>
    <xf numFmtId="167" fontId="5" fillId="2" borderId="0" xfId="3" applyFont="1" applyFill="1" applyProtection="1"/>
    <xf numFmtId="167" fontId="9" fillId="2" borderId="0" xfId="3" applyFill="1"/>
    <xf numFmtId="167" fontId="9" fillId="2" borderId="0" xfId="3" applyFont="1" applyFill="1"/>
    <xf numFmtId="167" fontId="13" fillId="2" borderId="0" xfId="4" applyFont="1" applyFill="1" applyProtection="1">
      <protection locked="0"/>
    </xf>
    <xf numFmtId="167" fontId="5" fillId="2" borderId="0" xfId="4" applyFont="1" applyFill="1" applyProtection="1"/>
    <xf numFmtId="167" fontId="11" fillId="2" borderId="0" xfId="4" applyFont="1" applyFill="1" applyBorder="1" applyAlignment="1" applyProtection="1"/>
    <xf numFmtId="1" fontId="5" fillId="2" borderId="0" xfId="3" applyNumberFormat="1" applyFont="1" applyFill="1" applyAlignment="1" applyProtection="1">
      <alignment horizontal="right"/>
    </xf>
    <xf numFmtId="1" fontId="7" fillId="3" borderId="4" xfId="0" applyNumberFormat="1" applyFont="1" applyFill="1" applyBorder="1" applyAlignment="1">
      <alignment horizontal="left" vertical="center" wrapText="1"/>
    </xf>
    <xf numFmtId="0" fontId="3" fillId="3" borderId="4" xfId="0" applyFont="1" applyFill="1" applyBorder="1"/>
    <xf numFmtId="0" fontId="7" fillId="2" borderId="8" xfId="0" applyFont="1" applyFill="1" applyBorder="1"/>
    <xf numFmtId="4" fontId="7" fillId="2" borderId="8" xfId="0" applyNumberFormat="1" applyFont="1" applyFill="1" applyBorder="1"/>
    <xf numFmtId="0" fontId="5" fillId="2" borderId="8" xfId="0" applyFont="1" applyFill="1" applyBorder="1"/>
    <xf numFmtId="4" fontId="3" fillId="2" borderId="8" xfId="0" applyNumberFormat="1" applyFont="1" applyFill="1" applyBorder="1"/>
    <xf numFmtId="0" fontId="3" fillId="2" borderId="8" xfId="0" applyFont="1" applyFill="1" applyBorder="1"/>
    <xf numFmtId="0" fontId="7" fillId="2" borderId="0" xfId="0" applyFont="1" applyFill="1" applyBorder="1"/>
    <xf numFmtId="0" fontId="3" fillId="2" borderId="0" xfId="0" applyFont="1" applyFill="1" applyBorder="1"/>
    <xf numFmtId="169"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2" fontId="5" fillId="2" borderId="0" xfId="0" applyNumberFormat="1" applyFont="1" applyFill="1" applyBorder="1" applyAlignment="1">
      <alignment horizontal="right"/>
    </xf>
    <xf numFmtId="0" fontId="12" fillId="2" borderId="0" xfId="0" applyFont="1" applyFill="1" applyBorder="1"/>
    <xf numFmtId="0" fontId="7" fillId="2" borderId="6" xfId="0" applyFont="1" applyFill="1" applyBorder="1"/>
    <xf numFmtId="0" fontId="5" fillId="2" borderId="5" xfId="0" applyFont="1" applyFill="1" applyBorder="1"/>
    <xf numFmtId="169" fontId="5" fillId="2" borderId="5" xfId="0" applyNumberFormat="1" applyFont="1" applyFill="1" applyBorder="1" applyAlignment="1">
      <alignment horizontal="right"/>
    </xf>
    <xf numFmtId="165" fontId="7" fillId="2" borderId="0" xfId="0" applyNumberFormat="1" applyFont="1" applyFill="1" applyBorder="1" applyAlignment="1">
      <alignment horizontal="right"/>
    </xf>
    <xf numFmtId="167" fontId="6" fillId="2" borderId="4" xfId="4" applyNumberFormat="1" applyFont="1" applyFill="1" applyBorder="1" applyProtection="1">
      <protection locked="0"/>
    </xf>
    <xf numFmtId="167" fontId="11" fillId="0" borderId="5" xfId="3" applyFont="1" applyFill="1" applyBorder="1" applyAlignment="1" applyProtection="1">
      <alignment horizontal="right"/>
    </xf>
    <xf numFmtId="167" fontId="11" fillId="2" borderId="5" xfId="3" applyFont="1" applyFill="1" applyBorder="1" applyAlignment="1" applyProtection="1"/>
    <xf numFmtId="167" fontId="10" fillId="2" borderId="0" xfId="4" applyNumberFormat="1" applyFont="1" applyFill="1" applyBorder="1" applyProtection="1">
      <protection locked="0"/>
    </xf>
    <xf numFmtId="167" fontId="6" fillId="3" borderId="4" xfId="4" applyFont="1" applyFill="1" applyBorder="1"/>
    <xf numFmtId="167" fontId="11" fillId="3" borderId="4" xfId="4" applyFont="1" applyFill="1" applyBorder="1" applyProtection="1"/>
    <xf numFmtId="0" fontId="5" fillId="2" borderId="0" xfId="0" applyFont="1" applyFill="1" applyBorder="1" applyAlignment="1" applyProtection="1">
      <alignment horizontal="left"/>
      <protection locked="0"/>
    </xf>
    <xf numFmtId="0" fontId="5" fillId="2" borderId="5" xfId="0" applyFont="1" applyFill="1" applyBorder="1" applyAlignment="1">
      <alignment horizontal="left"/>
    </xf>
    <xf numFmtId="0" fontId="7" fillId="2" borderId="5"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5" xfId="0" applyFont="1" applyFill="1" applyBorder="1" applyAlignment="1" applyProtection="1">
      <alignment horizontal="left"/>
      <protection locked="0"/>
    </xf>
    <xf numFmtId="0" fontId="3" fillId="2" borderId="5" xfId="0" applyFont="1" applyFill="1" applyBorder="1" applyAlignment="1">
      <alignment horizontal="left"/>
    </xf>
    <xf numFmtId="0" fontId="3" fillId="2" borderId="0" xfId="0" applyFont="1" applyFill="1" applyAlignment="1">
      <alignment horizontal="left"/>
    </xf>
    <xf numFmtId="0" fontId="0" fillId="0" borderId="5" xfId="0" applyBorder="1"/>
    <xf numFmtId="167" fontId="5" fillId="2" borderId="0" xfId="4" applyFont="1" applyFill="1" applyBorder="1"/>
    <xf numFmtId="167" fontId="5" fillId="2" borderId="0" xfId="4" applyFont="1" applyFill="1" applyBorder="1" applyProtection="1"/>
    <xf numFmtId="167" fontId="3" fillId="2" borderId="0" xfId="3" applyFont="1" applyFill="1" applyProtection="1"/>
    <xf numFmtId="167" fontId="6" fillId="2" borderId="0" xfId="3" applyFont="1" applyFill="1" applyProtection="1"/>
    <xf numFmtId="0" fontId="7" fillId="4" borderId="9" xfId="0" applyFont="1" applyFill="1" applyBorder="1" applyAlignment="1"/>
    <xf numFmtId="0" fontId="5" fillId="4" borderId="9" xfId="0" applyFont="1" applyFill="1" applyBorder="1" applyAlignment="1"/>
    <xf numFmtId="168" fontId="5" fillId="2" borderId="9" xfId="0" applyNumberFormat="1" applyFont="1" applyFill="1" applyBorder="1" applyAlignment="1">
      <alignment horizontal="right"/>
    </xf>
    <xf numFmtId="165" fontId="5" fillId="2" borderId="9" xfId="0" applyNumberFormat="1" applyFont="1" applyFill="1" applyBorder="1" applyAlignment="1">
      <alignment horizontal="right"/>
    </xf>
    <xf numFmtId="168" fontId="5" fillId="2" borderId="0" xfId="0" applyNumberFormat="1" applyFont="1" applyFill="1" applyBorder="1" applyAlignment="1">
      <alignment horizontal="right"/>
    </xf>
    <xf numFmtId="0" fontId="5" fillId="4" borderId="7" xfId="0" applyFont="1" applyFill="1" applyBorder="1" applyAlignment="1"/>
    <xf numFmtId="165" fontId="5" fillId="2" borderId="7" xfId="0" applyNumberFormat="1" applyFont="1" applyFill="1" applyBorder="1" applyAlignment="1">
      <alignment horizontal="right"/>
    </xf>
    <xf numFmtId="0" fontId="6" fillId="2" borderId="0" xfId="0" applyFont="1" applyFill="1" applyBorder="1" applyAlignment="1">
      <alignment horizontal="left"/>
    </xf>
    <xf numFmtId="0" fontId="6" fillId="2" borderId="0" xfId="0" applyFont="1" applyFill="1" applyBorder="1" applyAlignment="1">
      <alignment horizontal="center"/>
    </xf>
    <xf numFmtId="0" fontId="10" fillId="3" borderId="4" xfId="0" applyFont="1" applyFill="1" applyBorder="1" applyAlignment="1">
      <alignment vertical="center" wrapText="1"/>
    </xf>
    <xf numFmtId="0" fontId="5" fillId="4" borderId="0" xfId="0" applyFont="1" applyFill="1" applyBorder="1" applyAlignment="1"/>
    <xf numFmtId="0" fontId="7" fillId="4" borderId="0" xfId="0" applyFont="1" applyFill="1" applyBorder="1" applyAlignment="1"/>
    <xf numFmtId="0" fontId="5" fillId="4" borderId="5" xfId="0" applyFont="1" applyFill="1" applyBorder="1" applyAlignment="1"/>
    <xf numFmtId="0" fontId="7" fillId="4" borderId="5" xfId="0" applyFont="1" applyFill="1" applyBorder="1" applyAlignment="1"/>
    <xf numFmtId="168" fontId="5" fillId="2" borderId="5" xfId="0" applyNumberFormat="1" applyFont="1" applyFill="1" applyBorder="1" applyAlignment="1">
      <alignment horizontal="right"/>
    </xf>
    <xf numFmtId="1" fontId="5" fillId="2" borderId="0" xfId="0" applyNumberFormat="1" applyFont="1" applyFill="1" applyBorder="1" applyAlignment="1" applyProtection="1">
      <alignment horizontal="left"/>
      <protection locked="0"/>
    </xf>
    <xf numFmtId="167" fontId="7" fillId="3" borderId="4" xfId="4" applyFont="1" applyFill="1" applyBorder="1" applyAlignment="1" applyProtection="1">
      <alignment vertical="center"/>
    </xf>
    <xf numFmtId="165" fontId="5" fillId="2" borderId="0" xfId="0" applyNumberFormat="1" applyFont="1" applyFill="1"/>
    <xf numFmtId="4" fontId="5" fillId="2" borderId="0" xfId="0" applyNumberFormat="1" applyFont="1" applyFill="1" applyBorder="1" applyProtection="1">
      <protection locked="0"/>
    </xf>
    <xf numFmtId="0" fontId="7" fillId="3" borderId="7" xfId="0" applyFont="1" applyFill="1" applyBorder="1"/>
    <xf numFmtId="1" fontId="5" fillId="2" borderId="0" xfId="0" applyNumberFormat="1" applyFont="1" applyFill="1"/>
    <xf numFmtId="0" fontId="7" fillId="3" borderId="10" xfId="0" applyFont="1" applyFill="1" applyBorder="1" applyAlignment="1">
      <alignment vertical="center" wrapText="1"/>
    </xf>
    <xf numFmtId="0" fontId="3" fillId="3" borderId="10" xfId="0" applyFont="1" applyFill="1" applyBorder="1"/>
    <xf numFmtId="0" fontId="2" fillId="2" borderId="0" xfId="0" applyFont="1" applyFill="1" applyBorder="1" applyAlignment="1">
      <alignment vertical="center" wrapText="1"/>
    </xf>
    <xf numFmtId="0" fontId="5" fillId="2" borderId="9" xfId="0" applyFont="1" applyFill="1" applyBorder="1" applyAlignment="1">
      <alignment horizontal="center" wrapText="1"/>
    </xf>
    <xf numFmtId="4" fontId="7" fillId="0" borderId="6" xfId="0" applyNumberFormat="1" applyFont="1" applyFill="1" applyBorder="1" applyAlignment="1" applyProtection="1">
      <alignment horizontal="right"/>
      <protection locked="0"/>
    </xf>
    <xf numFmtId="4" fontId="5" fillId="2" borderId="0" xfId="0" applyNumberFormat="1" applyFont="1" applyFill="1" applyBorder="1" applyAlignment="1" applyProtection="1">
      <alignment horizontal="right"/>
      <protection locked="0"/>
    </xf>
    <xf numFmtId="0" fontId="5" fillId="2" borderId="0" xfId="0" applyFont="1" applyFill="1" applyBorder="1" applyAlignment="1">
      <alignment horizontal="left" indent="2"/>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14" fillId="2" borderId="11" xfId="0" quotePrefix="1" applyFont="1" applyFill="1" applyBorder="1" applyAlignment="1">
      <alignment horizontal="center" vertical="center" wrapText="1"/>
    </xf>
    <xf numFmtId="0" fontId="14" fillId="2" borderId="11" xfId="0" quotePrefix="1" applyFont="1" applyFill="1" applyBorder="1" applyAlignment="1">
      <alignment horizontal="center" vertical="center"/>
    </xf>
    <xf numFmtId="0" fontId="14" fillId="2" borderId="12" xfId="0" quotePrefix="1" applyFont="1" applyFill="1" applyBorder="1" applyAlignment="1">
      <alignment horizontal="center" vertical="center" wrapText="1"/>
    </xf>
    <xf numFmtId="0" fontId="14" fillId="2" borderId="13" xfId="0" quotePrefix="1" applyFont="1" applyFill="1" applyBorder="1" applyAlignment="1">
      <alignment horizontal="center" vertical="center" wrapText="1"/>
    </xf>
    <xf numFmtId="0" fontId="2" fillId="2" borderId="14" xfId="0" applyFont="1" applyFill="1" applyBorder="1"/>
    <xf numFmtId="0" fontId="15" fillId="5" borderId="3" xfId="0" applyFont="1" applyFill="1" applyBorder="1" applyAlignment="1" applyProtection="1">
      <alignment horizontal="right"/>
      <protection locked="0"/>
    </xf>
    <xf numFmtId="0" fontId="14" fillId="2" borderId="11" xfId="0" applyFont="1" applyFill="1" applyBorder="1"/>
    <xf numFmtId="4" fontId="15" fillId="5" borderId="11" xfId="0" applyNumberFormat="1" applyFont="1" applyFill="1" applyBorder="1" applyProtection="1">
      <protection locked="0"/>
    </xf>
    <xf numFmtId="0" fontId="3" fillId="2" borderId="14" xfId="0" applyFont="1" applyFill="1" applyBorder="1"/>
    <xf numFmtId="0" fontId="14" fillId="2" borderId="3" xfId="0" applyFont="1" applyFill="1" applyBorder="1"/>
    <xf numFmtId="0" fontId="15" fillId="5" borderId="11" xfId="0" applyFont="1" applyFill="1" applyBorder="1" applyAlignment="1" applyProtection="1">
      <alignment horizontal="right"/>
      <protection locked="0"/>
    </xf>
    <xf numFmtId="0" fontId="3" fillId="2" borderId="14" xfId="0" applyFont="1" applyFill="1" applyBorder="1" applyAlignment="1">
      <alignment wrapText="1"/>
    </xf>
    <xf numFmtId="0" fontId="3" fillId="2" borderId="0" xfId="0" applyFont="1" applyFill="1" applyBorder="1" applyAlignment="1">
      <alignment wrapText="1"/>
    </xf>
    <xf numFmtId="0" fontId="14" fillId="2" borderId="1" xfId="0" applyFont="1" applyFill="1" applyBorder="1"/>
    <xf numFmtId="0" fontId="2" fillId="2" borderId="15" xfId="0" applyFont="1" applyFill="1" applyBorder="1"/>
    <xf numFmtId="0" fontId="15" fillId="5" borderId="16" xfId="0" applyFont="1" applyFill="1" applyBorder="1" applyAlignment="1" applyProtection="1">
      <alignment horizontal="right"/>
      <protection locked="0"/>
    </xf>
    <xf numFmtId="0" fontId="14" fillId="2" borderId="16" xfId="0" applyFont="1" applyFill="1" applyBorder="1"/>
    <xf numFmtId="0" fontId="15" fillId="2" borderId="0" xfId="0" applyFont="1" applyFill="1" applyBorder="1" applyAlignment="1">
      <alignment horizontal="right"/>
    </xf>
    <xf numFmtId="4" fontId="7" fillId="2" borderId="0" xfId="0" applyNumberFormat="1" applyFont="1" applyFill="1" applyBorder="1" applyProtection="1">
      <protection locked="0"/>
    </xf>
    <xf numFmtId="0" fontId="5" fillId="2" borderId="0" xfId="0" applyFont="1" applyFill="1" applyBorder="1" applyAlignment="1">
      <alignment horizontal="left" indent="4"/>
    </xf>
    <xf numFmtId="4" fontId="5" fillId="2" borderId="5" xfId="0" applyNumberFormat="1" applyFont="1" applyFill="1" applyBorder="1" applyProtection="1">
      <protection locked="0"/>
    </xf>
    <xf numFmtId="0" fontId="7" fillId="4" borderId="7" xfId="0" applyFont="1" applyFill="1" applyBorder="1" applyAlignment="1"/>
    <xf numFmtId="0" fontId="5" fillId="2" borderId="0" xfId="0" applyFont="1" applyFill="1" applyBorder="1" applyAlignment="1"/>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4" fillId="2" borderId="27" xfId="0" quotePrefix="1" applyFont="1" applyFill="1" applyBorder="1" applyAlignment="1">
      <alignment horizontal="center" vertical="center"/>
    </xf>
    <xf numFmtId="4" fontId="7" fillId="2" borderId="30" xfId="0" applyNumberFormat="1" applyFont="1" applyFill="1" applyBorder="1"/>
    <xf numFmtId="166" fontId="7" fillId="2" borderId="30" xfId="0" applyNumberFormat="1" applyFont="1" applyFill="1" applyBorder="1" applyAlignment="1">
      <alignment horizontal="right"/>
    </xf>
    <xf numFmtId="0" fontId="7" fillId="2" borderId="30" xfId="0" applyFont="1" applyFill="1" applyBorder="1" applyAlignment="1">
      <alignment horizontal="left"/>
    </xf>
    <xf numFmtId="0" fontId="7" fillId="3" borderId="31" xfId="0" applyFont="1" applyFill="1" applyBorder="1" applyAlignment="1">
      <alignment horizontal="left"/>
    </xf>
    <xf numFmtId="4" fontId="7" fillId="3" borderId="31" xfId="0" applyNumberFormat="1" applyFont="1" applyFill="1" applyBorder="1"/>
    <xf numFmtId="166" fontId="7" fillId="3" borderId="31" xfId="0" applyNumberFormat="1" applyFont="1" applyFill="1" applyBorder="1" applyAlignment="1">
      <alignment horizontal="right"/>
    </xf>
    <xf numFmtId="0" fontId="7" fillId="2" borderId="30" xfId="0" applyFont="1" applyFill="1" applyBorder="1"/>
    <xf numFmtId="0" fontId="7" fillId="3" borderId="30" xfId="0" applyFont="1" applyFill="1" applyBorder="1"/>
    <xf numFmtId="4" fontId="7" fillId="3" borderId="30" xfId="0" applyNumberFormat="1" applyFont="1" applyFill="1" applyBorder="1"/>
    <xf numFmtId="0" fontId="7" fillId="3" borderId="31" xfId="0" applyFont="1" applyFill="1" applyBorder="1"/>
    <xf numFmtId="0" fontId="0" fillId="0" borderId="0" xfId="0" applyAlignment="1">
      <alignment shrinkToFit="1"/>
    </xf>
    <xf numFmtId="1" fontId="5" fillId="2" borderId="9" xfId="0" applyNumberFormat="1" applyFont="1" applyFill="1" applyBorder="1" applyAlignment="1">
      <alignment horizontal="right"/>
    </xf>
    <xf numFmtId="1" fontId="5" fillId="2" borderId="7" xfId="0" applyNumberFormat="1" applyFont="1" applyFill="1" applyBorder="1" applyAlignment="1">
      <alignment horizontal="right"/>
    </xf>
    <xf numFmtId="1" fontId="5" fillId="2" borderId="0" xfId="0" applyNumberFormat="1" applyFont="1" applyFill="1" applyBorder="1" applyAlignment="1">
      <alignment horizontal="right"/>
    </xf>
    <xf numFmtId="170" fontId="5" fillId="2" borderId="9" xfId="0" applyNumberFormat="1" applyFont="1" applyFill="1" applyBorder="1" applyAlignment="1">
      <alignment horizontal="right"/>
    </xf>
    <xf numFmtId="167" fontId="6" fillId="2" borderId="4" xfId="4" applyNumberFormat="1" applyFont="1" applyFill="1" applyBorder="1" applyAlignment="1" applyProtection="1">
      <alignment horizontal="right"/>
      <protection locked="0"/>
    </xf>
    <xf numFmtId="0" fontId="5" fillId="2" borderId="0" xfId="0" applyFont="1" applyFill="1" applyBorder="1" applyAlignment="1">
      <alignment horizontal="justify" vertical="center" wrapText="1" readingOrder="1"/>
    </xf>
    <xf numFmtId="167" fontId="11" fillId="2" borderId="5" xfId="3" applyFont="1" applyFill="1" applyBorder="1" applyAlignment="1" applyProtection="1">
      <alignment horizontal="right"/>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24" xfId="0" applyNumberFormat="1" applyFont="1" applyFill="1" applyBorder="1" applyAlignment="1">
      <alignment horizontal="center" vertical="center" wrapText="1"/>
    </xf>
    <xf numFmtId="4" fontId="2" fillId="2" borderId="25" xfId="0" applyNumberFormat="1" applyFont="1" applyFill="1" applyBorder="1" applyAlignment="1">
      <alignment horizontal="center" vertical="center" wrapText="1"/>
    </xf>
    <xf numFmtId="4" fontId="2" fillId="2" borderId="26" xfId="0" applyNumberFormat="1" applyFont="1" applyFill="1" applyBorder="1" applyAlignment="1">
      <alignment horizontal="center" vertical="center" wrapText="1"/>
    </xf>
    <xf numFmtId="0" fontId="3" fillId="2" borderId="2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7" fillId="2" borderId="17" xfId="0" applyFont="1" applyFill="1" applyBorder="1" applyAlignment="1">
      <alignment horizontal="center"/>
    </xf>
    <xf numFmtId="0" fontId="7" fillId="2" borderId="9" xfId="0" applyFont="1" applyFill="1" applyBorder="1" applyAlignment="1">
      <alignment horizontal="center"/>
    </xf>
    <xf numFmtId="0" fontId="5" fillId="2" borderId="17" xfId="0" applyFont="1" applyFill="1" applyBorder="1" applyAlignment="1">
      <alignment horizontal="center" wrapText="1"/>
    </xf>
    <xf numFmtId="0" fontId="5" fillId="2" borderId="9" xfId="0" applyFont="1" applyFill="1" applyBorder="1" applyAlignment="1">
      <alignment horizontal="center" wrapText="1"/>
    </xf>
    <xf numFmtId="0" fontId="7" fillId="3" borderId="4" xfId="0" applyFont="1" applyFill="1" applyBorder="1" applyAlignment="1">
      <alignment horizontal="left" vertical="center" wrapText="1"/>
    </xf>
  </cellXfs>
  <cellStyles count="5">
    <cellStyle name="No-definido" xfId="1"/>
    <cellStyle name="Normal" xfId="0" builtinId="0"/>
    <cellStyle name="Normal 2" xfId="2"/>
    <cellStyle name="Normal_cuenta 00 AGOST" xfId="3"/>
    <cellStyle name="Normal_cuenta 01 AGOS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0</xdr:col>
      <xdr:colOff>514350</xdr:colOff>
      <xdr:row>1</xdr:row>
      <xdr:rowOff>9525</xdr:rowOff>
    </xdr:to>
    <xdr:pic>
      <xdr:nvPicPr>
        <xdr:cNvPr id="1071"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9525" y="85725"/>
          <a:ext cx="504825"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8237"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7213"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9245"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10269"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xdr:colOff>
      <xdr:row>1</xdr:row>
      <xdr:rowOff>38100</xdr:rowOff>
    </xdr:to>
    <xdr:pic>
      <xdr:nvPicPr>
        <xdr:cNvPr id="4143"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590550" cy="8001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38100</xdr:rowOff>
    </xdr:to>
    <xdr:pic>
      <xdr:nvPicPr>
        <xdr:cNvPr id="5167"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00075"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6/22101_X200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22103_X200_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6/22104_X200_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6/22105_X200_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6/22106_X200_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6/22112_X200_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6/22118_X210_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6/22120_X2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200"/>
      <sheetName val="2200"/>
      <sheetName val="3200"/>
      <sheetName val="4200"/>
      <sheetName val="8200"/>
    </sheetNames>
    <sheetDataSet>
      <sheetData sheetId="0"/>
      <sheetData sheetId="1"/>
      <sheetData sheetId="2">
        <row r="4">
          <cell r="D4">
            <v>0</v>
          </cell>
        </row>
        <row r="5">
          <cell r="L5">
            <v>308213452.93000001</v>
          </cell>
        </row>
        <row r="6">
          <cell r="L6">
            <v>308213452.93000001</v>
          </cell>
        </row>
        <row r="7">
          <cell r="L7">
            <v>0</v>
          </cell>
        </row>
        <row r="8">
          <cell r="L8">
            <v>0</v>
          </cell>
        </row>
        <row r="9">
          <cell r="L9">
            <v>-2182331.7999999998</v>
          </cell>
        </row>
        <row r="13">
          <cell r="L13">
            <v>0</v>
          </cell>
        </row>
        <row r="14">
          <cell r="D14">
            <v>31081.53</v>
          </cell>
          <cell r="L14">
            <v>0</v>
          </cell>
        </row>
        <row r="15">
          <cell r="L15">
            <v>-545592042.83000004</v>
          </cell>
        </row>
        <row r="18">
          <cell r="D18">
            <v>0</v>
          </cell>
          <cell r="L18">
            <v>251494076.96000001</v>
          </cell>
        </row>
        <row r="19">
          <cell r="L19">
            <v>-6635721.3399999999</v>
          </cell>
        </row>
        <row r="20">
          <cell r="L20">
            <v>0</v>
          </cell>
        </row>
        <row r="21">
          <cell r="D21">
            <v>0</v>
          </cell>
          <cell r="L21">
            <v>0</v>
          </cell>
        </row>
        <row r="22">
          <cell r="L22">
            <v>0</v>
          </cell>
        </row>
        <row r="28">
          <cell r="D28">
            <v>4195.03</v>
          </cell>
          <cell r="L28">
            <v>0</v>
          </cell>
        </row>
        <row r="30">
          <cell r="L30">
            <v>303490.52</v>
          </cell>
        </row>
        <row r="35">
          <cell r="D35">
            <v>0</v>
          </cell>
        </row>
        <row r="36">
          <cell r="D36">
            <v>0</v>
          </cell>
          <cell r="L36">
            <v>0</v>
          </cell>
        </row>
        <row r="37">
          <cell r="L37">
            <v>0</v>
          </cell>
        </row>
        <row r="38">
          <cell r="D38">
            <v>0</v>
          </cell>
          <cell r="L38">
            <v>0</v>
          </cell>
        </row>
        <row r="39">
          <cell r="D39">
            <v>0</v>
          </cell>
          <cell r="L39">
            <v>0</v>
          </cell>
        </row>
        <row r="40">
          <cell r="L40">
            <v>0</v>
          </cell>
        </row>
        <row r="41">
          <cell r="L41">
            <v>0</v>
          </cell>
        </row>
        <row r="42">
          <cell r="L42">
            <v>0</v>
          </cell>
        </row>
        <row r="43">
          <cell r="L43">
            <v>0</v>
          </cell>
        </row>
        <row r="44">
          <cell r="L44">
            <v>0</v>
          </cell>
        </row>
        <row r="45">
          <cell r="L45">
            <v>0</v>
          </cell>
        </row>
        <row r="47">
          <cell r="L47">
            <v>0</v>
          </cell>
        </row>
        <row r="48">
          <cell r="L48">
            <v>470000</v>
          </cell>
        </row>
        <row r="50">
          <cell r="D50">
            <v>705462.22</v>
          </cell>
        </row>
        <row r="51">
          <cell r="D51">
            <v>13378.11</v>
          </cell>
        </row>
        <row r="52">
          <cell r="L52">
            <v>0</v>
          </cell>
        </row>
        <row r="53">
          <cell r="L53">
            <v>0</v>
          </cell>
        </row>
        <row r="54">
          <cell r="L54">
            <v>0</v>
          </cell>
        </row>
        <row r="55">
          <cell r="L55">
            <v>0</v>
          </cell>
        </row>
        <row r="56">
          <cell r="L56">
            <v>5733334.6200000001</v>
          </cell>
        </row>
        <row r="57">
          <cell r="L57">
            <v>0</v>
          </cell>
        </row>
        <row r="58">
          <cell r="L58">
            <v>15207.68</v>
          </cell>
        </row>
        <row r="59">
          <cell r="L59">
            <v>11949.43</v>
          </cell>
        </row>
        <row r="60">
          <cell r="D60">
            <v>0</v>
          </cell>
        </row>
        <row r="67">
          <cell r="D67">
            <v>8764836.2599999998</v>
          </cell>
        </row>
        <row r="68">
          <cell r="L68">
            <v>0</v>
          </cell>
        </row>
        <row r="69">
          <cell r="L69">
            <v>0</v>
          </cell>
        </row>
        <row r="74">
          <cell r="D74">
            <v>0</v>
          </cell>
        </row>
        <row r="75">
          <cell r="D75">
            <v>2313891.7000000002</v>
          </cell>
        </row>
      </sheetData>
      <sheetData sheetId="3">
        <row r="4">
          <cell r="D4">
            <v>0</v>
          </cell>
        </row>
        <row r="8">
          <cell r="D8">
            <v>0</v>
          </cell>
        </row>
        <row r="9">
          <cell r="D9">
            <v>0</v>
          </cell>
        </row>
        <row r="10">
          <cell r="D10">
            <v>0</v>
          </cell>
        </row>
        <row r="15">
          <cell r="D15">
            <v>28364</v>
          </cell>
        </row>
        <row r="18">
          <cell r="D18">
            <v>0</v>
          </cell>
        </row>
        <row r="22">
          <cell r="D22">
            <v>-252910.13999999998</v>
          </cell>
        </row>
        <row r="28">
          <cell r="D28">
            <v>0</v>
          </cell>
        </row>
        <row r="29">
          <cell r="D29">
            <v>0</v>
          </cell>
        </row>
        <row r="30">
          <cell r="D30">
            <v>0</v>
          </cell>
        </row>
        <row r="31">
          <cell r="D31">
            <v>0</v>
          </cell>
        </row>
        <row r="35">
          <cell r="D35">
            <v>0</v>
          </cell>
        </row>
        <row r="36">
          <cell r="D36">
            <v>0</v>
          </cell>
        </row>
        <row r="38">
          <cell r="D38">
            <v>0</v>
          </cell>
        </row>
        <row r="46">
          <cell r="D46">
            <v>-4217914.95</v>
          </cell>
        </row>
        <row r="50">
          <cell r="D50">
            <v>0</v>
          </cell>
        </row>
        <row r="53">
          <cell r="D53">
            <v>0</v>
          </cell>
        </row>
        <row r="54">
          <cell r="D54">
            <v>-2193260.25</v>
          </cell>
        </row>
        <row r="57">
          <cell r="D57">
            <v>0</v>
          </cell>
        </row>
        <row r="63">
          <cell r="D63">
            <v>0</v>
          </cell>
        </row>
        <row r="66">
          <cell r="D66">
            <v>0</v>
          </cell>
        </row>
      </sheetData>
      <sheetData sheetId="4">
        <row r="3">
          <cell r="D3">
            <v>-6635721.3399999999</v>
          </cell>
        </row>
        <row r="5">
          <cell r="D5">
            <v>0</v>
          </cell>
        </row>
        <row r="8">
          <cell r="D8">
            <v>0</v>
          </cell>
        </row>
        <row r="9">
          <cell r="D9">
            <v>0</v>
          </cell>
        </row>
        <row r="10">
          <cell r="D10">
            <v>0</v>
          </cell>
        </row>
        <row r="11">
          <cell r="D11">
            <v>0</v>
          </cell>
        </row>
        <row r="12">
          <cell r="D12">
            <v>0</v>
          </cell>
        </row>
        <row r="13">
          <cell r="D13">
            <v>0</v>
          </cell>
        </row>
        <row r="14">
          <cell r="D14">
            <v>0</v>
          </cell>
        </row>
        <row r="16">
          <cell r="D16">
            <v>0</v>
          </cell>
        </row>
        <row r="19">
          <cell r="D19">
            <v>0</v>
          </cell>
        </row>
        <row r="20">
          <cell r="D20">
            <v>0</v>
          </cell>
        </row>
        <row r="21">
          <cell r="D21">
            <v>0</v>
          </cell>
        </row>
        <row r="22">
          <cell r="D22">
            <v>0</v>
          </cell>
        </row>
        <row r="23">
          <cell r="D23">
            <v>0</v>
          </cell>
        </row>
        <row r="24">
          <cell r="D24">
            <v>0</v>
          </cell>
        </row>
        <row r="25">
          <cell r="D25">
            <v>-6635721.3399999999</v>
          </cell>
        </row>
        <row r="31">
          <cell r="E31">
            <v>308213452.93000001</v>
          </cell>
          <cell r="F31">
            <v>0</v>
          </cell>
          <cell r="G31">
            <v>0</v>
          </cell>
          <cell r="H31">
            <v>-2182331.7999999998</v>
          </cell>
          <cell r="I31">
            <v>0</v>
          </cell>
          <cell r="J31">
            <v>-555851428.49000001</v>
          </cell>
          <cell r="K31">
            <v>11031801.42</v>
          </cell>
          <cell r="L31">
            <v>-28052542.149999999</v>
          </cell>
          <cell r="M31">
            <v>0</v>
          </cell>
          <cell r="N31">
            <v>0</v>
          </cell>
          <cell r="O31">
            <v>0</v>
          </cell>
          <cell r="P31">
            <v>0</v>
          </cell>
          <cell r="Q31">
            <v>-266841048.09000003</v>
          </cell>
        </row>
        <row r="32">
          <cell r="E32">
            <v>0</v>
          </cell>
          <cell r="F32">
            <v>0</v>
          </cell>
          <cell r="G32">
            <v>0</v>
          </cell>
          <cell r="H32">
            <v>0</v>
          </cell>
          <cell r="I32">
            <v>0</v>
          </cell>
          <cell r="J32">
            <v>0</v>
          </cell>
          <cell r="K32">
            <v>0</v>
          </cell>
          <cell r="L32">
            <v>0</v>
          </cell>
          <cell r="M32">
            <v>0</v>
          </cell>
          <cell r="N32">
            <v>0</v>
          </cell>
          <cell r="O32">
            <v>0</v>
          </cell>
          <cell r="P32">
            <v>0</v>
          </cell>
          <cell r="Q32">
            <v>0</v>
          </cell>
        </row>
        <row r="33">
          <cell r="E33">
            <v>0</v>
          </cell>
          <cell r="F33">
            <v>0</v>
          </cell>
          <cell r="G33">
            <v>0</v>
          </cell>
          <cell r="H33">
            <v>0</v>
          </cell>
          <cell r="I33">
            <v>0</v>
          </cell>
          <cell r="J33">
            <v>0</v>
          </cell>
          <cell r="K33">
            <v>0</v>
          </cell>
          <cell r="L33">
            <v>0</v>
          </cell>
          <cell r="M33">
            <v>0</v>
          </cell>
          <cell r="N33">
            <v>0</v>
          </cell>
          <cell r="O33">
            <v>0</v>
          </cell>
          <cell r="P33">
            <v>0</v>
          </cell>
          <cell r="Q33">
            <v>0</v>
          </cell>
        </row>
        <row r="34">
          <cell r="E34">
            <v>308213452.93000001</v>
          </cell>
          <cell r="F34">
            <v>0</v>
          </cell>
          <cell r="G34">
            <v>0</v>
          </cell>
          <cell r="H34">
            <v>-2182331.7999999998</v>
          </cell>
          <cell r="I34">
            <v>0</v>
          </cell>
          <cell r="J34">
            <v>-555851428.49000001</v>
          </cell>
          <cell r="K34">
            <v>11031801.42</v>
          </cell>
          <cell r="L34">
            <v>-28052542.149999999</v>
          </cell>
          <cell r="M34">
            <v>0</v>
          </cell>
          <cell r="N34">
            <v>0</v>
          </cell>
          <cell r="O34">
            <v>0</v>
          </cell>
          <cell r="P34">
            <v>0</v>
          </cell>
          <cell r="Q34">
            <v>-266841048.09000003</v>
          </cell>
        </row>
        <row r="35">
          <cell r="E35">
            <v>0</v>
          </cell>
          <cell r="F35">
            <v>0</v>
          </cell>
          <cell r="G35">
            <v>0</v>
          </cell>
          <cell r="H35">
            <v>0</v>
          </cell>
          <cell r="I35">
            <v>0</v>
          </cell>
          <cell r="J35">
            <v>0</v>
          </cell>
          <cell r="K35">
            <v>0</v>
          </cell>
          <cell r="L35">
            <v>-7621786.1900000004</v>
          </cell>
          <cell r="M35">
            <v>0</v>
          </cell>
          <cell r="N35">
            <v>0</v>
          </cell>
          <cell r="O35">
            <v>0</v>
          </cell>
          <cell r="P35">
            <v>0</v>
          </cell>
          <cell r="Q35">
            <v>-7621786.1900000004</v>
          </cell>
        </row>
        <row r="36">
          <cell r="E36">
            <v>0</v>
          </cell>
          <cell r="F36">
            <v>0</v>
          </cell>
          <cell r="G36">
            <v>0</v>
          </cell>
          <cell r="H36">
            <v>0</v>
          </cell>
          <cell r="I36">
            <v>0</v>
          </cell>
          <cell r="J36">
            <v>0</v>
          </cell>
          <cell r="K36">
            <v>34901912.579999998</v>
          </cell>
          <cell r="L36">
            <v>0</v>
          </cell>
          <cell r="M36">
            <v>0</v>
          </cell>
          <cell r="N36">
            <v>0</v>
          </cell>
          <cell r="O36">
            <v>0</v>
          </cell>
          <cell r="P36">
            <v>0</v>
          </cell>
          <cell r="Q36">
            <v>34901912.579999998</v>
          </cell>
        </row>
        <row r="37">
          <cell r="E37">
            <v>0</v>
          </cell>
          <cell r="F37">
            <v>0</v>
          </cell>
          <cell r="G37">
            <v>0</v>
          </cell>
          <cell r="H37">
            <v>0</v>
          </cell>
          <cell r="I37">
            <v>0</v>
          </cell>
          <cell r="J37">
            <v>0</v>
          </cell>
          <cell r="K37">
            <v>0</v>
          </cell>
          <cell r="L37">
            <v>0</v>
          </cell>
          <cell r="M37">
            <v>0</v>
          </cell>
          <cell r="N37">
            <v>0</v>
          </cell>
          <cell r="O37">
            <v>0</v>
          </cell>
          <cell r="P37">
            <v>0</v>
          </cell>
          <cell r="Q37">
            <v>0</v>
          </cell>
        </row>
        <row r="38">
          <cell r="E38">
            <v>0</v>
          </cell>
          <cell r="F38">
            <v>0</v>
          </cell>
          <cell r="G38">
            <v>0</v>
          </cell>
          <cell r="H38">
            <v>0</v>
          </cell>
          <cell r="I38">
            <v>0</v>
          </cell>
          <cell r="J38">
            <v>0</v>
          </cell>
          <cell r="K38">
            <v>0</v>
          </cell>
          <cell r="L38">
            <v>0</v>
          </cell>
          <cell r="M38">
            <v>0</v>
          </cell>
          <cell r="N38">
            <v>0</v>
          </cell>
          <cell r="O38">
            <v>0</v>
          </cell>
          <cell r="P38">
            <v>0</v>
          </cell>
          <cell r="Q38">
            <v>0</v>
          </cell>
        </row>
        <row r="39">
          <cell r="E39">
            <v>0</v>
          </cell>
          <cell r="F39">
            <v>0</v>
          </cell>
          <cell r="G39">
            <v>0</v>
          </cell>
          <cell r="H39">
            <v>0</v>
          </cell>
          <cell r="I39">
            <v>0</v>
          </cell>
          <cell r="J39">
            <v>0</v>
          </cell>
          <cell r="K39">
            <v>0</v>
          </cell>
          <cell r="L39">
            <v>0</v>
          </cell>
          <cell r="M39">
            <v>0</v>
          </cell>
          <cell r="N39">
            <v>0</v>
          </cell>
          <cell r="O39">
            <v>0</v>
          </cell>
          <cell r="P39">
            <v>0</v>
          </cell>
          <cell r="Q39">
            <v>0</v>
          </cell>
        </row>
        <row r="40">
          <cell r="E40">
            <v>0</v>
          </cell>
          <cell r="F40">
            <v>0</v>
          </cell>
          <cell r="G40">
            <v>0</v>
          </cell>
          <cell r="H40">
            <v>0</v>
          </cell>
          <cell r="I40">
            <v>0</v>
          </cell>
          <cell r="J40">
            <v>0</v>
          </cell>
          <cell r="K40">
            <v>0</v>
          </cell>
          <cell r="L40">
            <v>0</v>
          </cell>
          <cell r="M40">
            <v>0</v>
          </cell>
          <cell r="N40">
            <v>0</v>
          </cell>
          <cell r="O40">
            <v>0</v>
          </cell>
          <cell r="P40">
            <v>0</v>
          </cell>
          <cell r="Q40">
            <v>0</v>
          </cell>
        </row>
        <row r="41">
          <cell r="E41">
            <v>0</v>
          </cell>
          <cell r="F41">
            <v>0</v>
          </cell>
          <cell r="G41">
            <v>0</v>
          </cell>
          <cell r="H41">
            <v>0</v>
          </cell>
          <cell r="I41">
            <v>0</v>
          </cell>
          <cell r="J41">
            <v>0</v>
          </cell>
          <cell r="K41">
            <v>0</v>
          </cell>
          <cell r="L41">
            <v>0</v>
          </cell>
          <cell r="M41">
            <v>0</v>
          </cell>
          <cell r="N41">
            <v>0</v>
          </cell>
          <cell r="O41">
            <v>0</v>
          </cell>
          <cell r="P41">
            <v>0</v>
          </cell>
          <cell r="Q41">
            <v>0</v>
          </cell>
        </row>
        <row r="42">
          <cell r="E42">
            <v>0</v>
          </cell>
          <cell r="F42">
            <v>0</v>
          </cell>
          <cell r="G42">
            <v>0</v>
          </cell>
          <cell r="H42">
            <v>0</v>
          </cell>
          <cell r="I42">
            <v>0</v>
          </cell>
          <cell r="J42">
            <v>0</v>
          </cell>
          <cell r="K42">
            <v>0</v>
          </cell>
          <cell r="L42">
            <v>0</v>
          </cell>
          <cell r="M42">
            <v>0</v>
          </cell>
          <cell r="N42">
            <v>0</v>
          </cell>
          <cell r="O42">
            <v>0</v>
          </cell>
          <cell r="P42">
            <v>0</v>
          </cell>
          <cell r="Q42">
            <v>0</v>
          </cell>
        </row>
        <row r="43">
          <cell r="E43">
            <v>0</v>
          </cell>
          <cell r="F43">
            <v>0</v>
          </cell>
          <cell r="G43">
            <v>0</v>
          </cell>
          <cell r="H43">
            <v>0</v>
          </cell>
          <cell r="I43">
            <v>0</v>
          </cell>
          <cell r="J43">
            <v>0</v>
          </cell>
          <cell r="K43">
            <v>34901912.579999998</v>
          </cell>
          <cell r="L43">
            <v>0</v>
          </cell>
          <cell r="M43">
            <v>0</v>
          </cell>
          <cell r="N43">
            <v>0</v>
          </cell>
          <cell r="O43">
            <v>0</v>
          </cell>
          <cell r="P43">
            <v>0</v>
          </cell>
          <cell r="Q43">
            <v>34901912.579999998</v>
          </cell>
        </row>
        <row r="44">
          <cell r="E44">
            <v>0</v>
          </cell>
          <cell r="F44">
            <v>0</v>
          </cell>
          <cell r="G44">
            <v>0</v>
          </cell>
          <cell r="H44">
            <v>0</v>
          </cell>
          <cell r="I44">
            <v>0</v>
          </cell>
          <cell r="J44">
            <v>-17020740.73</v>
          </cell>
          <cell r="K44">
            <v>-11031801.42</v>
          </cell>
          <cell r="L44">
            <v>28052542.149999999</v>
          </cell>
          <cell r="M44">
            <v>0</v>
          </cell>
          <cell r="N44">
            <v>0</v>
          </cell>
          <cell r="O44">
            <v>0</v>
          </cell>
          <cell r="P44">
            <v>0</v>
          </cell>
          <cell r="Q44">
            <v>0</v>
          </cell>
        </row>
        <row r="45">
          <cell r="E45">
            <v>0</v>
          </cell>
          <cell r="F45">
            <v>0</v>
          </cell>
          <cell r="G45">
            <v>0</v>
          </cell>
          <cell r="H45">
            <v>0</v>
          </cell>
          <cell r="I45">
            <v>0</v>
          </cell>
          <cell r="J45">
            <v>0</v>
          </cell>
          <cell r="K45">
            <v>0</v>
          </cell>
          <cell r="L45">
            <v>0</v>
          </cell>
          <cell r="M45">
            <v>0</v>
          </cell>
          <cell r="N45">
            <v>0</v>
          </cell>
          <cell r="O45">
            <v>0</v>
          </cell>
          <cell r="P45">
            <v>0</v>
          </cell>
          <cell r="Q45">
            <v>0</v>
          </cell>
        </row>
        <row r="46">
          <cell r="E46">
            <v>0</v>
          </cell>
          <cell r="F46">
            <v>0</v>
          </cell>
          <cell r="G46">
            <v>0</v>
          </cell>
          <cell r="H46">
            <v>0</v>
          </cell>
          <cell r="I46">
            <v>0</v>
          </cell>
          <cell r="J46">
            <v>-17020740.73</v>
          </cell>
          <cell r="K46">
            <v>-11031801.42</v>
          </cell>
          <cell r="L46">
            <v>28052542.149999999</v>
          </cell>
          <cell r="M46">
            <v>0</v>
          </cell>
          <cell r="N46">
            <v>0</v>
          </cell>
          <cell r="O46">
            <v>0</v>
          </cell>
          <cell r="P46">
            <v>0</v>
          </cell>
          <cell r="Q46">
            <v>0</v>
          </cell>
        </row>
        <row r="47">
          <cell r="E47">
            <v>308213452.93000001</v>
          </cell>
          <cell r="F47">
            <v>0</v>
          </cell>
          <cell r="G47">
            <v>0</v>
          </cell>
          <cell r="H47">
            <v>-2182331.7999999998</v>
          </cell>
          <cell r="I47">
            <v>0</v>
          </cell>
          <cell r="J47">
            <v>-572872169.22000003</v>
          </cell>
          <cell r="K47">
            <v>34901912.579999998</v>
          </cell>
          <cell r="L47">
            <v>-7621786.1899999976</v>
          </cell>
          <cell r="M47">
            <v>0</v>
          </cell>
          <cell r="N47">
            <v>0</v>
          </cell>
          <cell r="O47">
            <v>0</v>
          </cell>
          <cell r="P47">
            <v>0</v>
          </cell>
          <cell r="Q47">
            <v>-239560921.70000005</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E49">
            <v>0</v>
          </cell>
          <cell r="F49">
            <v>0</v>
          </cell>
          <cell r="G49">
            <v>0</v>
          </cell>
          <cell r="H49">
            <v>0</v>
          </cell>
          <cell r="I49">
            <v>0</v>
          </cell>
          <cell r="J49">
            <v>0</v>
          </cell>
          <cell r="K49">
            <v>0</v>
          </cell>
          <cell r="L49">
            <v>0</v>
          </cell>
          <cell r="M49">
            <v>0</v>
          </cell>
          <cell r="N49">
            <v>0</v>
          </cell>
          <cell r="O49">
            <v>0</v>
          </cell>
          <cell r="P49">
            <v>0</v>
          </cell>
          <cell r="Q49">
            <v>0</v>
          </cell>
        </row>
        <row r="50">
          <cell r="E50">
            <v>308213452.93000001</v>
          </cell>
          <cell r="F50">
            <v>0</v>
          </cell>
          <cell r="G50">
            <v>0</v>
          </cell>
          <cell r="H50">
            <v>-2182331.7999999998</v>
          </cell>
          <cell r="I50">
            <v>0</v>
          </cell>
          <cell r="J50">
            <v>-572872169.22000003</v>
          </cell>
          <cell r="K50">
            <v>34901912.579999998</v>
          </cell>
          <cell r="L50">
            <v>-7621786.1899999976</v>
          </cell>
          <cell r="M50">
            <v>0</v>
          </cell>
          <cell r="N50">
            <v>0</v>
          </cell>
          <cell r="O50">
            <v>0</v>
          </cell>
          <cell r="P50">
            <v>0</v>
          </cell>
          <cell r="Q50">
            <v>-239560921.70000005</v>
          </cell>
        </row>
        <row r="51">
          <cell r="E51">
            <v>0</v>
          </cell>
          <cell r="F51">
            <v>0</v>
          </cell>
          <cell r="G51">
            <v>0</v>
          </cell>
          <cell r="H51">
            <v>0</v>
          </cell>
          <cell r="I51">
            <v>0</v>
          </cell>
          <cell r="J51">
            <v>0</v>
          </cell>
          <cell r="K51">
            <v>0</v>
          </cell>
          <cell r="L51">
            <v>-6635721.3399999999</v>
          </cell>
          <cell r="M51">
            <v>0</v>
          </cell>
          <cell r="N51">
            <v>0</v>
          </cell>
          <cell r="O51">
            <v>0</v>
          </cell>
          <cell r="P51">
            <v>0</v>
          </cell>
          <cell r="Q51">
            <v>-6635721.3399999999</v>
          </cell>
        </row>
        <row r="52">
          <cell r="E52">
            <v>0</v>
          </cell>
          <cell r="F52">
            <v>0</v>
          </cell>
          <cell r="G52">
            <v>0</v>
          </cell>
          <cell r="H52">
            <v>0</v>
          </cell>
          <cell r="I52">
            <v>0</v>
          </cell>
          <cell r="J52">
            <v>0</v>
          </cell>
          <cell r="K52">
            <v>251494076.96000001</v>
          </cell>
          <cell r="L52">
            <v>0</v>
          </cell>
          <cell r="M52">
            <v>0</v>
          </cell>
          <cell r="N52">
            <v>0</v>
          </cell>
          <cell r="O52">
            <v>0</v>
          </cell>
          <cell r="P52">
            <v>0</v>
          </cell>
          <cell r="Q52">
            <v>251494076.96000001</v>
          </cell>
        </row>
        <row r="53">
          <cell r="E53">
            <v>0</v>
          </cell>
          <cell r="F53">
            <v>0</v>
          </cell>
          <cell r="G53">
            <v>0</v>
          </cell>
          <cell r="H53">
            <v>0</v>
          </cell>
          <cell r="I53">
            <v>0</v>
          </cell>
          <cell r="J53">
            <v>0</v>
          </cell>
          <cell r="K53">
            <v>0</v>
          </cell>
          <cell r="L53">
            <v>0</v>
          </cell>
          <cell r="M53">
            <v>0</v>
          </cell>
          <cell r="N53">
            <v>0</v>
          </cell>
          <cell r="O53">
            <v>0</v>
          </cell>
          <cell r="P53">
            <v>0</v>
          </cell>
          <cell r="Q53">
            <v>0</v>
          </cell>
        </row>
        <row r="54">
          <cell r="E54">
            <v>0</v>
          </cell>
          <cell r="F54">
            <v>0</v>
          </cell>
          <cell r="G54">
            <v>0</v>
          </cell>
          <cell r="H54">
            <v>0</v>
          </cell>
          <cell r="I54">
            <v>0</v>
          </cell>
          <cell r="J54">
            <v>0</v>
          </cell>
          <cell r="K54">
            <v>0</v>
          </cell>
          <cell r="L54">
            <v>0</v>
          </cell>
          <cell r="M54">
            <v>0</v>
          </cell>
          <cell r="N54">
            <v>0</v>
          </cell>
          <cell r="O54">
            <v>0</v>
          </cell>
          <cell r="P54">
            <v>0</v>
          </cell>
          <cell r="Q54">
            <v>0</v>
          </cell>
        </row>
        <row r="55">
          <cell r="E55">
            <v>0</v>
          </cell>
          <cell r="F55">
            <v>0</v>
          </cell>
          <cell r="G55">
            <v>0</v>
          </cell>
          <cell r="H55">
            <v>0</v>
          </cell>
          <cell r="I55">
            <v>0</v>
          </cell>
          <cell r="J55">
            <v>0</v>
          </cell>
          <cell r="K55">
            <v>0</v>
          </cell>
          <cell r="L55">
            <v>0</v>
          </cell>
          <cell r="M55">
            <v>0</v>
          </cell>
          <cell r="N55">
            <v>0</v>
          </cell>
          <cell r="O55">
            <v>0</v>
          </cell>
          <cell r="P55">
            <v>0</v>
          </cell>
          <cell r="Q55">
            <v>0</v>
          </cell>
        </row>
        <row r="56">
          <cell r="E56">
            <v>0</v>
          </cell>
          <cell r="F56">
            <v>0</v>
          </cell>
          <cell r="G56">
            <v>0</v>
          </cell>
          <cell r="H56">
            <v>0</v>
          </cell>
          <cell r="I56">
            <v>0</v>
          </cell>
          <cell r="J56">
            <v>0</v>
          </cell>
          <cell r="K56">
            <v>0</v>
          </cell>
          <cell r="L56">
            <v>0</v>
          </cell>
          <cell r="M56">
            <v>0</v>
          </cell>
          <cell r="N56">
            <v>0</v>
          </cell>
          <cell r="O56">
            <v>0</v>
          </cell>
          <cell r="P56">
            <v>0</v>
          </cell>
          <cell r="Q56">
            <v>0</v>
          </cell>
        </row>
        <row r="57">
          <cell r="E57">
            <v>0</v>
          </cell>
          <cell r="F57">
            <v>0</v>
          </cell>
          <cell r="G57">
            <v>0</v>
          </cell>
          <cell r="H57">
            <v>0</v>
          </cell>
          <cell r="I57">
            <v>0</v>
          </cell>
          <cell r="J57">
            <v>0</v>
          </cell>
          <cell r="K57">
            <v>0</v>
          </cell>
          <cell r="L57">
            <v>0</v>
          </cell>
          <cell r="M57">
            <v>0</v>
          </cell>
          <cell r="N57">
            <v>0</v>
          </cell>
          <cell r="O57">
            <v>0</v>
          </cell>
          <cell r="P57">
            <v>0</v>
          </cell>
          <cell r="Q57">
            <v>0</v>
          </cell>
        </row>
        <row r="58">
          <cell r="E58">
            <v>0</v>
          </cell>
          <cell r="F58">
            <v>0</v>
          </cell>
          <cell r="G58">
            <v>0</v>
          </cell>
          <cell r="H58">
            <v>0</v>
          </cell>
          <cell r="I58">
            <v>0</v>
          </cell>
          <cell r="J58">
            <v>0</v>
          </cell>
          <cell r="K58">
            <v>0</v>
          </cell>
          <cell r="L58">
            <v>0</v>
          </cell>
          <cell r="M58">
            <v>0</v>
          </cell>
          <cell r="N58">
            <v>0</v>
          </cell>
          <cell r="O58">
            <v>0</v>
          </cell>
          <cell r="P58">
            <v>0</v>
          </cell>
          <cell r="Q58">
            <v>0</v>
          </cell>
        </row>
        <row r="59">
          <cell r="E59">
            <v>0</v>
          </cell>
          <cell r="F59">
            <v>0</v>
          </cell>
          <cell r="G59">
            <v>0</v>
          </cell>
          <cell r="H59">
            <v>0</v>
          </cell>
          <cell r="I59">
            <v>0</v>
          </cell>
          <cell r="J59">
            <v>0</v>
          </cell>
          <cell r="K59">
            <v>251494076.96000001</v>
          </cell>
          <cell r="L59">
            <v>0</v>
          </cell>
          <cell r="M59">
            <v>0</v>
          </cell>
          <cell r="N59">
            <v>0</v>
          </cell>
          <cell r="O59">
            <v>0</v>
          </cell>
          <cell r="P59">
            <v>0</v>
          </cell>
          <cell r="Q59">
            <v>251494076.96000001</v>
          </cell>
        </row>
        <row r="60">
          <cell r="E60">
            <v>0</v>
          </cell>
          <cell r="F60">
            <v>0</v>
          </cell>
          <cell r="G60">
            <v>0</v>
          </cell>
          <cell r="H60">
            <v>0</v>
          </cell>
          <cell r="I60">
            <v>0</v>
          </cell>
          <cell r="J60">
            <v>27280126.390000001</v>
          </cell>
          <cell r="K60">
            <v>-34901912.579999998</v>
          </cell>
          <cell r="L60">
            <v>7621786.1900000004</v>
          </cell>
          <cell r="M60">
            <v>0</v>
          </cell>
          <cell r="N60">
            <v>0</v>
          </cell>
          <cell r="O60">
            <v>0</v>
          </cell>
          <cell r="P60">
            <v>0</v>
          </cell>
          <cell r="Q60">
            <v>2.7939677238464355E-9</v>
          </cell>
        </row>
        <row r="61">
          <cell r="E61">
            <v>0</v>
          </cell>
          <cell r="F61">
            <v>0</v>
          </cell>
          <cell r="G61">
            <v>0</v>
          </cell>
          <cell r="H61">
            <v>0</v>
          </cell>
          <cell r="I61">
            <v>0</v>
          </cell>
          <cell r="J61">
            <v>0</v>
          </cell>
          <cell r="K61">
            <v>0</v>
          </cell>
          <cell r="L61">
            <v>0</v>
          </cell>
          <cell r="M61">
            <v>0</v>
          </cell>
          <cell r="N61">
            <v>0</v>
          </cell>
          <cell r="O61">
            <v>0</v>
          </cell>
          <cell r="P61">
            <v>0</v>
          </cell>
          <cell r="Q61">
            <v>0</v>
          </cell>
        </row>
        <row r="62">
          <cell r="E62">
            <v>0</v>
          </cell>
          <cell r="F62">
            <v>0</v>
          </cell>
          <cell r="G62">
            <v>0</v>
          </cell>
          <cell r="H62">
            <v>0</v>
          </cell>
          <cell r="I62">
            <v>0</v>
          </cell>
          <cell r="J62">
            <v>27280126.390000001</v>
          </cell>
          <cell r="K62">
            <v>-34901912.579999998</v>
          </cell>
          <cell r="L62">
            <v>7621786.1900000004</v>
          </cell>
          <cell r="M62">
            <v>0</v>
          </cell>
          <cell r="N62">
            <v>0</v>
          </cell>
          <cell r="O62">
            <v>0</v>
          </cell>
          <cell r="P62">
            <v>0</v>
          </cell>
          <cell r="Q62">
            <v>2.7939677238464355E-9</v>
          </cell>
        </row>
        <row r="63">
          <cell r="E63">
            <v>308213452.93000001</v>
          </cell>
          <cell r="F63">
            <v>0</v>
          </cell>
          <cell r="G63">
            <v>0</v>
          </cell>
          <cell r="H63">
            <v>-2182331.7999999998</v>
          </cell>
          <cell r="I63">
            <v>0</v>
          </cell>
          <cell r="J63">
            <v>-545592042.83000004</v>
          </cell>
          <cell r="K63">
            <v>251494076.96000004</v>
          </cell>
          <cell r="L63">
            <v>-6635721.3399999971</v>
          </cell>
          <cell r="M63">
            <v>0</v>
          </cell>
          <cell r="N63">
            <v>0</v>
          </cell>
          <cell r="O63">
            <v>0</v>
          </cell>
          <cell r="P63">
            <v>0</v>
          </cell>
          <cell r="Q63">
            <v>5297433.9199999599</v>
          </cell>
        </row>
      </sheetData>
      <sheetData sheetId="5">
        <row r="4">
          <cell r="D4">
            <v>-6635721.3399999999</v>
          </cell>
        </row>
        <row r="5">
          <cell r="D5">
            <v>4217914.95</v>
          </cell>
        </row>
        <row r="6">
          <cell r="D6">
            <v>0</v>
          </cell>
        </row>
        <row r="7">
          <cell r="D7">
            <v>0</v>
          </cell>
        </row>
        <row r="8">
          <cell r="D8">
            <v>0</v>
          </cell>
        </row>
        <row r="9">
          <cell r="D9">
            <v>0</v>
          </cell>
        </row>
        <row r="10">
          <cell r="D10">
            <v>0</v>
          </cell>
        </row>
        <row r="11">
          <cell r="D11">
            <v>0</v>
          </cell>
        </row>
        <row r="12">
          <cell r="D12">
            <v>0</v>
          </cell>
        </row>
        <row r="13">
          <cell r="D13">
            <v>4217914.95</v>
          </cell>
        </row>
        <row r="14">
          <cell r="D14">
            <v>0</v>
          </cell>
        </row>
        <row r="15">
          <cell r="D15">
            <v>0</v>
          </cell>
        </row>
        <row r="16">
          <cell r="D16">
            <v>0</v>
          </cell>
        </row>
        <row r="17">
          <cell r="D17">
            <v>2772149.32</v>
          </cell>
        </row>
        <row r="18">
          <cell r="D18">
            <v>0</v>
          </cell>
        </row>
        <row r="19">
          <cell r="D19">
            <v>-30654.31</v>
          </cell>
        </row>
        <row r="20">
          <cell r="D20">
            <v>213777.8</v>
          </cell>
        </row>
        <row r="21">
          <cell r="D21">
            <v>8845.99</v>
          </cell>
        </row>
        <row r="22">
          <cell r="D22">
            <v>2580179.84</v>
          </cell>
        </row>
        <row r="23">
          <cell r="D23">
            <v>0</v>
          </cell>
        </row>
        <row r="24">
          <cell r="D24">
            <v>-4217914.95</v>
          </cell>
        </row>
        <row r="25">
          <cell r="D25">
            <v>-4217914.95</v>
          </cell>
        </row>
        <row r="26">
          <cell r="D26">
            <v>0</v>
          </cell>
        </row>
        <row r="27">
          <cell r="D27">
            <v>0</v>
          </cell>
        </row>
        <row r="28">
          <cell r="D28">
            <v>0</v>
          </cell>
        </row>
        <row r="29">
          <cell r="D29">
            <v>0</v>
          </cell>
        </row>
        <row r="30">
          <cell r="D30">
            <v>-3863572.02</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2">
          <cell r="D52">
            <v>251494076.96000001</v>
          </cell>
        </row>
        <row r="53">
          <cell r="D53">
            <v>251494076.96000001</v>
          </cell>
        </row>
        <row r="54">
          <cell r="D54">
            <v>0</v>
          </cell>
        </row>
        <row r="55">
          <cell r="D55">
            <v>0</v>
          </cell>
        </row>
        <row r="56">
          <cell r="D56">
            <v>0</v>
          </cell>
        </row>
        <row r="57">
          <cell r="D57">
            <v>0</v>
          </cell>
        </row>
        <row r="58">
          <cell r="D58">
            <v>-247873732.00999999</v>
          </cell>
        </row>
        <row r="59">
          <cell r="D59">
            <v>0</v>
          </cell>
        </row>
        <row r="60">
          <cell r="D60">
            <v>0</v>
          </cell>
        </row>
        <row r="61">
          <cell r="D61">
            <v>0</v>
          </cell>
        </row>
        <row r="62">
          <cell r="D62">
            <v>0</v>
          </cell>
        </row>
        <row r="63">
          <cell r="D63">
            <v>0</v>
          </cell>
        </row>
        <row r="64">
          <cell r="D64">
            <v>0</v>
          </cell>
        </row>
        <row r="65">
          <cell r="D65">
            <v>-247873732.00999999</v>
          </cell>
        </row>
        <row r="66">
          <cell r="D66">
            <v>0</v>
          </cell>
        </row>
        <row r="67">
          <cell r="D67">
            <v>-247873732.00999999</v>
          </cell>
        </row>
        <row r="68">
          <cell r="D68">
            <v>0</v>
          </cell>
        </row>
        <row r="69">
          <cell r="D69">
            <v>0</v>
          </cell>
        </row>
        <row r="70">
          <cell r="D70">
            <v>0</v>
          </cell>
        </row>
        <row r="71">
          <cell r="D71">
            <v>0</v>
          </cell>
        </row>
        <row r="72">
          <cell r="D72">
            <v>0</v>
          </cell>
        </row>
        <row r="73">
          <cell r="D73">
            <v>0</v>
          </cell>
        </row>
        <row r="74">
          <cell r="D74">
            <v>3620344.9500000179</v>
          </cell>
        </row>
        <row r="75">
          <cell r="D75">
            <v>0</v>
          </cell>
        </row>
        <row r="76">
          <cell r="D76">
            <v>-243227.06999998214</v>
          </cell>
        </row>
        <row r="77">
          <cell r="D77">
            <v>2557118.77</v>
          </cell>
        </row>
        <row r="78">
          <cell r="D78">
            <v>2313891.7000000002</v>
          </cell>
        </row>
      </sheetData>
      <sheetData sheetId="6">
        <row r="6">
          <cell r="D6">
            <v>0</v>
          </cell>
        </row>
        <row r="10">
          <cell r="H10">
            <v>0</v>
          </cell>
        </row>
        <row r="16">
          <cell r="H16">
            <v>0</v>
          </cell>
        </row>
        <row r="30">
          <cell r="H30" t="str">
            <v>Sin información</v>
          </cell>
        </row>
        <row r="31">
          <cell r="H31" t="str">
            <v>Sin información</v>
          </cell>
        </row>
        <row r="32">
          <cell r="H32" t="str">
            <v>Sin información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200"/>
      <sheetName val="2200"/>
      <sheetName val="3200"/>
      <sheetName val="4200"/>
      <sheetName val="8200"/>
    </sheetNames>
    <sheetDataSet>
      <sheetData sheetId="0"/>
      <sheetData sheetId="1"/>
      <sheetData sheetId="2">
        <row r="4">
          <cell r="D4">
            <v>25066.260000000009</v>
          </cell>
        </row>
        <row r="5">
          <cell r="L5">
            <v>241162.69</v>
          </cell>
        </row>
        <row r="6">
          <cell r="L6">
            <v>241162.69</v>
          </cell>
        </row>
        <row r="7">
          <cell r="L7">
            <v>0</v>
          </cell>
        </row>
        <row r="8">
          <cell r="L8">
            <v>0</v>
          </cell>
        </row>
        <row r="9">
          <cell r="L9">
            <v>0</v>
          </cell>
        </row>
        <row r="13">
          <cell r="L13">
            <v>0</v>
          </cell>
        </row>
        <row r="14">
          <cell r="D14">
            <v>113261950.54000001</v>
          </cell>
          <cell r="L14">
            <v>0</v>
          </cell>
        </row>
        <row r="15">
          <cell r="L15">
            <v>-162630.72</v>
          </cell>
        </row>
        <row r="18">
          <cell r="D18">
            <v>0</v>
          </cell>
          <cell r="L18">
            <v>5217845.6500000004</v>
          </cell>
        </row>
        <row r="19">
          <cell r="L19">
            <v>-5180947.4800000004</v>
          </cell>
        </row>
        <row r="20">
          <cell r="L20">
            <v>0</v>
          </cell>
        </row>
        <row r="21">
          <cell r="D21">
            <v>0</v>
          </cell>
          <cell r="L21">
            <v>0</v>
          </cell>
        </row>
        <row r="22">
          <cell r="L22">
            <v>0</v>
          </cell>
        </row>
        <row r="28">
          <cell r="D28">
            <v>0</v>
          </cell>
          <cell r="L28">
            <v>113104469.69</v>
          </cell>
        </row>
        <row r="30">
          <cell r="L30">
            <v>0</v>
          </cell>
        </row>
        <row r="35">
          <cell r="D35">
            <v>0</v>
          </cell>
        </row>
        <row r="36">
          <cell r="D36">
            <v>0</v>
          </cell>
          <cell r="L36">
            <v>0</v>
          </cell>
        </row>
        <row r="37">
          <cell r="L37">
            <v>0</v>
          </cell>
        </row>
        <row r="38">
          <cell r="D38">
            <v>0</v>
          </cell>
          <cell r="L38">
            <v>0</v>
          </cell>
        </row>
        <row r="39">
          <cell r="D39">
            <v>23782.74</v>
          </cell>
          <cell r="L39">
            <v>0</v>
          </cell>
        </row>
        <row r="40">
          <cell r="L40">
            <v>240.4</v>
          </cell>
        </row>
        <row r="41">
          <cell r="L41">
            <v>0</v>
          </cell>
        </row>
        <row r="42">
          <cell r="L42">
            <v>0</v>
          </cell>
        </row>
        <row r="43">
          <cell r="L43">
            <v>0</v>
          </cell>
        </row>
        <row r="44">
          <cell r="L44">
            <v>0</v>
          </cell>
        </row>
        <row r="45">
          <cell r="L45">
            <v>0</v>
          </cell>
        </row>
        <row r="47">
          <cell r="L47">
            <v>0</v>
          </cell>
        </row>
        <row r="48">
          <cell r="L48">
            <v>0</v>
          </cell>
        </row>
        <row r="50">
          <cell r="D50">
            <v>771030.87</v>
          </cell>
        </row>
        <row r="51">
          <cell r="D51">
            <v>55909.45</v>
          </cell>
        </row>
        <row r="52">
          <cell r="L52">
            <v>0</v>
          </cell>
        </row>
        <row r="53">
          <cell r="L53">
            <v>0</v>
          </cell>
        </row>
        <row r="54">
          <cell r="L54">
            <v>0</v>
          </cell>
        </row>
        <row r="55">
          <cell r="L55">
            <v>0</v>
          </cell>
        </row>
        <row r="56">
          <cell r="L56">
            <v>443290.84</v>
          </cell>
        </row>
        <row r="57">
          <cell r="L57">
            <v>0</v>
          </cell>
        </row>
        <row r="58">
          <cell r="L58">
            <v>909759.05999999994</v>
          </cell>
        </row>
        <row r="59">
          <cell r="L59">
            <v>120703.87</v>
          </cell>
        </row>
        <row r="60">
          <cell r="D60">
            <v>0</v>
          </cell>
        </row>
        <row r="67">
          <cell r="D67">
            <v>0</v>
          </cell>
        </row>
        <row r="68">
          <cell r="L68">
            <v>43692.61</v>
          </cell>
        </row>
        <row r="69">
          <cell r="L69">
            <v>0</v>
          </cell>
        </row>
        <row r="74">
          <cell r="D74">
            <v>0</v>
          </cell>
        </row>
        <row r="75">
          <cell r="D75">
            <v>535052.32999999996</v>
          </cell>
        </row>
      </sheetData>
      <sheetData sheetId="3">
        <row r="4">
          <cell r="D4">
            <v>296525.7</v>
          </cell>
        </row>
        <row r="8">
          <cell r="D8">
            <v>-6395.77</v>
          </cell>
        </row>
        <row r="9">
          <cell r="D9">
            <v>0</v>
          </cell>
        </row>
        <row r="10">
          <cell r="D10">
            <v>-421605.05</v>
          </cell>
        </row>
        <row r="15">
          <cell r="D15">
            <v>90476.54</v>
          </cell>
        </row>
        <row r="18">
          <cell r="D18">
            <v>-3008183.84</v>
          </cell>
        </row>
        <row r="22">
          <cell r="D22">
            <v>-2128532.11</v>
          </cell>
        </row>
        <row r="28">
          <cell r="D28">
            <v>-700521.84</v>
          </cell>
        </row>
        <row r="29">
          <cell r="D29">
            <v>710136.35</v>
          </cell>
        </row>
        <row r="30">
          <cell r="D30">
            <v>0</v>
          </cell>
        </row>
        <row r="31">
          <cell r="D31">
            <v>-9614.51</v>
          </cell>
        </row>
        <row r="35">
          <cell r="D35">
            <v>0</v>
          </cell>
        </row>
        <row r="36">
          <cell r="D36">
            <v>0</v>
          </cell>
        </row>
        <row r="38">
          <cell r="D38">
            <v>240.48</v>
          </cell>
        </row>
        <row r="46">
          <cell r="D46">
            <v>-6947.3</v>
          </cell>
        </row>
        <row r="50">
          <cell r="D50">
            <v>0</v>
          </cell>
        </row>
        <row r="53">
          <cell r="D53">
            <v>3473.87</v>
          </cell>
        </row>
        <row r="54">
          <cell r="D54">
            <v>0</v>
          </cell>
        </row>
        <row r="57">
          <cell r="D57">
            <v>0</v>
          </cell>
        </row>
        <row r="63">
          <cell r="D63">
            <v>0</v>
          </cell>
        </row>
        <row r="66">
          <cell r="D66">
            <v>0</v>
          </cell>
        </row>
      </sheetData>
      <sheetData sheetId="4">
        <row r="3">
          <cell r="D3">
            <v>-5180947.4800000004</v>
          </cell>
        </row>
        <row r="5">
          <cell r="D5">
            <v>0</v>
          </cell>
        </row>
        <row r="8">
          <cell r="D8">
            <v>0</v>
          </cell>
        </row>
        <row r="9">
          <cell r="D9">
            <v>0</v>
          </cell>
        </row>
        <row r="10">
          <cell r="D10">
            <v>0</v>
          </cell>
        </row>
        <row r="11">
          <cell r="D11">
            <v>0</v>
          </cell>
        </row>
        <row r="12">
          <cell r="D12">
            <v>0</v>
          </cell>
        </row>
        <row r="13">
          <cell r="D13">
            <v>0</v>
          </cell>
        </row>
        <row r="14">
          <cell r="D14">
            <v>0</v>
          </cell>
        </row>
        <row r="16">
          <cell r="D16">
            <v>0</v>
          </cell>
        </row>
        <row r="19">
          <cell r="D19">
            <v>0</v>
          </cell>
        </row>
        <row r="20">
          <cell r="D20">
            <v>-710136.35</v>
          </cell>
        </row>
        <row r="21">
          <cell r="D21">
            <v>0</v>
          </cell>
        </row>
        <row r="22">
          <cell r="D22">
            <v>0</v>
          </cell>
        </row>
        <row r="23">
          <cell r="D23">
            <v>0</v>
          </cell>
        </row>
        <row r="24">
          <cell r="D24">
            <v>-710136.35</v>
          </cell>
        </row>
        <row r="25">
          <cell r="D25">
            <v>-5891083.8300000001</v>
          </cell>
        </row>
        <row r="31">
          <cell r="E31">
            <v>241162.69</v>
          </cell>
          <cell r="F31">
            <v>0</v>
          </cell>
          <cell r="G31">
            <v>0</v>
          </cell>
          <cell r="H31">
            <v>0</v>
          </cell>
          <cell r="I31">
            <v>0</v>
          </cell>
          <cell r="J31">
            <v>0</v>
          </cell>
          <cell r="K31">
            <v>4948440.9800000004</v>
          </cell>
          <cell r="L31">
            <v>-5111004.97</v>
          </cell>
          <cell r="M31">
            <v>0</v>
          </cell>
          <cell r="N31">
            <v>0</v>
          </cell>
          <cell r="O31">
            <v>0</v>
          </cell>
          <cell r="P31">
            <v>118383469.89</v>
          </cell>
          <cell r="Q31">
            <v>118462068.59</v>
          </cell>
        </row>
        <row r="32">
          <cell r="E32">
            <v>0</v>
          </cell>
          <cell r="F32">
            <v>0</v>
          </cell>
          <cell r="G32">
            <v>0</v>
          </cell>
          <cell r="H32">
            <v>0</v>
          </cell>
          <cell r="I32">
            <v>0</v>
          </cell>
          <cell r="J32">
            <v>0</v>
          </cell>
          <cell r="K32">
            <v>0</v>
          </cell>
          <cell r="L32">
            <v>0</v>
          </cell>
          <cell r="M32">
            <v>0</v>
          </cell>
          <cell r="N32">
            <v>0</v>
          </cell>
          <cell r="O32">
            <v>0</v>
          </cell>
          <cell r="P32">
            <v>0</v>
          </cell>
          <cell r="Q32">
            <v>0</v>
          </cell>
        </row>
        <row r="33">
          <cell r="E33">
            <v>0</v>
          </cell>
          <cell r="F33">
            <v>0</v>
          </cell>
          <cell r="G33">
            <v>0</v>
          </cell>
          <cell r="H33">
            <v>0</v>
          </cell>
          <cell r="I33">
            <v>0</v>
          </cell>
          <cell r="J33">
            <v>0</v>
          </cell>
          <cell r="K33">
            <v>0</v>
          </cell>
          <cell r="L33">
            <v>0</v>
          </cell>
          <cell r="M33">
            <v>0</v>
          </cell>
          <cell r="N33">
            <v>0</v>
          </cell>
          <cell r="O33">
            <v>0</v>
          </cell>
          <cell r="P33">
            <v>-4331568.29</v>
          </cell>
          <cell r="Q33">
            <v>-4331568.29</v>
          </cell>
        </row>
        <row r="34">
          <cell r="E34">
            <v>241162.69</v>
          </cell>
          <cell r="F34">
            <v>0</v>
          </cell>
          <cell r="G34">
            <v>0</v>
          </cell>
          <cell r="H34">
            <v>0</v>
          </cell>
          <cell r="I34">
            <v>0</v>
          </cell>
          <cell r="J34">
            <v>0</v>
          </cell>
          <cell r="K34">
            <v>4948440.9800000004</v>
          </cell>
          <cell r="L34">
            <v>-5111004.97</v>
          </cell>
          <cell r="M34">
            <v>0</v>
          </cell>
          <cell r="N34">
            <v>0</v>
          </cell>
          <cell r="O34">
            <v>0</v>
          </cell>
          <cell r="P34">
            <v>114051901.59999999</v>
          </cell>
          <cell r="Q34">
            <v>114130500.3</v>
          </cell>
        </row>
        <row r="35">
          <cell r="E35">
            <v>0</v>
          </cell>
          <cell r="F35">
            <v>0</v>
          </cell>
          <cell r="G35">
            <v>0</v>
          </cell>
          <cell r="H35">
            <v>0</v>
          </cell>
          <cell r="I35">
            <v>0</v>
          </cell>
          <cell r="J35">
            <v>0</v>
          </cell>
          <cell r="K35"/>
          <cell r="L35">
            <v>-4885586.6100000003</v>
          </cell>
          <cell r="M35">
            <v>0</v>
          </cell>
          <cell r="N35">
            <v>0</v>
          </cell>
          <cell r="O35">
            <v>0</v>
          </cell>
          <cell r="P35">
            <v>-732877.12</v>
          </cell>
          <cell r="Q35">
            <v>-5618463.7300000004</v>
          </cell>
        </row>
        <row r="36">
          <cell r="E36">
            <v>0</v>
          </cell>
          <cell r="F36">
            <v>0</v>
          </cell>
          <cell r="G36">
            <v>0</v>
          </cell>
          <cell r="H36">
            <v>0</v>
          </cell>
          <cell r="I36">
            <v>0</v>
          </cell>
          <cell r="J36">
            <v>-162563.99</v>
          </cell>
          <cell r="K36">
            <v>142929.02000000048</v>
          </cell>
          <cell r="L36">
            <v>5111004.97</v>
          </cell>
          <cell r="M36">
            <v>0</v>
          </cell>
          <cell r="N36">
            <v>0</v>
          </cell>
          <cell r="O36">
            <v>0</v>
          </cell>
          <cell r="P36">
            <v>300000</v>
          </cell>
          <cell r="Q36">
            <v>5391370</v>
          </cell>
        </row>
        <row r="37">
          <cell r="E37">
            <v>0</v>
          </cell>
          <cell r="F37">
            <v>0</v>
          </cell>
          <cell r="G37">
            <v>0</v>
          </cell>
          <cell r="H37">
            <v>0</v>
          </cell>
          <cell r="I37">
            <v>0</v>
          </cell>
          <cell r="J37">
            <v>0</v>
          </cell>
          <cell r="K37">
            <v>0</v>
          </cell>
          <cell r="L37">
            <v>0</v>
          </cell>
          <cell r="M37">
            <v>0</v>
          </cell>
          <cell r="N37">
            <v>0</v>
          </cell>
          <cell r="O37">
            <v>0</v>
          </cell>
          <cell r="P37">
            <v>0</v>
          </cell>
          <cell r="Q37">
            <v>0</v>
          </cell>
        </row>
        <row r="38">
          <cell r="E38">
            <v>0</v>
          </cell>
          <cell r="F38">
            <v>0</v>
          </cell>
          <cell r="G38">
            <v>0</v>
          </cell>
          <cell r="H38">
            <v>0</v>
          </cell>
          <cell r="I38">
            <v>0</v>
          </cell>
          <cell r="J38">
            <v>0</v>
          </cell>
          <cell r="K38">
            <v>0</v>
          </cell>
          <cell r="L38">
            <v>0</v>
          </cell>
          <cell r="M38">
            <v>0</v>
          </cell>
          <cell r="N38">
            <v>0</v>
          </cell>
          <cell r="O38">
            <v>0</v>
          </cell>
          <cell r="P38">
            <v>0</v>
          </cell>
          <cell r="Q38">
            <v>0</v>
          </cell>
        </row>
        <row r="39">
          <cell r="E39">
            <v>0</v>
          </cell>
          <cell r="F39">
            <v>0</v>
          </cell>
          <cell r="G39">
            <v>0</v>
          </cell>
          <cell r="H39">
            <v>0</v>
          </cell>
          <cell r="I39">
            <v>0</v>
          </cell>
          <cell r="J39">
            <v>0</v>
          </cell>
          <cell r="K39">
            <v>0</v>
          </cell>
          <cell r="L39">
            <v>0</v>
          </cell>
          <cell r="M39">
            <v>0</v>
          </cell>
          <cell r="N39">
            <v>0</v>
          </cell>
          <cell r="O39">
            <v>0</v>
          </cell>
          <cell r="P39">
            <v>0</v>
          </cell>
          <cell r="Q39">
            <v>0</v>
          </cell>
        </row>
        <row r="40">
          <cell r="E40">
            <v>0</v>
          </cell>
          <cell r="F40">
            <v>0</v>
          </cell>
          <cell r="G40">
            <v>0</v>
          </cell>
          <cell r="H40">
            <v>0</v>
          </cell>
          <cell r="I40">
            <v>0</v>
          </cell>
          <cell r="J40">
            <v>0</v>
          </cell>
          <cell r="K40">
            <v>0</v>
          </cell>
          <cell r="L40">
            <v>0</v>
          </cell>
          <cell r="M40">
            <v>0</v>
          </cell>
          <cell r="N40">
            <v>0</v>
          </cell>
          <cell r="O40">
            <v>0</v>
          </cell>
          <cell r="P40">
            <v>0</v>
          </cell>
          <cell r="Q40">
            <v>0</v>
          </cell>
        </row>
        <row r="41">
          <cell r="E41">
            <v>0</v>
          </cell>
          <cell r="F41">
            <v>0</v>
          </cell>
          <cell r="G41">
            <v>0</v>
          </cell>
          <cell r="H41">
            <v>0</v>
          </cell>
          <cell r="I41">
            <v>0</v>
          </cell>
          <cell r="J41">
            <v>0</v>
          </cell>
          <cell r="K41">
            <v>0</v>
          </cell>
          <cell r="L41">
            <v>0</v>
          </cell>
          <cell r="M41">
            <v>0</v>
          </cell>
          <cell r="N41">
            <v>0</v>
          </cell>
          <cell r="O41">
            <v>0</v>
          </cell>
          <cell r="P41">
            <v>0</v>
          </cell>
          <cell r="Q41">
            <v>0</v>
          </cell>
        </row>
        <row r="42">
          <cell r="E42">
            <v>0</v>
          </cell>
          <cell r="F42">
            <v>0</v>
          </cell>
          <cell r="G42">
            <v>0</v>
          </cell>
          <cell r="H42">
            <v>0</v>
          </cell>
          <cell r="I42">
            <v>0</v>
          </cell>
          <cell r="J42">
            <v>0</v>
          </cell>
          <cell r="K42">
            <v>0</v>
          </cell>
          <cell r="L42">
            <v>0</v>
          </cell>
          <cell r="M42">
            <v>0</v>
          </cell>
          <cell r="N42">
            <v>0</v>
          </cell>
          <cell r="O42">
            <v>0</v>
          </cell>
          <cell r="P42">
            <v>0</v>
          </cell>
          <cell r="Q42">
            <v>0</v>
          </cell>
        </row>
        <row r="43">
          <cell r="E43">
            <v>0</v>
          </cell>
          <cell r="F43">
            <v>0</v>
          </cell>
          <cell r="G43">
            <v>0</v>
          </cell>
          <cell r="H43">
            <v>0</v>
          </cell>
          <cell r="I43">
            <v>0</v>
          </cell>
          <cell r="J43">
            <v>-162563.99</v>
          </cell>
          <cell r="K43">
            <v>142929.02000000048</v>
          </cell>
          <cell r="L43">
            <v>5111004.97</v>
          </cell>
          <cell r="M43">
            <v>0</v>
          </cell>
          <cell r="N43">
            <v>0</v>
          </cell>
          <cell r="O43">
            <v>0</v>
          </cell>
          <cell r="P43">
            <v>300000</v>
          </cell>
          <cell r="Q43">
            <v>5391370</v>
          </cell>
        </row>
        <row r="44">
          <cell r="E44">
            <v>0</v>
          </cell>
          <cell r="F44">
            <v>0</v>
          </cell>
          <cell r="G44">
            <v>0</v>
          </cell>
          <cell r="H44">
            <v>0</v>
          </cell>
          <cell r="I44">
            <v>0</v>
          </cell>
          <cell r="J44">
            <v>0</v>
          </cell>
          <cell r="K44">
            <v>0</v>
          </cell>
          <cell r="L44">
            <v>0</v>
          </cell>
          <cell r="M44">
            <v>0</v>
          </cell>
          <cell r="N44">
            <v>0</v>
          </cell>
          <cell r="O44">
            <v>0</v>
          </cell>
          <cell r="P44">
            <v>-59814.44</v>
          </cell>
          <cell r="Q44">
            <v>-59814.44</v>
          </cell>
        </row>
        <row r="45">
          <cell r="E45">
            <v>0</v>
          </cell>
          <cell r="F45">
            <v>0</v>
          </cell>
          <cell r="G45">
            <v>0</v>
          </cell>
          <cell r="H45">
            <v>0</v>
          </cell>
          <cell r="I45">
            <v>0</v>
          </cell>
          <cell r="J45">
            <v>0</v>
          </cell>
          <cell r="K45">
            <v>0</v>
          </cell>
          <cell r="L45">
            <v>0</v>
          </cell>
          <cell r="M45">
            <v>0</v>
          </cell>
          <cell r="N45">
            <v>0</v>
          </cell>
          <cell r="O45">
            <v>0</v>
          </cell>
          <cell r="P45">
            <v>0</v>
          </cell>
          <cell r="Q45">
            <v>0</v>
          </cell>
        </row>
        <row r="46">
          <cell r="E46">
            <v>0</v>
          </cell>
          <cell r="F46">
            <v>0</v>
          </cell>
          <cell r="G46">
            <v>0</v>
          </cell>
          <cell r="H46">
            <v>0</v>
          </cell>
          <cell r="I46">
            <v>0</v>
          </cell>
          <cell r="J46">
            <v>0</v>
          </cell>
          <cell r="K46">
            <v>0</v>
          </cell>
          <cell r="L46">
            <v>0</v>
          </cell>
          <cell r="M46">
            <v>0</v>
          </cell>
          <cell r="N46">
            <v>0</v>
          </cell>
          <cell r="O46">
            <v>0</v>
          </cell>
          <cell r="P46">
            <v>-59814.44</v>
          </cell>
          <cell r="Q46">
            <v>-59814.44</v>
          </cell>
        </row>
        <row r="47">
          <cell r="E47">
            <v>241162.69</v>
          </cell>
          <cell r="F47">
            <v>0</v>
          </cell>
          <cell r="G47">
            <v>0</v>
          </cell>
          <cell r="H47">
            <v>0</v>
          </cell>
          <cell r="I47">
            <v>0</v>
          </cell>
          <cell r="J47">
            <v>-162563.99</v>
          </cell>
          <cell r="K47">
            <v>5091370.0000000009</v>
          </cell>
          <cell r="L47">
            <v>-4885586.6100000003</v>
          </cell>
          <cell r="M47">
            <v>0</v>
          </cell>
          <cell r="N47">
            <v>0</v>
          </cell>
          <cell r="O47">
            <v>0</v>
          </cell>
          <cell r="P47">
            <v>113559210.03999999</v>
          </cell>
          <cell r="Q47">
            <v>113843592.13</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E49">
            <v>0</v>
          </cell>
          <cell r="F49">
            <v>0</v>
          </cell>
          <cell r="G49">
            <v>0</v>
          </cell>
          <cell r="H49">
            <v>0</v>
          </cell>
          <cell r="I49">
            <v>0</v>
          </cell>
          <cell r="J49">
            <v>0</v>
          </cell>
          <cell r="K49">
            <v>0</v>
          </cell>
          <cell r="L49">
            <v>0</v>
          </cell>
          <cell r="M49">
            <v>0</v>
          </cell>
          <cell r="N49">
            <v>0</v>
          </cell>
          <cell r="O49">
            <v>0</v>
          </cell>
          <cell r="P49">
            <v>0</v>
          </cell>
          <cell r="Q49">
            <v>0</v>
          </cell>
        </row>
        <row r="50">
          <cell r="E50">
            <v>241162.69</v>
          </cell>
          <cell r="F50">
            <v>0</v>
          </cell>
          <cell r="G50">
            <v>0</v>
          </cell>
          <cell r="H50">
            <v>0</v>
          </cell>
          <cell r="I50">
            <v>0</v>
          </cell>
          <cell r="J50">
            <v>-162563.99</v>
          </cell>
          <cell r="K50">
            <v>5091370.0000000009</v>
          </cell>
          <cell r="L50">
            <v>-4885586.6100000003</v>
          </cell>
          <cell r="M50">
            <v>0</v>
          </cell>
          <cell r="N50">
            <v>0</v>
          </cell>
          <cell r="O50">
            <v>0</v>
          </cell>
          <cell r="P50">
            <v>113559210.03999999</v>
          </cell>
          <cell r="Q50">
            <v>113843592.13</v>
          </cell>
        </row>
        <row r="51">
          <cell r="E51">
            <v>0</v>
          </cell>
          <cell r="F51">
            <v>0</v>
          </cell>
          <cell r="G51">
            <v>0</v>
          </cell>
          <cell r="H51">
            <v>0</v>
          </cell>
          <cell r="I51">
            <v>0</v>
          </cell>
          <cell r="J51">
            <v>0</v>
          </cell>
          <cell r="K51">
            <v>0</v>
          </cell>
          <cell r="L51">
            <v>-5180947.4800000004</v>
          </cell>
          <cell r="M51">
            <v>0</v>
          </cell>
          <cell r="N51">
            <v>0</v>
          </cell>
          <cell r="O51">
            <v>0</v>
          </cell>
          <cell r="P51">
            <v>-710136.35</v>
          </cell>
          <cell r="Q51">
            <v>-5891083.8300000001</v>
          </cell>
        </row>
        <row r="52">
          <cell r="E52">
            <v>0</v>
          </cell>
          <cell r="F52">
            <v>0</v>
          </cell>
          <cell r="G52">
            <v>0</v>
          </cell>
          <cell r="H52">
            <v>0</v>
          </cell>
          <cell r="I52">
            <v>0</v>
          </cell>
          <cell r="J52">
            <v>-66.73</v>
          </cell>
          <cell r="K52">
            <v>126475.65000000037</v>
          </cell>
          <cell r="L52">
            <v>4885586.6100000003</v>
          </cell>
          <cell r="M52">
            <v>0</v>
          </cell>
          <cell r="N52">
            <v>0</v>
          </cell>
          <cell r="O52">
            <v>0</v>
          </cell>
          <cell r="P52">
            <v>255000</v>
          </cell>
          <cell r="Q52">
            <v>5266995.53</v>
          </cell>
        </row>
        <row r="53">
          <cell r="E53">
            <v>0</v>
          </cell>
          <cell r="F53">
            <v>0</v>
          </cell>
          <cell r="G53">
            <v>0</v>
          </cell>
          <cell r="H53">
            <v>0</v>
          </cell>
          <cell r="I53">
            <v>0</v>
          </cell>
          <cell r="J53">
            <v>0</v>
          </cell>
          <cell r="K53">
            <v>0</v>
          </cell>
          <cell r="L53">
            <v>0</v>
          </cell>
          <cell r="M53">
            <v>0</v>
          </cell>
          <cell r="N53">
            <v>0</v>
          </cell>
          <cell r="O53">
            <v>0</v>
          </cell>
          <cell r="P53">
            <v>0</v>
          </cell>
          <cell r="Q53">
            <v>0</v>
          </cell>
        </row>
        <row r="54">
          <cell r="E54">
            <v>0</v>
          </cell>
          <cell r="F54">
            <v>0</v>
          </cell>
          <cell r="G54">
            <v>0</v>
          </cell>
          <cell r="H54">
            <v>0</v>
          </cell>
          <cell r="I54">
            <v>0</v>
          </cell>
          <cell r="J54">
            <v>0</v>
          </cell>
          <cell r="K54">
            <v>0</v>
          </cell>
          <cell r="L54">
            <v>0</v>
          </cell>
          <cell r="M54">
            <v>0</v>
          </cell>
          <cell r="N54">
            <v>0</v>
          </cell>
          <cell r="O54">
            <v>0</v>
          </cell>
          <cell r="P54">
            <v>0</v>
          </cell>
          <cell r="Q54">
            <v>0</v>
          </cell>
        </row>
        <row r="55">
          <cell r="E55">
            <v>0</v>
          </cell>
          <cell r="F55">
            <v>0</v>
          </cell>
          <cell r="G55">
            <v>0</v>
          </cell>
          <cell r="H55">
            <v>0</v>
          </cell>
          <cell r="I55">
            <v>0</v>
          </cell>
          <cell r="J55">
            <v>0</v>
          </cell>
          <cell r="K55">
            <v>0</v>
          </cell>
          <cell r="L55">
            <v>0</v>
          </cell>
          <cell r="M55">
            <v>0</v>
          </cell>
          <cell r="N55">
            <v>0</v>
          </cell>
          <cell r="O55">
            <v>0</v>
          </cell>
          <cell r="P55">
            <v>0</v>
          </cell>
          <cell r="Q55">
            <v>0</v>
          </cell>
        </row>
        <row r="56">
          <cell r="E56">
            <v>0</v>
          </cell>
          <cell r="F56">
            <v>0</v>
          </cell>
          <cell r="G56">
            <v>0</v>
          </cell>
          <cell r="H56">
            <v>0</v>
          </cell>
          <cell r="I56">
            <v>0</v>
          </cell>
          <cell r="J56">
            <v>0</v>
          </cell>
          <cell r="K56">
            <v>0</v>
          </cell>
          <cell r="L56">
            <v>0</v>
          </cell>
          <cell r="M56">
            <v>0</v>
          </cell>
          <cell r="N56">
            <v>0</v>
          </cell>
          <cell r="O56">
            <v>0</v>
          </cell>
          <cell r="P56">
            <v>0</v>
          </cell>
          <cell r="Q56">
            <v>0</v>
          </cell>
        </row>
        <row r="57">
          <cell r="E57">
            <v>0</v>
          </cell>
          <cell r="F57">
            <v>0</v>
          </cell>
          <cell r="G57">
            <v>0</v>
          </cell>
          <cell r="H57">
            <v>0</v>
          </cell>
          <cell r="I57">
            <v>0</v>
          </cell>
          <cell r="J57">
            <v>0</v>
          </cell>
          <cell r="K57">
            <v>0</v>
          </cell>
          <cell r="L57">
            <v>0</v>
          </cell>
          <cell r="M57">
            <v>0</v>
          </cell>
          <cell r="N57">
            <v>0</v>
          </cell>
          <cell r="O57">
            <v>0</v>
          </cell>
          <cell r="P57">
            <v>0</v>
          </cell>
          <cell r="Q57">
            <v>0</v>
          </cell>
        </row>
        <row r="58">
          <cell r="E58">
            <v>0</v>
          </cell>
          <cell r="F58">
            <v>0</v>
          </cell>
          <cell r="G58">
            <v>0</v>
          </cell>
          <cell r="H58">
            <v>0</v>
          </cell>
          <cell r="I58">
            <v>0</v>
          </cell>
          <cell r="J58">
            <v>0</v>
          </cell>
          <cell r="K58">
            <v>0</v>
          </cell>
          <cell r="L58">
            <v>0</v>
          </cell>
          <cell r="M58">
            <v>0</v>
          </cell>
          <cell r="N58">
            <v>0</v>
          </cell>
          <cell r="O58">
            <v>0</v>
          </cell>
          <cell r="P58">
            <v>0</v>
          </cell>
          <cell r="Q58">
            <v>0</v>
          </cell>
        </row>
        <row r="59">
          <cell r="E59">
            <v>0</v>
          </cell>
          <cell r="F59">
            <v>0</v>
          </cell>
          <cell r="G59">
            <v>0</v>
          </cell>
          <cell r="H59">
            <v>0</v>
          </cell>
          <cell r="I59">
            <v>0</v>
          </cell>
          <cell r="J59">
            <v>-66.73</v>
          </cell>
          <cell r="K59">
            <v>126475.65000000037</v>
          </cell>
          <cell r="L59">
            <v>4885586.6100000003</v>
          </cell>
          <cell r="M59">
            <v>0</v>
          </cell>
          <cell r="N59">
            <v>0</v>
          </cell>
          <cell r="O59">
            <v>0</v>
          </cell>
          <cell r="P59">
            <v>255000</v>
          </cell>
          <cell r="Q59">
            <v>5266995.53</v>
          </cell>
        </row>
        <row r="60">
          <cell r="E60">
            <v>0</v>
          </cell>
          <cell r="F60">
            <v>0</v>
          </cell>
          <cell r="G60">
            <v>0</v>
          </cell>
          <cell r="H60">
            <v>0</v>
          </cell>
          <cell r="I60">
            <v>0</v>
          </cell>
          <cell r="J60">
            <v>0</v>
          </cell>
          <cell r="K60">
            <v>0</v>
          </cell>
          <cell r="L60">
            <v>0</v>
          </cell>
          <cell r="M60">
            <v>0</v>
          </cell>
          <cell r="N60">
            <v>0</v>
          </cell>
          <cell r="O60">
            <v>0</v>
          </cell>
          <cell r="P60">
            <v>396</v>
          </cell>
          <cell r="Q60">
            <v>396</v>
          </cell>
        </row>
        <row r="61">
          <cell r="E61">
            <v>0</v>
          </cell>
          <cell r="F61">
            <v>0</v>
          </cell>
          <cell r="G61">
            <v>0</v>
          </cell>
          <cell r="H61">
            <v>0</v>
          </cell>
          <cell r="I61">
            <v>0</v>
          </cell>
          <cell r="J61">
            <v>0</v>
          </cell>
          <cell r="K61">
            <v>0</v>
          </cell>
          <cell r="L61">
            <v>0</v>
          </cell>
          <cell r="M61">
            <v>0</v>
          </cell>
          <cell r="N61">
            <v>0</v>
          </cell>
          <cell r="O61">
            <v>0</v>
          </cell>
          <cell r="P61">
            <v>0</v>
          </cell>
          <cell r="Q61">
            <v>0</v>
          </cell>
        </row>
        <row r="62">
          <cell r="E62">
            <v>0</v>
          </cell>
          <cell r="F62">
            <v>0</v>
          </cell>
          <cell r="G62">
            <v>0</v>
          </cell>
          <cell r="H62">
            <v>0</v>
          </cell>
          <cell r="I62">
            <v>0</v>
          </cell>
          <cell r="J62">
            <v>0</v>
          </cell>
          <cell r="K62">
            <v>0</v>
          </cell>
          <cell r="L62">
            <v>0</v>
          </cell>
          <cell r="M62">
            <v>0</v>
          </cell>
          <cell r="N62">
            <v>0</v>
          </cell>
          <cell r="O62">
            <v>0</v>
          </cell>
          <cell r="P62">
            <v>396</v>
          </cell>
          <cell r="Q62">
            <v>396</v>
          </cell>
        </row>
        <row r="63">
          <cell r="E63">
            <v>241162.69</v>
          </cell>
          <cell r="F63">
            <v>0</v>
          </cell>
          <cell r="G63">
            <v>0</v>
          </cell>
          <cell r="H63">
            <v>0</v>
          </cell>
          <cell r="I63">
            <v>0</v>
          </cell>
          <cell r="J63">
            <v>-162630.72</v>
          </cell>
          <cell r="K63">
            <v>5217845.6500000013</v>
          </cell>
          <cell r="L63">
            <v>-5180947.4799999995</v>
          </cell>
          <cell r="M63">
            <v>0</v>
          </cell>
          <cell r="N63">
            <v>0</v>
          </cell>
          <cell r="O63">
            <v>0</v>
          </cell>
          <cell r="P63">
            <v>113104469.69</v>
          </cell>
          <cell r="Q63">
            <v>113219899.83</v>
          </cell>
        </row>
      </sheetData>
      <sheetData sheetId="5">
        <row r="4">
          <cell r="D4">
            <v>-5180947.4800000004</v>
          </cell>
        </row>
        <row r="5">
          <cell r="D5">
            <v>3232.9500000000007</v>
          </cell>
        </row>
        <row r="6">
          <cell r="D6">
            <v>700521.84</v>
          </cell>
        </row>
        <row r="7">
          <cell r="D7">
            <v>9614.51</v>
          </cell>
        </row>
        <row r="8">
          <cell r="D8">
            <v>0</v>
          </cell>
        </row>
        <row r="9">
          <cell r="D9">
            <v>-710136.35</v>
          </cell>
        </row>
        <row r="10">
          <cell r="D10">
            <v>0</v>
          </cell>
        </row>
        <row r="11">
          <cell r="D11">
            <v>0</v>
          </cell>
        </row>
        <row r="12">
          <cell r="D12">
            <v>-240.48</v>
          </cell>
        </row>
        <row r="13">
          <cell r="D13">
            <v>6947.3</v>
          </cell>
        </row>
        <row r="14">
          <cell r="D14">
            <v>-3473.87</v>
          </cell>
        </row>
        <row r="15">
          <cell r="D15">
            <v>0</v>
          </cell>
        </row>
        <row r="16">
          <cell r="D16">
            <v>0</v>
          </cell>
        </row>
        <row r="17">
          <cell r="D17">
            <v>-93310.209999999992</v>
          </cell>
        </row>
        <row r="18">
          <cell r="D18">
            <v>6395.77</v>
          </cell>
        </row>
        <row r="19">
          <cell r="D19">
            <v>-254233.63</v>
          </cell>
        </row>
        <row r="20">
          <cell r="D20">
            <v>0</v>
          </cell>
        </row>
        <row r="21">
          <cell r="D21">
            <v>-36135.64</v>
          </cell>
        </row>
        <row r="22">
          <cell r="D22">
            <v>190663.29</v>
          </cell>
        </row>
        <row r="23">
          <cell r="D23">
            <v>0</v>
          </cell>
        </row>
        <row r="24">
          <cell r="D24">
            <v>-6706.8200000000006</v>
          </cell>
        </row>
        <row r="25">
          <cell r="D25">
            <v>-6947.3</v>
          </cell>
        </row>
        <row r="26">
          <cell r="D26">
            <v>0</v>
          </cell>
        </row>
        <row r="27">
          <cell r="D27">
            <v>240.48</v>
          </cell>
        </row>
        <row r="28">
          <cell r="D28">
            <v>0</v>
          </cell>
        </row>
        <row r="29">
          <cell r="D29">
            <v>0</v>
          </cell>
        </row>
        <row r="30">
          <cell r="D30">
            <v>-5277731.5600000005</v>
          </cell>
        </row>
        <row r="32">
          <cell r="D32">
            <v>-298898.17</v>
          </cell>
        </row>
        <row r="33">
          <cell r="D33">
            <v>0</v>
          </cell>
        </row>
        <row r="34">
          <cell r="D34">
            <v>-794.97</v>
          </cell>
        </row>
        <row r="35">
          <cell r="D35">
            <v>-298103.2</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-298898.17</v>
          </cell>
        </row>
        <row r="52">
          <cell r="D52">
            <v>5267391.53</v>
          </cell>
        </row>
        <row r="53">
          <cell r="D53">
            <v>5217845.6500000004</v>
          </cell>
        </row>
        <row r="54">
          <cell r="D54">
            <v>-205850.12</v>
          </cell>
        </row>
        <row r="55">
          <cell r="D55">
            <v>0</v>
          </cell>
        </row>
        <row r="56">
          <cell r="D56">
            <v>0</v>
          </cell>
        </row>
        <row r="57">
          <cell r="D57">
            <v>255396</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5267391.53</v>
          </cell>
        </row>
        <row r="75">
          <cell r="D75">
            <v>3473.87</v>
          </cell>
        </row>
        <row r="76">
          <cell r="D76">
            <v>-305764.33000000019</v>
          </cell>
        </row>
        <row r="77">
          <cell r="D77">
            <v>840816.66</v>
          </cell>
        </row>
        <row r="78">
          <cell r="D78">
            <v>535052.32999999996</v>
          </cell>
        </row>
      </sheetData>
      <sheetData sheetId="6">
        <row r="6">
          <cell r="D6">
            <v>69</v>
          </cell>
        </row>
        <row r="10">
          <cell r="H10">
            <v>0</v>
          </cell>
        </row>
        <row r="16">
          <cell r="H16">
            <v>0</v>
          </cell>
        </row>
        <row r="30">
          <cell r="H30">
            <v>34.85</v>
          </cell>
        </row>
        <row r="31">
          <cell r="H31">
            <v>43.64</v>
          </cell>
        </row>
        <row r="32">
          <cell r="H32">
            <v>4.28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200"/>
      <sheetName val="2200"/>
      <sheetName val="3200"/>
      <sheetName val="4200"/>
      <sheetName val="8200"/>
    </sheetNames>
    <sheetDataSet>
      <sheetData sheetId="0"/>
      <sheetData sheetId="1"/>
      <sheetData sheetId="2">
        <row r="4">
          <cell r="D4">
            <v>1873369.48</v>
          </cell>
        </row>
        <row r="5">
          <cell r="L5">
            <v>13597896.5</v>
          </cell>
        </row>
        <row r="6">
          <cell r="L6">
            <v>13597896.5</v>
          </cell>
        </row>
        <row r="7">
          <cell r="L7">
            <v>0</v>
          </cell>
        </row>
        <row r="8">
          <cell r="L8">
            <v>0</v>
          </cell>
        </row>
        <row r="9">
          <cell r="L9">
            <v>-29949.57</v>
          </cell>
        </row>
        <row r="13">
          <cell r="L13">
            <v>0</v>
          </cell>
        </row>
        <row r="14">
          <cell r="D14">
            <v>65404595.18</v>
          </cell>
          <cell r="L14">
            <v>0</v>
          </cell>
        </row>
        <row r="15">
          <cell r="L15">
            <v>-52061249.350000001</v>
          </cell>
        </row>
        <row r="18">
          <cell r="D18">
            <v>0</v>
          </cell>
          <cell r="L18">
            <v>64224895.619999997</v>
          </cell>
        </row>
        <row r="19">
          <cell r="L19">
            <v>-27621605.52</v>
          </cell>
        </row>
        <row r="20">
          <cell r="L20">
            <v>0</v>
          </cell>
        </row>
        <row r="21">
          <cell r="D21">
            <v>0</v>
          </cell>
          <cell r="L21">
            <v>0</v>
          </cell>
        </row>
        <row r="22">
          <cell r="L22">
            <v>0</v>
          </cell>
        </row>
        <row r="28">
          <cell r="D28">
            <v>9231.5</v>
          </cell>
          <cell r="L28">
            <v>20613832.789999999</v>
          </cell>
        </row>
        <row r="30">
          <cell r="L30">
            <v>1350000</v>
          </cell>
        </row>
        <row r="35">
          <cell r="D35">
            <v>0</v>
          </cell>
        </row>
        <row r="36">
          <cell r="D36">
            <v>0</v>
          </cell>
          <cell r="L36">
            <v>0</v>
          </cell>
        </row>
        <row r="37">
          <cell r="L37">
            <v>0</v>
          </cell>
        </row>
        <row r="38">
          <cell r="D38">
            <v>0</v>
          </cell>
          <cell r="L38">
            <v>0</v>
          </cell>
        </row>
        <row r="39">
          <cell r="D39">
            <v>54281.06</v>
          </cell>
          <cell r="L39">
            <v>0</v>
          </cell>
        </row>
        <row r="40">
          <cell r="L40">
            <v>49583539.68</v>
          </cell>
        </row>
        <row r="41">
          <cell r="L41">
            <v>0</v>
          </cell>
        </row>
        <row r="42">
          <cell r="L42">
            <v>0</v>
          </cell>
        </row>
        <row r="43">
          <cell r="L43">
            <v>0</v>
          </cell>
        </row>
        <row r="44">
          <cell r="L44">
            <v>0</v>
          </cell>
        </row>
        <row r="45">
          <cell r="L45">
            <v>0</v>
          </cell>
        </row>
        <row r="47">
          <cell r="L47">
            <v>0</v>
          </cell>
        </row>
        <row r="48">
          <cell r="L48">
            <v>2177983.83</v>
          </cell>
        </row>
        <row r="50">
          <cell r="D50">
            <v>17722854.240000002</v>
          </cell>
        </row>
        <row r="51">
          <cell r="D51">
            <v>620904.16</v>
          </cell>
        </row>
        <row r="52">
          <cell r="L52">
            <v>0</v>
          </cell>
        </row>
        <row r="53">
          <cell r="L53">
            <v>1.02</v>
          </cell>
        </row>
        <row r="54">
          <cell r="L54">
            <v>0</v>
          </cell>
        </row>
        <row r="55">
          <cell r="L55">
            <v>0</v>
          </cell>
        </row>
        <row r="56">
          <cell r="L56">
            <v>217699</v>
          </cell>
        </row>
        <row r="57">
          <cell r="L57">
            <v>0</v>
          </cell>
        </row>
        <row r="58">
          <cell r="L58">
            <v>16403742.800000001</v>
          </cell>
        </row>
        <row r="59">
          <cell r="L59">
            <v>562145.74</v>
          </cell>
        </row>
        <row r="60">
          <cell r="D60">
            <v>0</v>
          </cell>
        </row>
        <row r="67">
          <cell r="D67">
            <v>5303.44</v>
          </cell>
        </row>
        <row r="68">
          <cell r="L68">
            <v>18622.5</v>
          </cell>
        </row>
        <row r="69">
          <cell r="L69">
            <v>0</v>
          </cell>
        </row>
        <row r="74">
          <cell r="D74">
            <v>40071.61</v>
          </cell>
        </row>
        <row r="75">
          <cell r="D75">
            <v>3365702.79</v>
          </cell>
        </row>
      </sheetData>
      <sheetData sheetId="3">
        <row r="4">
          <cell r="D4">
            <v>2044238.96</v>
          </cell>
        </row>
        <row r="8">
          <cell r="D8">
            <v>0</v>
          </cell>
        </row>
        <row r="9">
          <cell r="D9">
            <v>0</v>
          </cell>
        </row>
        <row r="10">
          <cell r="D10">
            <v>-3984823.47</v>
          </cell>
        </row>
        <row r="15">
          <cell r="D15">
            <v>740167.11</v>
          </cell>
        </row>
        <row r="18">
          <cell r="D18">
            <v>-12660061.130000001</v>
          </cell>
        </row>
        <row r="22">
          <cell r="D22">
            <v>-12300061.080000002</v>
          </cell>
        </row>
        <row r="28">
          <cell r="D28">
            <v>-3114609.17</v>
          </cell>
        </row>
        <row r="29">
          <cell r="D29">
            <v>910257.45</v>
          </cell>
        </row>
        <row r="30">
          <cell r="D30">
            <v>0</v>
          </cell>
        </row>
        <row r="31">
          <cell r="D31">
            <v>0</v>
          </cell>
        </row>
        <row r="35">
          <cell r="D35">
            <v>0</v>
          </cell>
        </row>
        <row r="36">
          <cell r="D36">
            <v>882602.43</v>
          </cell>
        </row>
        <row r="38">
          <cell r="D38">
            <v>3265.34</v>
          </cell>
        </row>
        <row r="46">
          <cell r="D46">
            <v>-142581.96</v>
          </cell>
        </row>
        <row r="50">
          <cell r="D50">
            <v>0</v>
          </cell>
        </row>
        <row r="53">
          <cell r="D53">
            <v>0</v>
          </cell>
        </row>
        <row r="54">
          <cell r="D54">
            <v>0</v>
          </cell>
        </row>
        <row r="57">
          <cell r="D57">
            <v>0</v>
          </cell>
        </row>
        <row r="63">
          <cell r="D63">
            <v>0</v>
          </cell>
        </row>
        <row r="66">
          <cell r="D66">
            <v>0</v>
          </cell>
        </row>
      </sheetData>
      <sheetData sheetId="4">
        <row r="3">
          <cell r="D3">
            <v>-27621605.52</v>
          </cell>
        </row>
        <row r="5">
          <cell r="D5">
            <v>0</v>
          </cell>
        </row>
        <row r="8">
          <cell r="D8">
            <v>0</v>
          </cell>
        </row>
        <row r="9">
          <cell r="D9">
            <v>400000</v>
          </cell>
        </row>
        <row r="10">
          <cell r="D10">
            <v>0</v>
          </cell>
        </row>
        <row r="11">
          <cell r="D11">
            <v>0</v>
          </cell>
        </row>
        <row r="12">
          <cell r="D12">
            <v>0</v>
          </cell>
        </row>
        <row r="13">
          <cell r="D13">
            <v>0</v>
          </cell>
        </row>
        <row r="14">
          <cell r="D14">
            <v>400000</v>
          </cell>
        </row>
        <row r="16">
          <cell r="D16">
            <v>0</v>
          </cell>
        </row>
        <row r="19">
          <cell r="D19">
            <v>0</v>
          </cell>
        </row>
        <row r="20">
          <cell r="D20">
            <v>-910257.45</v>
          </cell>
        </row>
        <row r="21">
          <cell r="D21">
            <v>0</v>
          </cell>
        </row>
        <row r="22">
          <cell r="D22">
            <v>0</v>
          </cell>
        </row>
        <row r="23">
          <cell r="D23">
            <v>0</v>
          </cell>
        </row>
        <row r="24">
          <cell r="D24">
            <v>-910257.45</v>
          </cell>
        </row>
        <row r="25">
          <cell r="D25">
            <v>-28131862.969999999</v>
          </cell>
        </row>
        <row r="31">
          <cell r="E31">
            <v>13597896.5</v>
          </cell>
          <cell r="F31">
            <v>0</v>
          </cell>
          <cell r="G31">
            <v>0</v>
          </cell>
          <cell r="H31">
            <v>-29949.57</v>
          </cell>
          <cell r="I31">
            <v>0</v>
          </cell>
          <cell r="J31">
            <v>-54439590</v>
          </cell>
          <cell r="K31">
            <v>53086245</v>
          </cell>
          <cell r="L31">
            <v>-30378201</v>
          </cell>
          <cell r="M31">
            <v>0</v>
          </cell>
          <cell r="N31">
            <v>0</v>
          </cell>
          <cell r="O31">
            <v>0</v>
          </cell>
          <cell r="P31">
            <v>16943076</v>
          </cell>
          <cell r="Q31">
            <v>-1220523.0700000003</v>
          </cell>
        </row>
        <row r="32">
          <cell r="E32">
            <v>0</v>
          </cell>
          <cell r="F32">
            <v>0</v>
          </cell>
          <cell r="G32">
            <v>0</v>
          </cell>
          <cell r="H32">
            <v>0</v>
          </cell>
          <cell r="I32">
            <v>0</v>
          </cell>
          <cell r="J32">
            <v>0</v>
          </cell>
          <cell r="K32">
            <v>0</v>
          </cell>
          <cell r="L32">
            <v>0</v>
          </cell>
          <cell r="M32">
            <v>0</v>
          </cell>
          <cell r="N32">
            <v>0</v>
          </cell>
          <cell r="O32">
            <v>0</v>
          </cell>
          <cell r="P32">
            <v>0</v>
          </cell>
          <cell r="Q32">
            <v>0</v>
          </cell>
        </row>
        <row r="33">
          <cell r="E33">
            <v>0</v>
          </cell>
          <cell r="F33">
            <v>0</v>
          </cell>
          <cell r="G33">
            <v>0</v>
          </cell>
          <cell r="H33">
            <v>0</v>
          </cell>
          <cell r="I33">
            <v>0</v>
          </cell>
          <cell r="J33">
            <v>0</v>
          </cell>
          <cell r="K33">
            <v>0</v>
          </cell>
          <cell r="L33">
            <v>0</v>
          </cell>
          <cell r="M33">
            <v>0</v>
          </cell>
          <cell r="N33">
            <v>0</v>
          </cell>
          <cell r="O33">
            <v>0</v>
          </cell>
          <cell r="P33">
            <v>0</v>
          </cell>
          <cell r="Q33">
            <v>0</v>
          </cell>
        </row>
        <row r="34">
          <cell r="E34">
            <v>13597896.5</v>
          </cell>
          <cell r="F34">
            <v>0</v>
          </cell>
          <cell r="G34">
            <v>0</v>
          </cell>
          <cell r="H34">
            <v>-29949.57</v>
          </cell>
          <cell r="I34">
            <v>0</v>
          </cell>
          <cell r="J34">
            <v>-54439590</v>
          </cell>
          <cell r="K34">
            <v>53086245</v>
          </cell>
          <cell r="L34">
            <v>-30378201</v>
          </cell>
          <cell r="M34">
            <v>0</v>
          </cell>
          <cell r="N34">
            <v>0</v>
          </cell>
          <cell r="O34">
            <v>0</v>
          </cell>
          <cell r="P34">
            <v>16943076</v>
          </cell>
          <cell r="Q34">
            <v>-1220523.0700000003</v>
          </cell>
        </row>
        <row r="35">
          <cell r="E35">
            <v>0</v>
          </cell>
          <cell r="F35">
            <v>0</v>
          </cell>
          <cell r="G35">
            <v>0</v>
          </cell>
          <cell r="H35">
            <v>0</v>
          </cell>
          <cell r="I35">
            <v>0</v>
          </cell>
          <cell r="J35">
            <v>0</v>
          </cell>
          <cell r="K35">
            <v>0</v>
          </cell>
          <cell r="L35">
            <v>-27811091</v>
          </cell>
          <cell r="M35">
            <v>0</v>
          </cell>
          <cell r="N35">
            <v>0</v>
          </cell>
          <cell r="O35">
            <v>0</v>
          </cell>
          <cell r="P35">
            <v>-424639</v>
          </cell>
          <cell r="Q35">
            <v>-28235730</v>
          </cell>
        </row>
        <row r="36">
          <cell r="E36">
            <v>0</v>
          </cell>
          <cell r="F36">
            <v>0</v>
          </cell>
          <cell r="G36">
            <v>0</v>
          </cell>
          <cell r="H36">
            <v>0</v>
          </cell>
          <cell r="I36">
            <v>0</v>
          </cell>
          <cell r="J36">
            <v>9286000</v>
          </cell>
          <cell r="K36">
            <v>33098279</v>
          </cell>
          <cell r="L36">
            <v>0</v>
          </cell>
          <cell r="M36">
            <v>0</v>
          </cell>
          <cell r="N36">
            <v>0</v>
          </cell>
          <cell r="O36">
            <v>0</v>
          </cell>
          <cell r="P36">
            <v>0</v>
          </cell>
          <cell r="Q36">
            <v>42384279</v>
          </cell>
        </row>
        <row r="37">
          <cell r="E37">
            <v>0</v>
          </cell>
          <cell r="F37">
            <v>0</v>
          </cell>
          <cell r="G37">
            <v>0</v>
          </cell>
          <cell r="H37">
            <v>0</v>
          </cell>
          <cell r="I37">
            <v>0</v>
          </cell>
          <cell r="J37">
            <v>0</v>
          </cell>
          <cell r="K37">
            <v>0</v>
          </cell>
          <cell r="L37">
            <v>0</v>
          </cell>
          <cell r="M37">
            <v>0</v>
          </cell>
          <cell r="N37">
            <v>0</v>
          </cell>
          <cell r="O37">
            <v>0</v>
          </cell>
          <cell r="P37">
            <v>0</v>
          </cell>
          <cell r="Q37">
            <v>0</v>
          </cell>
        </row>
        <row r="38">
          <cell r="E38">
            <v>0</v>
          </cell>
          <cell r="F38">
            <v>0</v>
          </cell>
          <cell r="G38">
            <v>0</v>
          </cell>
          <cell r="H38">
            <v>0</v>
          </cell>
          <cell r="I38">
            <v>0</v>
          </cell>
          <cell r="J38">
            <v>0</v>
          </cell>
          <cell r="K38">
            <v>0</v>
          </cell>
          <cell r="L38">
            <v>0</v>
          </cell>
          <cell r="M38">
            <v>0</v>
          </cell>
          <cell r="N38">
            <v>0</v>
          </cell>
          <cell r="O38">
            <v>0</v>
          </cell>
          <cell r="P38">
            <v>0</v>
          </cell>
          <cell r="Q38">
            <v>0</v>
          </cell>
        </row>
        <row r="39">
          <cell r="E39">
            <v>0</v>
          </cell>
          <cell r="F39">
            <v>0</v>
          </cell>
          <cell r="G39">
            <v>0</v>
          </cell>
          <cell r="H39">
            <v>0</v>
          </cell>
          <cell r="I39">
            <v>0</v>
          </cell>
          <cell r="J39">
            <v>0</v>
          </cell>
          <cell r="K39">
            <v>0</v>
          </cell>
          <cell r="L39">
            <v>0</v>
          </cell>
          <cell r="M39">
            <v>0</v>
          </cell>
          <cell r="N39">
            <v>0</v>
          </cell>
          <cell r="O39">
            <v>0</v>
          </cell>
          <cell r="P39">
            <v>0</v>
          </cell>
          <cell r="Q39">
            <v>0</v>
          </cell>
        </row>
        <row r="40">
          <cell r="E40">
            <v>0</v>
          </cell>
          <cell r="F40">
            <v>0</v>
          </cell>
          <cell r="G40">
            <v>0</v>
          </cell>
          <cell r="H40">
            <v>0</v>
          </cell>
          <cell r="I40">
            <v>0</v>
          </cell>
          <cell r="J40">
            <v>0</v>
          </cell>
          <cell r="K40">
            <v>0</v>
          </cell>
          <cell r="L40">
            <v>0</v>
          </cell>
          <cell r="M40">
            <v>0</v>
          </cell>
          <cell r="N40">
            <v>0</v>
          </cell>
          <cell r="O40">
            <v>0</v>
          </cell>
          <cell r="P40">
            <v>0</v>
          </cell>
          <cell r="Q40">
            <v>0</v>
          </cell>
        </row>
        <row r="41">
          <cell r="E41">
            <v>0</v>
          </cell>
          <cell r="F41">
            <v>0</v>
          </cell>
          <cell r="G41">
            <v>0</v>
          </cell>
          <cell r="H41">
            <v>0</v>
          </cell>
          <cell r="I41">
            <v>0</v>
          </cell>
          <cell r="J41">
            <v>0</v>
          </cell>
          <cell r="K41">
            <v>0</v>
          </cell>
          <cell r="L41">
            <v>0</v>
          </cell>
          <cell r="M41">
            <v>0</v>
          </cell>
          <cell r="N41">
            <v>0</v>
          </cell>
          <cell r="O41">
            <v>0</v>
          </cell>
          <cell r="P41">
            <v>0</v>
          </cell>
          <cell r="Q41">
            <v>0</v>
          </cell>
        </row>
        <row r="42">
          <cell r="E42">
            <v>0</v>
          </cell>
          <cell r="F42">
            <v>0</v>
          </cell>
          <cell r="G42">
            <v>0</v>
          </cell>
          <cell r="H42">
            <v>0</v>
          </cell>
          <cell r="I42">
            <v>0</v>
          </cell>
          <cell r="J42">
            <v>0</v>
          </cell>
          <cell r="K42">
            <v>0</v>
          </cell>
          <cell r="L42">
            <v>0</v>
          </cell>
          <cell r="M42">
            <v>0</v>
          </cell>
          <cell r="N42">
            <v>0</v>
          </cell>
          <cell r="O42">
            <v>0</v>
          </cell>
          <cell r="P42">
            <v>0</v>
          </cell>
          <cell r="Q42">
            <v>0</v>
          </cell>
        </row>
        <row r="43">
          <cell r="E43">
            <v>0</v>
          </cell>
          <cell r="F43">
            <v>0</v>
          </cell>
          <cell r="G43">
            <v>0</v>
          </cell>
          <cell r="H43">
            <v>0</v>
          </cell>
          <cell r="I43">
            <v>0</v>
          </cell>
          <cell r="J43">
            <v>9286000</v>
          </cell>
          <cell r="K43">
            <v>33098279</v>
          </cell>
          <cell r="L43">
            <v>0</v>
          </cell>
          <cell r="M43">
            <v>0</v>
          </cell>
          <cell r="N43">
            <v>0</v>
          </cell>
          <cell r="O43">
            <v>0</v>
          </cell>
          <cell r="P43">
            <v>0</v>
          </cell>
          <cell r="Q43">
            <v>42384279</v>
          </cell>
        </row>
        <row r="44">
          <cell r="E44">
            <v>0</v>
          </cell>
          <cell r="F44">
            <v>0</v>
          </cell>
          <cell r="G44">
            <v>0</v>
          </cell>
          <cell r="H44">
            <v>0</v>
          </cell>
          <cell r="I44">
            <v>0</v>
          </cell>
          <cell r="J44">
            <v>-6856832</v>
          </cell>
          <cell r="K44">
            <v>-23521369</v>
          </cell>
          <cell r="L44">
            <v>30378201</v>
          </cell>
          <cell r="M44">
            <v>0</v>
          </cell>
          <cell r="N44">
            <v>0</v>
          </cell>
          <cell r="O44">
            <v>0</v>
          </cell>
          <cell r="P44">
            <v>0</v>
          </cell>
          <cell r="Q44">
            <v>0</v>
          </cell>
        </row>
        <row r="45">
          <cell r="E45">
            <v>0</v>
          </cell>
          <cell r="F45">
            <v>0</v>
          </cell>
          <cell r="G45">
            <v>0</v>
          </cell>
          <cell r="H45">
            <v>0</v>
          </cell>
          <cell r="I45">
            <v>0</v>
          </cell>
          <cell r="J45">
            <v>0</v>
          </cell>
          <cell r="K45">
            <v>0</v>
          </cell>
          <cell r="L45">
            <v>0</v>
          </cell>
          <cell r="M45">
            <v>0</v>
          </cell>
          <cell r="N45">
            <v>0</v>
          </cell>
          <cell r="O45">
            <v>0</v>
          </cell>
          <cell r="P45">
            <v>0</v>
          </cell>
          <cell r="Q45">
            <v>0</v>
          </cell>
        </row>
        <row r="46">
          <cell r="E46">
            <v>0</v>
          </cell>
          <cell r="F46">
            <v>0</v>
          </cell>
          <cell r="G46">
            <v>0</v>
          </cell>
          <cell r="H46">
            <v>0</v>
          </cell>
          <cell r="I46">
            <v>0</v>
          </cell>
          <cell r="J46">
            <v>-6856832</v>
          </cell>
          <cell r="K46">
            <v>-23521369</v>
          </cell>
          <cell r="L46">
            <v>30378201</v>
          </cell>
          <cell r="M46">
            <v>0</v>
          </cell>
          <cell r="N46">
            <v>0</v>
          </cell>
          <cell r="O46">
            <v>0</v>
          </cell>
          <cell r="P46">
            <v>0</v>
          </cell>
          <cell r="Q46">
            <v>0</v>
          </cell>
        </row>
        <row r="47">
          <cell r="E47">
            <v>13597896.5</v>
          </cell>
          <cell r="F47">
            <v>0</v>
          </cell>
          <cell r="G47">
            <v>0</v>
          </cell>
          <cell r="H47">
            <v>-29949.57</v>
          </cell>
          <cell r="I47">
            <v>0</v>
          </cell>
          <cell r="J47">
            <v>-52010422</v>
          </cell>
          <cell r="K47">
            <v>62663155</v>
          </cell>
          <cell r="L47">
            <v>-27811091</v>
          </cell>
          <cell r="M47">
            <v>0</v>
          </cell>
          <cell r="N47">
            <v>0</v>
          </cell>
          <cell r="O47">
            <v>0</v>
          </cell>
          <cell r="P47">
            <v>16518437</v>
          </cell>
          <cell r="Q47">
            <v>12928025.93</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E49">
            <v>0</v>
          </cell>
          <cell r="F49">
            <v>0</v>
          </cell>
          <cell r="G49">
            <v>0</v>
          </cell>
          <cell r="H49">
            <v>0</v>
          </cell>
          <cell r="I49">
            <v>0</v>
          </cell>
          <cell r="J49">
            <v>0</v>
          </cell>
          <cell r="K49">
            <v>0</v>
          </cell>
          <cell r="L49">
            <v>0</v>
          </cell>
          <cell r="M49">
            <v>0</v>
          </cell>
          <cell r="N49">
            <v>0</v>
          </cell>
          <cell r="O49">
            <v>0</v>
          </cell>
          <cell r="P49">
            <v>0</v>
          </cell>
          <cell r="Q49">
            <v>0</v>
          </cell>
        </row>
        <row r="50">
          <cell r="E50">
            <v>13597896.5</v>
          </cell>
          <cell r="F50">
            <v>0</v>
          </cell>
          <cell r="G50">
            <v>0</v>
          </cell>
          <cell r="H50">
            <v>-29949.57</v>
          </cell>
          <cell r="I50">
            <v>0</v>
          </cell>
          <cell r="J50">
            <v>-52010422</v>
          </cell>
          <cell r="K50">
            <v>62663155</v>
          </cell>
          <cell r="L50">
            <v>-27811091</v>
          </cell>
          <cell r="M50">
            <v>0</v>
          </cell>
          <cell r="N50">
            <v>0</v>
          </cell>
          <cell r="O50">
            <v>0</v>
          </cell>
          <cell r="P50">
            <v>16518437</v>
          </cell>
          <cell r="Q50">
            <v>12928025.93</v>
          </cell>
        </row>
        <row r="51">
          <cell r="E51">
            <v>0</v>
          </cell>
          <cell r="F51">
            <v>0</v>
          </cell>
          <cell r="G51">
            <v>0</v>
          </cell>
          <cell r="H51">
            <v>0</v>
          </cell>
          <cell r="I51">
            <v>0</v>
          </cell>
          <cell r="J51">
            <v>0</v>
          </cell>
          <cell r="K51">
            <v>0</v>
          </cell>
          <cell r="L51">
            <v>-27621605.52</v>
          </cell>
          <cell r="M51">
            <v>0</v>
          </cell>
          <cell r="N51">
            <v>0</v>
          </cell>
          <cell r="O51">
            <v>0</v>
          </cell>
          <cell r="P51">
            <v>-510257.45</v>
          </cell>
          <cell r="Q51">
            <v>-28131862.969999999</v>
          </cell>
        </row>
        <row r="52">
          <cell r="E52">
            <v>0</v>
          </cell>
          <cell r="F52">
            <v>0</v>
          </cell>
          <cell r="G52">
            <v>0</v>
          </cell>
          <cell r="H52">
            <v>0</v>
          </cell>
          <cell r="I52">
            <v>0</v>
          </cell>
          <cell r="J52">
            <v>0</v>
          </cell>
          <cell r="K52">
            <v>29322004</v>
          </cell>
          <cell r="L52">
            <v>0</v>
          </cell>
          <cell r="M52">
            <v>0</v>
          </cell>
          <cell r="N52">
            <v>0</v>
          </cell>
          <cell r="O52">
            <v>0</v>
          </cell>
          <cell r="P52">
            <v>0</v>
          </cell>
          <cell r="Q52">
            <v>29322004</v>
          </cell>
        </row>
        <row r="53">
          <cell r="E53">
            <v>0</v>
          </cell>
          <cell r="F53">
            <v>0</v>
          </cell>
          <cell r="G53">
            <v>0</v>
          </cell>
          <cell r="H53">
            <v>0</v>
          </cell>
          <cell r="I53">
            <v>0</v>
          </cell>
          <cell r="J53">
            <v>0</v>
          </cell>
          <cell r="K53">
            <v>0</v>
          </cell>
          <cell r="L53">
            <v>0</v>
          </cell>
          <cell r="M53">
            <v>0</v>
          </cell>
          <cell r="N53">
            <v>0</v>
          </cell>
          <cell r="O53">
            <v>0</v>
          </cell>
          <cell r="P53">
            <v>0</v>
          </cell>
          <cell r="Q53">
            <v>0</v>
          </cell>
        </row>
        <row r="54">
          <cell r="E54">
            <v>0</v>
          </cell>
          <cell r="F54">
            <v>0</v>
          </cell>
          <cell r="G54">
            <v>0</v>
          </cell>
          <cell r="H54">
            <v>0</v>
          </cell>
          <cell r="I54">
            <v>0</v>
          </cell>
          <cell r="J54">
            <v>0</v>
          </cell>
          <cell r="K54">
            <v>0</v>
          </cell>
          <cell r="L54">
            <v>0</v>
          </cell>
          <cell r="M54">
            <v>0</v>
          </cell>
          <cell r="N54">
            <v>0</v>
          </cell>
          <cell r="O54">
            <v>0</v>
          </cell>
          <cell r="P54">
            <v>0</v>
          </cell>
          <cell r="Q54">
            <v>0</v>
          </cell>
        </row>
        <row r="55">
          <cell r="E55">
            <v>0</v>
          </cell>
          <cell r="F55">
            <v>0</v>
          </cell>
          <cell r="G55">
            <v>0</v>
          </cell>
          <cell r="H55">
            <v>0</v>
          </cell>
          <cell r="I55">
            <v>0</v>
          </cell>
          <cell r="J55">
            <v>0</v>
          </cell>
          <cell r="K55">
            <v>0</v>
          </cell>
          <cell r="L55">
            <v>0</v>
          </cell>
          <cell r="M55">
            <v>0</v>
          </cell>
          <cell r="N55">
            <v>0</v>
          </cell>
          <cell r="O55">
            <v>0</v>
          </cell>
          <cell r="P55">
            <v>0</v>
          </cell>
          <cell r="Q55">
            <v>0</v>
          </cell>
        </row>
        <row r="56">
          <cell r="E56">
            <v>0</v>
          </cell>
          <cell r="F56">
            <v>0</v>
          </cell>
          <cell r="G56">
            <v>0</v>
          </cell>
          <cell r="H56">
            <v>0</v>
          </cell>
          <cell r="I56">
            <v>0</v>
          </cell>
          <cell r="J56">
            <v>0</v>
          </cell>
          <cell r="K56">
            <v>0</v>
          </cell>
          <cell r="L56">
            <v>0</v>
          </cell>
          <cell r="M56">
            <v>0</v>
          </cell>
          <cell r="N56">
            <v>0</v>
          </cell>
          <cell r="O56">
            <v>0</v>
          </cell>
          <cell r="P56">
            <v>0</v>
          </cell>
          <cell r="Q56">
            <v>0</v>
          </cell>
        </row>
        <row r="57">
          <cell r="E57">
            <v>0</v>
          </cell>
          <cell r="F57">
            <v>0</v>
          </cell>
          <cell r="G57">
            <v>0</v>
          </cell>
          <cell r="H57">
            <v>0</v>
          </cell>
          <cell r="I57">
            <v>0</v>
          </cell>
          <cell r="J57">
            <v>0</v>
          </cell>
          <cell r="K57">
            <v>0</v>
          </cell>
          <cell r="L57">
            <v>0</v>
          </cell>
          <cell r="M57">
            <v>0</v>
          </cell>
          <cell r="N57">
            <v>0</v>
          </cell>
          <cell r="O57">
            <v>0</v>
          </cell>
          <cell r="P57">
            <v>0</v>
          </cell>
          <cell r="Q57">
            <v>0</v>
          </cell>
        </row>
        <row r="58">
          <cell r="E58">
            <v>0</v>
          </cell>
          <cell r="F58">
            <v>0</v>
          </cell>
          <cell r="G58">
            <v>0</v>
          </cell>
          <cell r="H58">
            <v>0</v>
          </cell>
          <cell r="I58">
            <v>0</v>
          </cell>
          <cell r="J58">
            <v>0</v>
          </cell>
          <cell r="K58">
            <v>0</v>
          </cell>
          <cell r="L58">
            <v>0</v>
          </cell>
          <cell r="M58">
            <v>0</v>
          </cell>
          <cell r="N58">
            <v>0</v>
          </cell>
          <cell r="O58">
            <v>0</v>
          </cell>
          <cell r="P58">
            <v>0</v>
          </cell>
          <cell r="Q58">
            <v>0</v>
          </cell>
        </row>
        <row r="59">
          <cell r="E59">
            <v>0</v>
          </cell>
          <cell r="F59">
            <v>0</v>
          </cell>
          <cell r="G59">
            <v>0</v>
          </cell>
          <cell r="H59">
            <v>0</v>
          </cell>
          <cell r="I59">
            <v>0</v>
          </cell>
          <cell r="J59">
            <v>0</v>
          </cell>
          <cell r="K59">
            <v>29322004</v>
          </cell>
          <cell r="L59">
            <v>0</v>
          </cell>
          <cell r="M59">
            <v>0</v>
          </cell>
          <cell r="N59">
            <v>0</v>
          </cell>
          <cell r="O59">
            <v>0</v>
          </cell>
          <cell r="P59">
            <v>0</v>
          </cell>
          <cell r="Q59">
            <v>29322004</v>
          </cell>
        </row>
        <row r="60">
          <cell r="E60">
            <v>0</v>
          </cell>
          <cell r="F60">
            <v>0</v>
          </cell>
          <cell r="G60">
            <v>0</v>
          </cell>
          <cell r="H60">
            <v>0</v>
          </cell>
          <cell r="I60">
            <v>0</v>
          </cell>
          <cell r="J60">
            <v>-50827.35</v>
          </cell>
          <cell r="K60">
            <v>-27760263.379999999</v>
          </cell>
          <cell r="L60">
            <v>27811091</v>
          </cell>
          <cell r="M60">
            <v>0</v>
          </cell>
          <cell r="N60">
            <v>0</v>
          </cell>
          <cell r="O60">
            <v>0</v>
          </cell>
          <cell r="P60">
            <v>4605653.24</v>
          </cell>
          <cell r="Q60">
            <v>4605653.51</v>
          </cell>
        </row>
        <row r="61">
          <cell r="E61">
            <v>0</v>
          </cell>
          <cell r="F61">
            <v>0</v>
          </cell>
          <cell r="G61">
            <v>0</v>
          </cell>
          <cell r="H61">
            <v>0</v>
          </cell>
          <cell r="I61">
            <v>0</v>
          </cell>
          <cell r="J61">
            <v>0</v>
          </cell>
          <cell r="K61">
            <v>0</v>
          </cell>
          <cell r="L61">
            <v>0</v>
          </cell>
          <cell r="M61">
            <v>0</v>
          </cell>
          <cell r="N61">
            <v>0</v>
          </cell>
          <cell r="O61">
            <v>0</v>
          </cell>
          <cell r="P61">
            <v>0</v>
          </cell>
          <cell r="Q61">
            <v>0</v>
          </cell>
        </row>
        <row r="62">
          <cell r="E62">
            <v>0</v>
          </cell>
          <cell r="F62">
            <v>0</v>
          </cell>
          <cell r="G62">
            <v>0</v>
          </cell>
          <cell r="H62">
            <v>0</v>
          </cell>
          <cell r="I62">
            <v>0</v>
          </cell>
          <cell r="J62">
            <v>-50827.35</v>
          </cell>
          <cell r="K62">
            <v>-27760263.379999999</v>
          </cell>
          <cell r="L62">
            <v>27811091</v>
          </cell>
          <cell r="M62">
            <v>0</v>
          </cell>
          <cell r="N62">
            <v>0</v>
          </cell>
          <cell r="O62">
            <v>0</v>
          </cell>
          <cell r="P62">
            <v>4605653.24</v>
          </cell>
          <cell r="Q62">
            <v>4605653.51</v>
          </cell>
        </row>
        <row r="63">
          <cell r="E63">
            <v>13597896.5</v>
          </cell>
          <cell r="F63">
            <v>0</v>
          </cell>
          <cell r="G63">
            <v>0</v>
          </cell>
          <cell r="H63">
            <v>-29949.57</v>
          </cell>
          <cell r="I63">
            <v>0</v>
          </cell>
          <cell r="J63">
            <v>-52061249.350000001</v>
          </cell>
          <cell r="K63">
            <v>64224895.620000005</v>
          </cell>
          <cell r="L63">
            <v>-27621605.519999996</v>
          </cell>
          <cell r="M63">
            <v>0</v>
          </cell>
          <cell r="N63">
            <v>0</v>
          </cell>
          <cell r="O63">
            <v>0</v>
          </cell>
          <cell r="P63">
            <v>20613832.789999999</v>
          </cell>
          <cell r="Q63">
            <v>18723820.469999999</v>
          </cell>
        </row>
      </sheetData>
      <sheetData sheetId="5">
        <row r="4">
          <cell r="D4">
            <v>-27621605.52</v>
          </cell>
        </row>
        <row r="5">
          <cell r="D5">
            <v>2418398.0499999998</v>
          </cell>
        </row>
        <row r="6">
          <cell r="D6">
            <v>3189338.88</v>
          </cell>
        </row>
        <row r="7">
          <cell r="D7">
            <v>0</v>
          </cell>
        </row>
        <row r="8">
          <cell r="D8">
            <v>0</v>
          </cell>
        </row>
        <row r="9">
          <cell r="D9">
            <v>-910257.45</v>
          </cell>
        </row>
        <row r="10">
          <cell r="D10">
            <v>0</v>
          </cell>
        </row>
        <row r="11">
          <cell r="D11">
            <v>0</v>
          </cell>
        </row>
        <row r="12">
          <cell r="D12">
            <v>-3265.34</v>
          </cell>
        </row>
        <row r="13">
          <cell r="D13">
            <v>142581.96</v>
          </cell>
        </row>
        <row r="14">
          <cell r="D14">
            <v>0</v>
          </cell>
        </row>
        <row r="15">
          <cell r="D15">
            <v>0</v>
          </cell>
        </row>
        <row r="16">
          <cell r="D16">
            <v>0</v>
          </cell>
        </row>
        <row r="17">
          <cell r="D17">
            <v>2773423.7399999998</v>
          </cell>
        </row>
        <row r="18">
          <cell r="D18">
            <v>-53967.199999999997</v>
          </cell>
        </row>
        <row r="19">
          <cell r="D19">
            <v>515820.5</v>
          </cell>
        </row>
        <row r="20">
          <cell r="D20">
            <v>-227.39</v>
          </cell>
        </row>
        <row r="21">
          <cell r="D21">
            <v>2335097.5299999998</v>
          </cell>
        </row>
        <row r="22">
          <cell r="D22">
            <v>4413.5</v>
          </cell>
        </row>
        <row r="23">
          <cell r="D23">
            <v>-27713.200000000001</v>
          </cell>
        </row>
        <row r="24">
          <cell r="D24">
            <v>-139316.62</v>
          </cell>
        </row>
        <row r="25">
          <cell r="D25">
            <v>-142581.96</v>
          </cell>
        </row>
        <row r="26">
          <cell r="D26">
            <v>0</v>
          </cell>
        </row>
        <row r="27">
          <cell r="D27">
            <v>3265.34</v>
          </cell>
        </row>
        <row r="28">
          <cell r="D28">
            <v>0</v>
          </cell>
        </row>
        <row r="29">
          <cell r="D29">
            <v>0</v>
          </cell>
        </row>
        <row r="30">
          <cell r="D30">
            <v>-22569100.350000001</v>
          </cell>
        </row>
        <row r="32">
          <cell r="D32">
            <v>-5119694.669999999</v>
          </cell>
        </row>
        <row r="33">
          <cell r="D33">
            <v>0</v>
          </cell>
        </row>
        <row r="34">
          <cell r="D34">
            <v>-43148.39</v>
          </cell>
        </row>
        <row r="35">
          <cell r="D35">
            <v>-5075897.8499999996</v>
          </cell>
        </row>
        <row r="36">
          <cell r="D36">
            <v>0</v>
          </cell>
        </row>
        <row r="37">
          <cell r="D37">
            <v>-648.42999999999995</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-5119694.669999999</v>
          </cell>
        </row>
        <row r="52">
          <cell r="D52">
            <v>34327656.920000002</v>
          </cell>
        </row>
        <row r="53">
          <cell r="D53">
            <v>29322004</v>
          </cell>
        </row>
        <row r="54">
          <cell r="D54">
            <v>0</v>
          </cell>
        </row>
        <row r="55">
          <cell r="D55">
            <v>0</v>
          </cell>
        </row>
        <row r="56">
          <cell r="D56">
            <v>0</v>
          </cell>
        </row>
        <row r="57">
          <cell r="D57">
            <v>5005652.92</v>
          </cell>
        </row>
        <row r="58">
          <cell r="D58">
            <v>-5137508.21</v>
          </cell>
        </row>
        <row r="59">
          <cell r="D59">
            <v>3000</v>
          </cell>
        </row>
        <row r="60">
          <cell r="D60">
            <v>0</v>
          </cell>
        </row>
        <row r="61">
          <cell r="D61">
            <v>0</v>
          </cell>
        </row>
        <row r="62">
          <cell r="D62">
            <v>0</v>
          </cell>
        </row>
        <row r="63">
          <cell r="D63">
            <v>0</v>
          </cell>
        </row>
        <row r="64">
          <cell r="D64">
            <v>3000</v>
          </cell>
        </row>
        <row r="65">
          <cell r="D65">
            <v>-5140508.21</v>
          </cell>
        </row>
        <row r="66">
          <cell r="D66">
            <v>0</v>
          </cell>
        </row>
        <row r="67">
          <cell r="D67">
            <v>-5140508.21</v>
          </cell>
        </row>
        <row r="68">
          <cell r="D68">
            <v>0</v>
          </cell>
        </row>
        <row r="69">
          <cell r="D69">
            <v>0</v>
          </cell>
        </row>
        <row r="70">
          <cell r="D70">
            <v>0</v>
          </cell>
        </row>
        <row r="71">
          <cell r="D71">
            <v>0</v>
          </cell>
        </row>
        <row r="72">
          <cell r="D72">
            <v>0</v>
          </cell>
        </row>
        <row r="73">
          <cell r="D73">
            <v>0</v>
          </cell>
        </row>
        <row r="74">
          <cell r="D74">
            <v>29190148.710000001</v>
          </cell>
        </row>
        <row r="75">
          <cell r="D75">
            <v>0</v>
          </cell>
        </row>
        <row r="76">
          <cell r="D76">
            <v>1501353.6900000013</v>
          </cell>
        </row>
        <row r="77">
          <cell r="D77">
            <v>1864349.1</v>
          </cell>
        </row>
        <row r="78">
          <cell r="D78">
            <v>3365702.79</v>
          </cell>
        </row>
      </sheetData>
      <sheetData sheetId="6">
        <row r="6">
          <cell r="D6">
            <v>118</v>
          </cell>
        </row>
        <row r="10">
          <cell r="H10">
            <v>0</v>
          </cell>
        </row>
        <row r="16">
          <cell r="H16">
            <v>0</v>
          </cell>
        </row>
        <row r="30">
          <cell r="H30">
            <v>44</v>
          </cell>
        </row>
        <row r="31">
          <cell r="H31">
            <v>49</v>
          </cell>
        </row>
        <row r="32">
          <cell r="H32">
            <v>13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200"/>
      <sheetName val="2200"/>
      <sheetName val="3200"/>
      <sheetName val="4200"/>
      <sheetName val="8200"/>
    </sheetNames>
    <sheetDataSet>
      <sheetData sheetId="0"/>
      <sheetData sheetId="1"/>
      <sheetData sheetId="2">
        <row r="4">
          <cell r="D4">
            <v>2015217.9</v>
          </cell>
        </row>
        <row r="5">
          <cell r="L5">
            <v>-5960998.6200000001</v>
          </cell>
        </row>
        <row r="6">
          <cell r="L6">
            <v>-5960998.6200000001</v>
          </cell>
        </row>
        <row r="7">
          <cell r="L7">
            <v>0</v>
          </cell>
        </row>
        <row r="8">
          <cell r="L8">
            <v>0</v>
          </cell>
        </row>
        <row r="9">
          <cell r="L9">
            <v>-13313.08</v>
          </cell>
        </row>
        <row r="13">
          <cell r="L13">
            <v>0</v>
          </cell>
        </row>
        <row r="14">
          <cell r="D14">
            <v>43946460.630000003</v>
          </cell>
          <cell r="L14">
            <v>0</v>
          </cell>
        </row>
        <row r="15">
          <cell r="L15">
            <v>0</v>
          </cell>
        </row>
        <row r="18">
          <cell r="D18">
            <v>389937.59</v>
          </cell>
          <cell r="L18">
            <v>79101194.230000004</v>
          </cell>
        </row>
        <row r="19">
          <cell r="L19">
            <v>-29013338.760000002</v>
          </cell>
        </row>
        <row r="20">
          <cell r="L20">
            <v>0</v>
          </cell>
        </row>
        <row r="21">
          <cell r="D21">
            <v>0</v>
          </cell>
          <cell r="L21">
            <v>0</v>
          </cell>
        </row>
        <row r="22">
          <cell r="L22">
            <v>0</v>
          </cell>
        </row>
        <row r="28">
          <cell r="D28">
            <v>4950.3900000000003</v>
          </cell>
          <cell r="L28">
            <v>2243022.7400000002</v>
          </cell>
        </row>
        <row r="30">
          <cell r="L30">
            <v>987598.67</v>
          </cell>
        </row>
        <row r="35">
          <cell r="D35">
            <v>0</v>
          </cell>
        </row>
        <row r="36">
          <cell r="D36">
            <v>0</v>
          </cell>
          <cell r="L36">
            <v>0</v>
          </cell>
        </row>
        <row r="37">
          <cell r="L37">
            <v>0</v>
          </cell>
        </row>
        <row r="38">
          <cell r="D38">
            <v>0</v>
          </cell>
          <cell r="L38">
            <v>0</v>
          </cell>
        </row>
        <row r="39">
          <cell r="D39">
            <v>0</v>
          </cell>
          <cell r="L39">
            <v>0</v>
          </cell>
        </row>
        <row r="40">
          <cell r="L40">
            <v>0</v>
          </cell>
        </row>
        <row r="41">
          <cell r="L41">
            <v>0</v>
          </cell>
        </row>
        <row r="42">
          <cell r="L42">
            <v>0</v>
          </cell>
        </row>
        <row r="43">
          <cell r="L43">
            <v>0</v>
          </cell>
        </row>
        <row r="44">
          <cell r="L44">
            <v>0</v>
          </cell>
        </row>
        <row r="45">
          <cell r="L45">
            <v>0</v>
          </cell>
        </row>
        <row r="47">
          <cell r="L47">
            <v>0</v>
          </cell>
        </row>
        <row r="48">
          <cell r="L48">
            <v>228679.36</v>
          </cell>
        </row>
        <row r="50">
          <cell r="D50">
            <v>15949296.02</v>
          </cell>
        </row>
        <row r="51">
          <cell r="D51">
            <v>17398.72</v>
          </cell>
        </row>
        <row r="52">
          <cell r="L52">
            <v>0</v>
          </cell>
        </row>
        <row r="53">
          <cell r="L53">
            <v>0</v>
          </cell>
        </row>
        <row r="54">
          <cell r="L54">
            <v>0</v>
          </cell>
        </row>
        <row r="55">
          <cell r="L55">
            <v>0</v>
          </cell>
        </row>
        <row r="56">
          <cell r="L56">
            <v>1960840.73</v>
          </cell>
        </row>
        <row r="57">
          <cell r="L57">
            <v>0</v>
          </cell>
        </row>
        <row r="58">
          <cell r="L58">
            <v>15556104.510000002</v>
          </cell>
        </row>
        <row r="59">
          <cell r="L59">
            <v>0</v>
          </cell>
        </row>
        <row r="60">
          <cell r="D60">
            <v>0</v>
          </cell>
        </row>
        <row r="67">
          <cell r="D67">
            <v>598.67999999999995</v>
          </cell>
        </row>
        <row r="68">
          <cell r="L68">
            <v>0</v>
          </cell>
        </row>
        <row r="69">
          <cell r="L69">
            <v>0</v>
          </cell>
        </row>
        <row r="74">
          <cell r="D74">
            <v>65974.12</v>
          </cell>
        </row>
        <row r="75">
          <cell r="D75">
            <v>2717354.45</v>
          </cell>
        </row>
      </sheetData>
      <sheetData sheetId="3">
        <row r="4">
          <cell r="D4">
            <v>283041.25999999995</v>
          </cell>
        </row>
        <row r="8">
          <cell r="D8">
            <v>0</v>
          </cell>
        </row>
        <row r="9">
          <cell r="D9">
            <v>0</v>
          </cell>
        </row>
        <row r="10">
          <cell r="D10">
            <v>-641258.28</v>
          </cell>
        </row>
        <row r="15">
          <cell r="D15">
            <v>148321.57</v>
          </cell>
        </row>
        <row r="18">
          <cell r="D18">
            <v>-7250911.96</v>
          </cell>
        </row>
        <row r="22">
          <cell r="D22">
            <v>-18369177.18</v>
          </cell>
        </row>
        <row r="28">
          <cell r="D28">
            <v>-2907236.94</v>
          </cell>
        </row>
        <row r="29">
          <cell r="D29">
            <v>25000</v>
          </cell>
        </row>
        <row r="30">
          <cell r="D30">
            <v>508305.19</v>
          </cell>
        </row>
        <row r="31">
          <cell r="D31">
            <v>-568032.28</v>
          </cell>
        </row>
        <row r="35">
          <cell r="D35">
            <v>0</v>
          </cell>
        </row>
        <row r="36">
          <cell r="D36">
            <v>0</v>
          </cell>
        </row>
        <row r="38">
          <cell r="D38">
            <v>7981.37</v>
          </cell>
        </row>
        <row r="46">
          <cell r="D46">
            <v>-247231.14</v>
          </cell>
        </row>
        <row r="50">
          <cell r="D50">
            <v>0</v>
          </cell>
        </row>
        <row r="53">
          <cell r="D53">
            <v>-2140.37</v>
          </cell>
        </row>
        <row r="54">
          <cell r="D54">
            <v>0</v>
          </cell>
        </row>
        <row r="57">
          <cell r="D57">
            <v>0</v>
          </cell>
        </row>
        <row r="63">
          <cell r="D63">
            <v>0</v>
          </cell>
        </row>
        <row r="66">
          <cell r="D66">
            <v>0</v>
          </cell>
        </row>
      </sheetData>
      <sheetData sheetId="4">
        <row r="3">
          <cell r="D3">
            <v>-29013338.760000002</v>
          </cell>
        </row>
        <row r="5">
          <cell r="D5">
            <v>0</v>
          </cell>
        </row>
        <row r="8">
          <cell r="D8">
            <v>0</v>
          </cell>
        </row>
        <row r="9">
          <cell r="D9">
            <v>0</v>
          </cell>
        </row>
        <row r="10">
          <cell r="D10">
            <v>0</v>
          </cell>
        </row>
        <row r="11">
          <cell r="D11">
            <v>0</v>
          </cell>
        </row>
        <row r="12">
          <cell r="D12">
            <v>0</v>
          </cell>
        </row>
        <row r="13">
          <cell r="D13">
            <v>0</v>
          </cell>
        </row>
        <row r="14">
          <cell r="D14">
            <v>0</v>
          </cell>
        </row>
        <row r="16">
          <cell r="D16">
            <v>0</v>
          </cell>
        </row>
        <row r="19">
          <cell r="D19">
            <v>0</v>
          </cell>
        </row>
        <row r="20">
          <cell r="D20">
            <v>-25000</v>
          </cell>
        </row>
        <row r="21">
          <cell r="D21">
            <v>0</v>
          </cell>
        </row>
        <row r="22">
          <cell r="D22">
            <v>0</v>
          </cell>
        </row>
        <row r="23">
          <cell r="D23">
            <v>0</v>
          </cell>
        </row>
        <row r="24">
          <cell r="D24">
            <v>-25000</v>
          </cell>
        </row>
        <row r="25">
          <cell r="D25">
            <v>-29038338.760000002</v>
          </cell>
        </row>
        <row r="31">
          <cell r="E31">
            <v>-8369.0300000000007</v>
          </cell>
          <cell r="F31">
            <v>0</v>
          </cell>
          <cell r="G31">
            <v>0</v>
          </cell>
          <cell r="H31">
            <v>0</v>
          </cell>
          <cell r="I31">
            <v>0</v>
          </cell>
          <cell r="J31">
            <v>0</v>
          </cell>
          <cell r="K31">
            <v>64628220.409999996</v>
          </cell>
          <cell r="L31">
            <v>-24363921.68</v>
          </cell>
          <cell r="M31">
            <v>0</v>
          </cell>
          <cell r="N31">
            <v>0</v>
          </cell>
          <cell r="O31">
            <v>0</v>
          </cell>
          <cell r="P31">
            <v>1526021.88</v>
          </cell>
          <cell r="Q31">
            <v>41781951.579999998</v>
          </cell>
        </row>
        <row r="32">
          <cell r="E32">
            <v>0</v>
          </cell>
          <cell r="F32">
            <v>0</v>
          </cell>
          <cell r="G32">
            <v>0</v>
          </cell>
          <cell r="H32">
            <v>0</v>
          </cell>
          <cell r="I32">
            <v>0</v>
          </cell>
          <cell r="J32">
            <v>0</v>
          </cell>
          <cell r="K32">
            <v>0</v>
          </cell>
          <cell r="L32">
            <v>0</v>
          </cell>
          <cell r="M32">
            <v>0</v>
          </cell>
          <cell r="N32">
            <v>0</v>
          </cell>
          <cell r="O32">
            <v>0</v>
          </cell>
          <cell r="P32">
            <v>0</v>
          </cell>
          <cell r="Q32">
            <v>0</v>
          </cell>
        </row>
        <row r="33">
          <cell r="E33">
            <v>0</v>
          </cell>
          <cell r="F33">
            <v>0</v>
          </cell>
          <cell r="G33">
            <v>0</v>
          </cell>
          <cell r="H33">
            <v>0</v>
          </cell>
          <cell r="I33">
            <v>0</v>
          </cell>
          <cell r="J33">
            <v>0</v>
          </cell>
          <cell r="K33">
            <v>0</v>
          </cell>
          <cell r="L33">
            <v>0</v>
          </cell>
          <cell r="M33">
            <v>0</v>
          </cell>
          <cell r="N33">
            <v>0</v>
          </cell>
          <cell r="O33">
            <v>0</v>
          </cell>
          <cell r="P33">
            <v>0</v>
          </cell>
          <cell r="Q33">
            <v>0</v>
          </cell>
        </row>
        <row r="34">
          <cell r="E34">
            <v>-8369.0300000000007</v>
          </cell>
          <cell r="F34">
            <v>0</v>
          </cell>
          <cell r="G34">
            <v>0</v>
          </cell>
          <cell r="H34">
            <v>0</v>
          </cell>
          <cell r="I34">
            <v>0</v>
          </cell>
          <cell r="J34">
            <v>0</v>
          </cell>
          <cell r="K34">
            <v>64628220.409999996</v>
          </cell>
          <cell r="L34">
            <v>-24363921.68</v>
          </cell>
          <cell r="M34">
            <v>0</v>
          </cell>
          <cell r="N34">
            <v>0</v>
          </cell>
          <cell r="O34">
            <v>0</v>
          </cell>
          <cell r="P34">
            <v>1526021.88</v>
          </cell>
          <cell r="Q34">
            <v>41781951.579999998</v>
          </cell>
        </row>
        <row r="35">
          <cell r="E35">
            <v>0</v>
          </cell>
          <cell r="F35">
            <v>0</v>
          </cell>
          <cell r="G35">
            <v>0</v>
          </cell>
          <cell r="H35">
            <v>0</v>
          </cell>
          <cell r="I35">
            <v>0</v>
          </cell>
          <cell r="J35">
            <v>0</v>
          </cell>
          <cell r="K35">
            <v>0</v>
          </cell>
          <cell r="L35">
            <v>-24075843.16</v>
          </cell>
          <cell r="M35">
            <v>0</v>
          </cell>
          <cell r="N35">
            <v>0</v>
          </cell>
          <cell r="O35">
            <v>0</v>
          </cell>
          <cell r="P35">
            <v>-202706.04</v>
          </cell>
          <cell r="Q35">
            <v>-24278549.199999999</v>
          </cell>
        </row>
        <row r="36">
          <cell r="E36">
            <v>0</v>
          </cell>
          <cell r="F36">
            <v>0</v>
          </cell>
          <cell r="G36">
            <v>0</v>
          </cell>
          <cell r="H36">
            <v>0</v>
          </cell>
          <cell r="I36">
            <v>0</v>
          </cell>
          <cell r="J36">
            <v>0</v>
          </cell>
          <cell r="K36">
            <v>25659471.950000003</v>
          </cell>
          <cell r="L36">
            <v>0</v>
          </cell>
          <cell r="M36">
            <v>0</v>
          </cell>
          <cell r="N36">
            <v>0</v>
          </cell>
          <cell r="O36">
            <v>0</v>
          </cell>
          <cell r="P36">
            <v>0</v>
          </cell>
          <cell r="Q36">
            <v>25659471.950000003</v>
          </cell>
        </row>
        <row r="37">
          <cell r="E37">
            <v>0</v>
          </cell>
          <cell r="F37">
            <v>0</v>
          </cell>
          <cell r="G37">
            <v>0</v>
          </cell>
          <cell r="H37">
            <v>0</v>
          </cell>
          <cell r="I37">
            <v>0</v>
          </cell>
          <cell r="J37">
            <v>0</v>
          </cell>
          <cell r="K37">
            <v>33074220.280000001</v>
          </cell>
          <cell r="L37">
            <v>0</v>
          </cell>
          <cell r="M37">
            <v>0</v>
          </cell>
          <cell r="N37">
            <v>0</v>
          </cell>
          <cell r="O37">
            <v>0</v>
          </cell>
          <cell r="P37">
            <v>0</v>
          </cell>
          <cell r="Q37">
            <v>33074220.280000001</v>
          </cell>
        </row>
        <row r="38">
          <cell r="E38">
            <v>0</v>
          </cell>
          <cell r="F38">
            <v>0</v>
          </cell>
          <cell r="G38">
            <v>0</v>
          </cell>
          <cell r="H38">
            <v>0</v>
          </cell>
          <cell r="I38">
            <v>0</v>
          </cell>
          <cell r="J38">
            <v>0</v>
          </cell>
          <cell r="K38">
            <v>-584871.91</v>
          </cell>
          <cell r="L38">
            <v>0</v>
          </cell>
          <cell r="M38">
            <v>0</v>
          </cell>
          <cell r="N38">
            <v>0</v>
          </cell>
          <cell r="O38">
            <v>0</v>
          </cell>
          <cell r="P38">
            <v>0</v>
          </cell>
          <cell r="Q38">
            <v>-584871.91</v>
          </cell>
        </row>
        <row r="39">
          <cell r="E39">
            <v>0</v>
          </cell>
          <cell r="F39">
            <v>0</v>
          </cell>
          <cell r="G39">
            <v>0</v>
          </cell>
          <cell r="H39">
            <v>0</v>
          </cell>
          <cell r="I39">
            <v>0</v>
          </cell>
          <cell r="J39">
            <v>0</v>
          </cell>
          <cell r="K39">
            <v>0</v>
          </cell>
          <cell r="L39">
            <v>0</v>
          </cell>
          <cell r="M39">
            <v>0</v>
          </cell>
          <cell r="N39">
            <v>0</v>
          </cell>
          <cell r="O39">
            <v>0</v>
          </cell>
          <cell r="P39">
            <v>0</v>
          </cell>
          <cell r="Q39">
            <v>0</v>
          </cell>
        </row>
        <row r="40">
          <cell r="E40">
            <v>0</v>
          </cell>
          <cell r="F40">
            <v>0</v>
          </cell>
          <cell r="G40">
            <v>0</v>
          </cell>
          <cell r="H40">
            <v>0</v>
          </cell>
          <cell r="I40">
            <v>0</v>
          </cell>
          <cell r="J40">
            <v>0</v>
          </cell>
          <cell r="K40">
            <v>0</v>
          </cell>
          <cell r="L40">
            <v>0</v>
          </cell>
          <cell r="M40">
            <v>0</v>
          </cell>
          <cell r="N40">
            <v>0</v>
          </cell>
          <cell r="O40">
            <v>0</v>
          </cell>
          <cell r="P40">
            <v>0</v>
          </cell>
          <cell r="Q40">
            <v>0</v>
          </cell>
        </row>
        <row r="41">
          <cell r="E41">
            <v>0</v>
          </cell>
          <cell r="F41">
            <v>0</v>
          </cell>
          <cell r="G41">
            <v>0</v>
          </cell>
          <cell r="H41">
            <v>0</v>
          </cell>
          <cell r="I41">
            <v>0</v>
          </cell>
          <cell r="J41">
            <v>0</v>
          </cell>
          <cell r="K41">
            <v>0</v>
          </cell>
          <cell r="L41">
            <v>0</v>
          </cell>
          <cell r="M41">
            <v>0</v>
          </cell>
          <cell r="N41">
            <v>0</v>
          </cell>
          <cell r="O41">
            <v>0</v>
          </cell>
          <cell r="P41">
            <v>0</v>
          </cell>
          <cell r="Q41">
            <v>0</v>
          </cell>
        </row>
        <row r="42">
          <cell r="E42">
            <v>0</v>
          </cell>
          <cell r="F42">
            <v>0</v>
          </cell>
          <cell r="G42">
            <v>0</v>
          </cell>
          <cell r="H42">
            <v>0</v>
          </cell>
          <cell r="I42">
            <v>0</v>
          </cell>
          <cell r="J42">
            <v>0</v>
          </cell>
          <cell r="K42">
            <v>0</v>
          </cell>
          <cell r="L42">
            <v>0</v>
          </cell>
          <cell r="M42">
            <v>0</v>
          </cell>
          <cell r="N42">
            <v>0</v>
          </cell>
          <cell r="O42">
            <v>0</v>
          </cell>
          <cell r="P42">
            <v>0</v>
          </cell>
          <cell r="Q42">
            <v>0</v>
          </cell>
        </row>
        <row r="43">
          <cell r="E43">
            <v>0</v>
          </cell>
          <cell r="F43">
            <v>0</v>
          </cell>
          <cell r="G43">
            <v>0</v>
          </cell>
          <cell r="H43">
            <v>0</v>
          </cell>
          <cell r="I43">
            <v>0</v>
          </cell>
          <cell r="J43">
            <v>0</v>
          </cell>
          <cell r="K43">
            <v>-6829876.4199999999</v>
          </cell>
          <cell r="L43">
            <v>0</v>
          </cell>
          <cell r="M43">
            <v>0</v>
          </cell>
          <cell r="N43">
            <v>0</v>
          </cell>
          <cell r="O43">
            <v>0</v>
          </cell>
          <cell r="P43">
            <v>0</v>
          </cell>
          <cell r="Q43">
            <v>-6829876.4199999999</v>
          </cell>
        </row>
        <row r="44">
          <cell r="E44">
            <v>4689.83</v>
          </cell>
          <cell r="F44">
            <v>0</v>
          </cell>
          <cell r="G44">
            <v>0</v>
          </cell>
          <cell r="H44">
            <v>0</v>
          </cell>
          <cell r="I44">
            <v>0</v>
          </cell>
          <cell r="J44">
            <v>0</v>
          </cell>
          <cell r="K44">
            <v>-24368611.510000002</v>
          </cell>
          <cell r="L44">
            <v>24363921.68</v>
          </cell>
          <cell r="M44">
            <v>0</v>
          </cell>
          <cell r="N44">
            <v>0</v>
          </cell>
          <cell r="O44">
            <v>0</v>
          </cell>
          <cell r="P44">
            <v>944706.9</v>
          </cell>
          <cell r="Q44">
            <v>944706.8999999963</v>
          </cell>
        </row>
        <row r="45">
          <cell r="E45">
            <v>0</v>
          </cell>
          <cell r="F45">
            <v>0</v>
          </cell>
          <cell r="G45">
            <v>0</v>
          </cell>
          <cell r="H45">
            <v>0</v>
          </cell>
          <cell r="I45">
            <v>0</v>
          </cell>
          <cell r="J45">
            <v>0</v>
          </cell>
          <cell r="K45">
            <v>0</v>
          </cell>
          <cell r="L45">
            <v>0</v>
          </cell>
          <cell r="M45">
            <v>0</v>
          </cell>
          <cell r="N45">
            <v>0</v>
          </cell>
          <cell r="O45">
            <v>0</v>
          </cell>
          <cell r="P45">
            <v>0</v>
          </cell>
          <cell r="Q45">
            <v>0</v>
          </cell>
        </row>
        <row r="46">
          <cell r="E46">
            <v>4689.83</v>
          </cell>
          <cell r="F46">
            <v>0</v>
          </cell>
          <cell r="G46">
            <v>0</v>
          </cell>
          <cell r="H46">
            <v>0</v>
          </cell>
          <cell r="I46">
            <v>0</v>
          </cell>
          <cell r="J46">
            <v>0</v>
          </cell>
          <cell r="K46">
            <v>-24368611.510000002</v>
          </cell>
          <cell r="L46">
            <v>24363921.68</v>
          </cell>
          <cell r="M46">
            <v>0</v>
          </cell>
          <cell r="N46">
            <v>0</v>
          </cell>
          <cell r="O46">
            <v>0</v>
          </cell>
          <cell r="P46">
            <v>944706.9</v>
          </cell>
          <cell r="Q46">
            <v>944706.8999999963</v>
          </cell>
        </row>
        <row r="47">
          <cell r="E47">
            <v>-3679.2000000000007</v>
          </cell>
          <cell r="F47">
            <v>0</v>
          </cell>
          <cell r="G47">
            <v>0</v>
          </cell>
          <cell r="H47">
            <v>0</v>
          </cell>
          <cell r="I47">
            <v>0</v>
          </cell>
          <cell r="J47">
            <v>0</v>
          </cell>
          <cell r="K47">
            <v>65919080.849999994</v>
          </cell>
          <cell r="L47">
            <v>-24075843.160000004</v>
          </cell>
          <cell r="M47">
            <v>0</v>
          </cell>
          <cell r="N47">
            <v>0</v>
          </cell>
          <cell r="O47">
            <v>0</v>
          </cell>
          <cell r="P47">
            <v>2268022.7399999998</v>
          </cell>
          <cell r="Q47">
            <v>44107581.229999989</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E49">
            <v>-13313.08</v>
          </cell>
          <cell r="F49">
            <v>0</v>
          </cell>
          <cell r="G49">
            <v>0</v>
          </cell>
          <cell r="H49">
            <v>0</v>
          </cell>
          <cell r="I49">
            <v>0</v>
          </cell>
          <cell r="J49">
            <v>0</v>
          </cell>
          <cell r="K49">
            <v>0</v>
          </cell>
          <cell r="L49">
            <v>0</v>
          </cell>
          <cell r="M49">
            <v>0</v>
          </cell>
          <cell r="N49">
            <v>0</v>
          </cell>
          <cell r="O49">
            <v>0</v>
          </cell>
          <cell r="P49">
            <v>0</v>
          </cell>
          <cell r="Q49">
            <v>-13313.08</v>
          </cell>
        </row>
        <row r="50">
          <cell r="E50">
            <v>-16992.28</v>
          </cell>
          <cell r="F50">
            <v>0</v>
          </cell>
          <cell r="G50">
            <v>0</v>
          </cell>
          <cell r="H50">
            <v>0</v>
          </cell>
          <cell r="I50">
            <v>0</v>
          </cell>
          <cell r="J50">
            <v>0</v>
          </cell>
          <cell r="K50">
            <v>65919080.849999994</v>
          </cell>
          <cell r="L50">
            <v>-24075843.160000004</v>
          </cell>
          <cell r="M50">
            <v>0</v>
          </cell>
          <cell r="N50">
            <v>0</v>
          </cell>
          <cell r="O50">
            <v>0</v>
          </cell>
          <cell r="P50">
            <v>2268022.7399999998</v>
          </cell>
          <cell r="Q50">
            <v>44094268.149999991</v>
          </cell>
        </row>
        <row r="51">
          <cell r="E51">
            <v>0</v>
          </cell>
          <cell r="F51">
            <v>0</v>
          </cell>
          <cell r="G51">
            <v>0</v>
          </cell>
          <cell r="H51">
            <v>0</v>
          </cell>
          <cell r="I51">
            <v>0</v>
          </cell>
          <cell r="J51">
            <v>0</v>
          </cell>
          <cell r="K51">
            <v>0</v>
          </cell>
          <cell r="L51">
            <v>-29013338.760000002</v>
          </cell>
          <cell r="M51">
            <v>0</v>
          </cell>
          <cell r="N51">
            <v>0</v>
          </cell>
          <cell r="O51">
            <v>0</v>
          </cell>
          <cell r="P51">
            <v>-25000</v>
          </cell>
          <cell r="Q51">
            <v>-29038338.760000002</v>
          </cell>
        </row>
        <row r="52">
          <cell r="E52">
            <v>-5960998.6200000001</v>
          </cell>
          <cell r="F52">
            <v>0</v>
          </cell>
          <cell r="G52">
            <v>0</v>
          </cell>
          <cell r="H52">
            <v>0</v>
          </cell>
          <cell r="I52">
            <v>0</v>
          </cell>
          <cell r="J52">
            <v>0</v>
          </cell>
          <cell r="K52">
            <v>37261635.740000002</v>
          </cell>
          <cell r="L52">
            <v>0</v>
          </cell>
          <cell r="M52">
            <v>0</v>
          </cell>
          <cell r="N52">
            <v>0</v>
          </cell>
          <cell r="O52">
            <v>0</v>
          </cell>
          <cell r="P52">
            <v>0</v>
          </cell>
          <cell r="Q52">
            <v>31300637.120000001</v>
          </cell>
        </row>
        <row r="53">
          <cell r="E53">
            <v>0</v>
          </cell>
          <cell r="F53">
            <v>0</v>
          </cell>
          <cell r="G53">
            <v>0</v>
          </cell>
          <cell r="H53">
            <v>0</v>
          </cell>
          <cell r="I53">
            <v>0</v>
          </cell>
          <cell r="J53">
            <v>0</v>
          </cell>
          <cell r="K53">
            <v>42575889.75</v>
          </cell>
          <cell r="L53">
            <v>0</v>
          </cell>
          <cell r="M53">
            <v>0</v>
          </cell>
          <cell r="N53">
            <v>0</v>
          </cell>
          <cell r="O53">
            <v>0</v>
          </cell>
          <cell r="P53">
            <v>0</v>
          </cell>
          <cell r="Q53">
            <v>42575889.75</v>
          </cell>
        </row>
        <row r="54">
          <cell r="E54">
            <v>0</v>
          </cell>
          <cell r="F54">
            <v>0</v>
          </cell>
          <cell r="G54">
            <v>0</v>
          </cell>
          <cell r="H54">
            <v>0</v>
          </cell>
          <cell r="I54">
            <v>0</v>
          </cell>
          <cell r="J54">
            <v>0</v>
          </cell>
          <cell r="K54">
            <v>0</v>
          </cell>
          <cell r="L54">
            <v>0</v>
          </cell>
          <cell r="M54">
            <v>0</v>
          </cell>
          <cell r="N54">
            <v>0</v>
          </cell>
          <cell r="O54">
            <v>0</v>
          </cell>
          <cell r="P54">
            <v>0</v>
          </cell>
          <cell r="Q54">
            <v>0</v>
          </cell>
        </row>
        <row r="55">
          <cell r="E55">
            <v>0</v>
          </cell>
          <cell r="F55">
            <v>0</v>
          </cell>
          <cell r="G55">
            <v>0</v>
          </cell>
          <cell r="H55">
            <v>0</v>
          </cell>
          <cell r="I55">
            <v>0</v>
          </cell>
          <cell r="J55">
            <v>0</v>
          </cell>
          <cell r="K55">
            <v>0</v>
          </cell>
          <cell r="L55">
            <v>0</v>
          </cell>
          <cell r="M55">
            <v>0</v>
          </cell>
          <cell r="N55">
            <v>0</v>
          </cell>
          <cell r="O55">
            <v>0</v>
          </cell>
          <cell r="P55">
            <v>0</v>
          </cell>
          <cell r="Q55">
            <v>0</v>
          </cell>
        </row>
        <row r="56">
          <cell r="E56">
            <v>0</v>
          </cell>
          <cell r="F56">
            <v>0</v>
          </cell>
          <cell r="G56">
            <v>0</v>
          </cell>
          <cell r="H56">
            <v>0</v>
          </cell>
          <cell r="I56">
            <v>0</v>
          </cell>
          <cell r="J56">
            <v>0</v>
          </cell>
          <cell r="K56">
            <v>0</v>
          </cell>
          <cell r="L56">
            <v>0</v>
          </cell>
          <cell r="M56">
            <v>0</v>
          </cell>
          <cell r="N56">
            <v>0</v>
          </cell>
          <cell r="O56">
            <v>0</v>
          </cell>
          <cell r="P56">
            <v>0</v>
          </cell>
          <cell r="Q56">
            <v>0</v>
          </cell>
        </row>
        <row r="57">
          <cell r="E57">
            <v>0</v>
          </cell>
          <cell r="F57">
            <v>0</v>
          </cell>
          <cell r="G57">
            <v>0</v>
          </cell>
          <cell r="H57">
            <v>0</v>
          </cell>
          <cell r="I57">
            <v>0</v>
          </cell>
          <cell r="J57">
            <v>0</v>
          </cell>
          <cell r="K57">
            <v>0</v>
          </cell>
          <cell r="L57">
            <v>0</v>
          </cell>
          <cell r="M57">
            <v>0</v>
          </cell>
          <cell r="N57">
            <v>0</v>
          </cell>
          <cell r="O57">
            <v>0</v>
          </cell>
          <cell r="P57">
            <v>0</v>
          </cell>
          <cell r="Q57">
            <v>0</v>
          </cell>
        </row>
        <row r="58">
          <cell r="E58">
            <v>0</v>
          </cell>
          <cell r="F58">
            <v>0</v>
          </cell>
          <cell r="G58">
            <v>0</v>
          </cell>
          <cell r="H58">
            <v>0</v>
          </cell>
          <cell r="I58">
            <v>0</v>
          </cell>
          <cell r="J58">
            <v>0</v>
          </cell>
          <cell r="K58">
            <v>0</v>
          </cell>
          <cell r="L58">
            <v>0</v>
          </cell>
          <cell r="M58">
            <v>0</v>
          </cell>
          <cell r="N58">
            <v>0</v>
          </cell>
          <cell r="O58">
            <v>0</v>
          </cell>
          <cell r="P58">
            <v>0</v>
          </cell>
          <cell r="Q58">
            <v>0</v>
          </cell>
        </row>
        <row r="59">
          <cell r="E59">
            <v>-5960998.6200000001</v>
          </cell>
          <cell r="F59">
            <v>0</v>
          </cell>
          <cell r="G59">
            <v>0</v>
          </cell>
          <cell r="H59">
            <v>0</v>
          </cell>
          <cell r="I59">
            <v>0</v>
          </cell>
          <cell r="J59">
            <v>0</v>
          </cell>
          <cell r="K59">
            <v>-5314254.01</v>
          </cell>
          <cell r="L59">
            <v>0</v>
          </cell>
          <cell r="M59">
            <v>0</v>
          </cell>
          <cell r="N59">
            <v>0</v>
          </cell>
          <cell r="O59">
            <v>0</v>
          </cell>
          <cell r="P59">
            <v>0</v>
          </cell>
          <cell r="Q59">
            <v>-11275252.629999999</v>
          </cell>
        </row>
        <row r="60">
          <cell r="E60">
            <v>3679.2</v>
          </cell>
          <cell r="F60">
            <v>0</v>
          </cell>
          <cell r="G60">
            <v>0</v>
          </cell>
          <cell r="H60">
            <v>0</v>
          </cell>
          <cell r="I60">
            <v>0</v>
          </cell>
          <cell r="J60">
            <v>0</v>
          </cell>
          <cell r="K60">
            <v>-24079522.359999999</v>
          </cell>
          <cell r="L60">
            <v>24075843.16</v>
          </cell>
          <cell r="M60">
            <v>0</v>
          </cell>
          <cell r="N60">
            <v>0</v>
          </cell>
          <cell r="O60">
            <v>0</v>
          </cell>
          <cell r="P60">
            <v>0</v>
          </cell>
          <cell r="Q60">
            <v>0</v>
          </cell>
        </row>
        <row r="61">
          <cell r="E61">
            <v>0</v>
          </cell>
          <cell r="F61">
            <v>0</v>
          </cell>
          <cell r="G61">
            <v>0</v>
          </cell>
          <cell r="H61">
            <v>0</v>
          </cell>
          <cell r="I61">
            <v>0</v>
          </cell>
          <cell r="J61">
            <v>0</v>
          </cell>
          <cell r="K61">
            <v>0</v>
          </cell>
          <cell r="L61">
            <v>0</v>
          </cell>
          <cell r="M61">
            <v>0</v>
          </cell>
          <cell r="N61">
            <v>0</v>
          </cell>
          <cell r="O61">
            <v>0</v>
          </cell>
          <cell r="P61">
            <v>0</v>
          </cell>
          <cell r="Q61">
            <v>0</v>
          </cell>
        </row>
        <row r="62">
          <cell r="E62">
            <v>3679.2</v>
          </cell>
          <cell r="F62">
            <v>0</v>
          </cell>
          <cell r="G62">
            <v>0</v>
          </cell>
          <cell r="H62">
            <v>0</v>
          </cell>
          <cell r="I62">
            <v>0</v>
          </cell>
          <cell r="J62">
            <v>0</v>
          </cell>
          <cell r="K62">
            <v>-24079522.359999999</v>
          </cell>
          <cell r="L62">
            <v>24075843.16</v>
          </cell>
          <cell r="M62">
            <v>0</v>
          </cell>
          <cell r="N62">
            <v>0</v>
          </cell>
          <cell r="O62">
            <v>0</v>
          </cell>
          <cell r="P62">
            <v>0</v>
          </cell>
          <cell r="Q62">
            <v>0</v>
          </cell>
        </row>
        <row r="63">
          <cell r="E63">
            <v>-5974311.7000000002</v>
          </cell>
          <cell r="F63">
            <v>0</v>
          </cell>
          <cell r="G63">
            <v>0</v>
          </cell>
          <cell r="H63">
            <v>0</v>
          </cell>
          <cell r="I63">
            <v>0</v>
          </cell>
          <cell r="J63">
            <v>0</v>
          </cell>
          <cell r="K63">
            <v>79101194.230000004</v>
          </cell>
          <cell r="L63">
            <v>-29013338.760000002</v>
          </cell>
          <cell r="M63">
            <v>0</v>
          </cell>
          <cell r="N63">
            <v>0</v>
          </cell>
          <cell r="O63">
            <v>0</v>
          </cell>
          <cell r="P63">
            <v>2243022.7399999998</v>
          </cell>
          <cell r="Q63">
            <v>46356566.50999999</v>
          </cell>
        </row>
      </sheetData>
      <sheetData sheetId="5">
        <row r="4">
          <cell r="D4">
            <v>-29013338.760000002</v>
          </cell>
        </row>
        <row r="5">
          <cell r="D5">
            <v>556001.06000000017</v>
          </cell>
        </row>
        <row r="6">
          <cell r="D6">
            <v>2907236.94</v>
          </cell>
        </row>
        <row r="7">
          <cell r="D7">
            <v>0</v>
          </cell>
        </row>
        <row r="8">
          <cell r="D8">
            <v>-3018194.28</v>
          </cell>
        </row>
        <row r="9">
          <cell r="D9">
            <v>-25000</v>
          </cell>
        </row>
        <row r="10">
          <cell r="D10">
            <v>579817.48</v>
          </cell>
        </row>
        <row r="11">
          <cell r="D11">
            <v>0</v>
          </cell>
        </row>
        <row r="12">
          <cell r="D12">
            <v>-7981.37</v>
          </cell>
        </row>
        <row r="13">
          <cell r="D13">
            <v>247231.14</v>
          </cell>
        </row>
        <row r="14">
          <cell r="D14">
            <v>0</v>
          </cell>
        </row>
        <row r="15">
          <cell r="D15">
            <v>0</v>
          </cell>
        </row>
        <row r="16">
          <cell r="D16">
            <v>-127108.85</v>
          </cell>
        </row>
        <row r="17">
          <cell r="D17">
            <v>2715304.2800000003</v>
          </cell>
        </row>
        <row r="18">
          <cell r="D18">
            <v>0</v>
          </cell>
        </row>
        <row r="19">
          <cell r="D19">
            <v>155975.62</v>
          </cell>
        </row>
        <row r="20">
          <cell r="D20">
            <v>1000.75</v>
          </cell>
        </row>
        <row r="21">
          <cell r="D21">
            <v>2545858.7400000002</v>
          </cell>
        </row>
        <row r="22">
          <cell r="D22">
            <v>12469.17</v>
          </cell>
        </row>
        <row r="23">
          <cell r="D23">
            <v>0</v>
          </cell>
        </row>
        <row r="24">
          <cell r="D24">
            <v>-239249.77000000002</v>
          </cell>
        </row>
        <row r="25">
          <cell r="D25">
            <v>-247231.14</v>
          </cell>
        </row>
        <row r="26">
          <cell r="D26">
            <v>7981.37</v>
          </cell>
        </row>
        <row r="27">
          <cell r="D27">
            <v>0</v>
          </cell>
        </row>
        <row r="28">
          <cell r="D28">
            <v>0</v>
          </cell>
        </row>
        <row r="29">
          <cell r="D29">
            <v>0</v>
          </cell>
        </row>
        <row r="30">
          <cell r="D30">
            <v>-25981283.190000001</v>
          </cell>
        </row>
        <row r="32">
          <cell r="D32">
            <v>-1920199.6700000002</v>
          </cell>
        </row>
        <row r="33">
          <cell r="D33">
            <v>0</v>
          </cell>
        </row>
        <row r="34">
          <cell r="D34">
            <v>-1207557.44</v>
          </cell>
        </row>
        <row r="35">
          <cell r="D35">
            <v>-1790561.05</v>
          </cell>
        </row>
        <row r="36">
          <cell r="D36">
            <v>0</v>
          </cell>
        </row>
        <row r="37">
          <cell r="D37">
            <v>1077918.82</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-1920199.6700000002</v>
          </cell>
        </row>
        <row r="52">
          <cell r="D52">
            <v>28928398.539999999</v>
          </cell>
        </row>
        <row r="53">
          <cell r="D53">
            <v>28928398.539999999</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28928398.539999999</v>
          </cell>
        </row>
        <row r="75">
          <cell r="D75">
            <v>0</v>
          </cell>
        </row>
        <row r="76">
          <cell r="D76">
            <v>1026915.679999996</v>
          </cell>
        </row>
        <row r="77">
          <cell r="D77">
            <v>1690438.77</v>
          </cell>
        </row>
        <row r="78">
          <cell r="D78">
            <v>2717354.45</v>
          </cell>
        </row>
      </sheetData>
      <sheetData sheetId="6">
        <row r="6">
          <cell r="D6">
            <v>181</v>
          </cell>
        </row>
        <row r="10">
          <cell r="H10">
            <v>0</v>
          </cell>
        </row>
        <row r="16">
          <cell r="H16">
            <v>0</v>
          </cell>
        </row>
        <row r="30">
          <cell r="H30">
            <v>13</v>
          </cell>
        </row>
        <row r="31">
          <cell r="H31">
            <v>15.88</v>
          </cell>
        </row>
        <row r="32">
          <cell r="H32">
            <v>-10.76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200"/>
      <sheetName val="2200"/>
      <sheetName val="3200"/>
      <sheetName val="4200"/>
      <sheetName val="8200"/>
    </sheetNames>
    <sheetDataSet>
      <sheetData sheetId="0"/>
      <sheetData sheetId="1"/>
      <sheetData sheetId="2">
        <row r="4">
          <cell r="D4">
            <v>100332.81</v>
          </cell>
        </row>
        <row r="5">
          <cell r="L5">
            <v>0</v>
          </cell>
        </row>
        <row r="6">
          <cell r="L6">
            <v>0</v>
          </cell>
        </row>
        <row r="7">
          <cell r="L7">
            <v>0</v>
          </cell>
        </row>
        <row r="8">
          <cell r="L8">
            <v>0</v>
          </cell>
        </row>
        <row r="9">
          <cell r="L9">
            <v>34949365.32</v>
          </cell>
        </row>
        <row r="13">
          <cell r="L13">
            <v>0</v>
          </cell>
        </row>
        <row r="14">
          <cell r="D14">
            <v>862664798.89999998</v>
          </cell>
          <cell r="L14">
            <v>0</v>
          </cell>
        </row>
        <row r="15">
          <cell r="L15">
            <v>0</v>
          </cell>
        </row>
        <row r="18">
          <cell r="D18">
            <v>0</v>
          </cell>
          <cell r="L18">
            <v>0</v>
          </cell>
        </row>
        <row r="19">
          <cell r="L19">
            <v>80051980.620000005</v>
          </cell>
        </row>
        <row r="20">
          <cell r="L20">
            <v>0</v>
          </cell>
        </row>
        <row r="21">
          <cell r="D21">
            <v>0</v>
          </cell>
          <cell r="L21">
            <v>0</v>
          </cell>
        </row>
        <row r="22">
          <cell r="L22">
            <v>0</v>
          </cell>
        </row>
        <row r="28">
          <cell r="D28">
            <v>20027298</v>
          </cell>
          <cell r="L28">
            <v>252602417.25999999</v>
          </cell>
        </row>
        <row r="30">
          <cell r="L30">
            <v>0</v>
          </cell>
        </row>
        <row r="35">
          <cell r="D35">
            <v>0</v>
          </cell>
        </row>
        <row r="36">
          <cell r="D36">
            <v>0</v>
          </cell>
          <cell r="L36">
            <v>0</v>
          </cell>
        </row>
        <row r="37">
          <cell r="L37">
            <v>339734249.20999998</v>
          </cell>
        </row>
        <row r="38">
          <cell r="D38">
            <v>191326.59</v>
          </cell>
          <cell r="L38">
            <v>0</v>
          </cell>
        </row>
        <row r="39">
          <cell r="D39">
            <v>0</v>
          </cell>
          <cell r="L39">
            <v>0</v>
          </cell>
        </row>
        <row r="40">
          <cell r="L40">
            <v>0</v>
          </cell>
        </row>
        <row r="41">
          <cell r="L41">
            <v>0</v>
          </cell>
        </row>
        <row r="42">
          <cell r="L42">
            <v>0</v>
          </cell>
        </row>
        <row r="43">
          <cell r="L43">
            <v>0</v>
          </cell>
        </row>
        <row r="44">
          <cell r="L44">
            <v>0</v>
          </cell>
        </row>
        <row r="45">
          <cell r="L45">
            <v>0</v>
          </cell>
        </row>
        <row r="47">
          <cell r="L47">
            <v>0</v>
          </cell>
        </row>
        <row r="48">
          <cell r="L48">
            <v>12803185.199999999</v>
          </cell>
        </row>
        <row r="50">
          <cell r="D50">
            <v>78794026.399999991</v>
          </cell>
        </row>
        <row r="51">
          <cell r="D51">
            <v>5142471.46</v>
          </cell>
        </row>
        <row r="52">
          <cell r="L52">
            <v>0</v>
          </cell>
        </row>
        <row r="53">
          <cell r="L53">
            <v>48766683.859999999</v>
          </cell>
        </row>
        <row r="54">
          <cell r="L54">
            <v>0</v>
          </cell>
        </row>
        <row r="55">
          <cell r="L55">
            <v>0</v>
          </cell>
        </row>
        <row r="56">
          <cell r="L56">
            <v>0</v>
          </cell>
        </row>
        <row r="57">
          <cell r="L57">
            <v>202125170.83000001</v>
          </cell>
        </row>
        <row r="58">
          <cell r="L58">
            <v>53211241.340000004</v>
          </cell>
        </row>
        <row r="59">
          <cell r="L59">
            <v>49591514.850000001</v>
          </cell>
        </row>
        <row r="60">
          <cell r="D60">
            <v>0</v>
          </cell>
        </row>
        <row r="67">
          <cell r="D67">
            <v>1726</v>
          </cell>
        </row>
        <row r="68">
          <cell r="L68">
            <v>150000</v>
          </cell>
        </row>
        <row r="69">
          <cell r="L69">
            <v>0</v>
          </cell>
        </row>
        <row r="74">
          <cell r="D74">
            <v>18110.419999999998</v>
          </cell>
        </row>
        <row r="75">
          <cell r="D75">
            <v>62596674.520000003</v>
          </cell>
        </row>
      </sheetData>
      <sheetData sheetId="3">
        <row r="4">
          <cell r="D4">
            <v>4077512.5</v>
          </cell>
        </row>
        <row r="8">
          <cell r="D8">
            <v>0</v>
          </cell>
        </row>
        <row r="9">
          <cell r="D9">
            <v>0</v>
          </cell>
        </row>
        <row r="10">
          <cell r="D10">
            <v>0</v>
          </cell>
        </row>
        <row r="15">
          <cell r="D15">
            <v>274417282.95000005</v>
          </cell>
        </row>
        <row r="18">
          <cell r="D18">
            <v>-2118108.2599999998</v>
          </cell>
        </row>
        <row r="22">
          <cell r="D22">
            <v>-165185686.09999999</v>
          </cell>
        </row>
        <row r="28">
          <cell r="D28">
            <v>-36067418.310000002</v>
          </cell>
        </row>
        <row r="29">
          <cell r="D29">
            <v>11492364.24</v>
          </cell>
        </row>
        <row r="30">
          <cell r="D30">
            <v>942273.38</v>
          </cell>
        </row>
        <row r="31">
          <cell r="D31">
            <v>0</v>
          </cell>
        </row>
        <row r="35">
          <cell r="D35">
            <v>0</v>
          </cell>
        </row>
        <row r="36">
          <cell r="D36">
            <v>251907.20000000001</v>
          </cell>
        </row>
        <row r="38">
          <cell r="D38">
            <v>372643.69</v>
          </cell>
        </row>
        <row r="46">
          <cell r="D46">
            <v>-8578591.7799999993</v>
          </cell>
        </row>
        <row r="50">
          <cell r="D50">
            <v>0</v>
          </cell>
        </row>
        <row r="53">
          <cell r="D53">
            <v>0</v>
          </cell>
        </row>
        <row r="54">
          <cell r="D54">
            <v>0</v>
          </cell>
        </row>
        <row r="57">
          <cell r="D57">
            <v>447801.11</v>
          </cell>
        </row>
        <row r="63">
          <cell r="D63">
            <v>0</v>
          </cell>
        </row>
        <row r="66">
          <cell r="D66">
            <v>0</v>
          </cell>
        </row>
      </sheetData>
      <sheetData sheetId="4">
        <row r="3">
          <cell r="D3">
            <v>80051980.620000005</v>
          </cell>
        </row>
        <row r="5">
          <cell r="D5">
            <v>0</v>
          </cell>
        </row>
        <row r="8">
          <cell r="D8">
            <v>0</v>
          </cell>
        </row>
        <row r="9">
          <cell r="D9">
            <v>3329152.63</v>
          </cell>
        </row>
        <row r="10">
          <cell r="D10">
            <v>0</v>
          </cell>
        </row>
        <row r="11">
          <cell r="D11">
            <v>0</v>
          </cell>
        </row>
        <row r="12">
          <cell r="D12">
            <v>0</v>
          </cell>
        </row>
        <row r="13">
          <cell r="D13">
            <v>0</v>
          </cell>
        </row>
        <row r="14">
          <cell r="D14">
            <v>3329152.63</v>
          </cell>
        </row>
        <row r="16">
          <cell r="D16">
            <v>0</v>
          </cell>
        </row>
        <row r="19">
          <cell r="D19">
            <v>0</v>
          </cell>
        </row>
        <row r="20">
          <cell r="D20">
            <v>-11494146.050000001</v>
          </cell>
        </row>
        <row r="21">
          <cell r="D21">
            <v>0</v>
          </cell>
        </row>
        <row r="22">
          <cell r="D22">
            <v>0</v>
          </cell>
        </row>
        <row r="23">
          <cell r="D23">
            <v>0</v>
          </cell>
        </row>
        <row r="24">
          <cell r="D24">
            <v>-11494146.050000001</v>
          </cell>
        </row>
        <row r="25">
          <cell r="D25">
            <v>71886987.200000003</v>
          </cell>
        </row>
        <row r="31">
          <cell r="E31">
            <v>0</v>
          </cell>
          <cell r="F31">
            <v>0</v>
          </cell>
          <cell r="G31">
            <v>0</v>
          </cell>
          <cell r="H31">
            <v>0</v>
          </cell>
          <cell r="I31">
            <v>0</v>
          </cell>
          <cell r="J31">
            <v>-115116131.8</v>
          </cell>
          <cell r="K31"/>
          <cell r="L31">
            <v>71071838.049999997</v>
          </cell>
          <cell r="M31">
            <v>0</v>
          </cell>
          <cell r="N31">
            <v>0</v>
          </cell>
          <cell r="O31">
            <v>0</v>
          </cell>
          <cell r="P31">
            <v>267983309.80000001</v>
          </cell>
          <cell r="Q31">
            <v>223939016.05000001</v>
          </cell>
        </row>
        <row r="32">
          <cell r="E32">
            <v>0</v>
          </cell>
          <cell r="F32">
            <v>0</v>
          </cell>
          <cell r="G32">
            <v>0</v>
          </cell>
          <cell r="H32">
            <v>0</v>
          </cell>
          <cell r="I32">
            <v>0</v>
          </cell>
          <cell r="J32">
            <v>0</v>
          </cell>
          <cell r="K32">
            <v>0</v>
          </cell>
          <cell r="L32">
            <v>0</v>
          </cell>
          <cell r="M32">
            <v>0</v>
          </cell>
          <cell r="N32">
            <v>0</v>
          </cell>
          <cell r="O32">
            <v>0</v>
          </cell>
          <cell r="P32">
            <v>0</v>
          </cell>
          <cell r="Q32">
            <v>0</v>
          </cell>
        </row>
        <row r="33">
          <cell r="E33">
            <v>0</v>
          </cell>
          <cell r="F33">
            <v>0</v>
          </cell>
          <cell r="G33">
            <v>0</v>
          </cell>
          <cell r="H33">
            <v>0</v>
          </cell>
          <cell r="I33">
            <v>0</v>
          </cell>
          <cell r="J33">
            <v>0</v>
          </cell>
          <cell r="K33">
            <v>0</v>
          </cell>
          <cell r="L33">
            <v>0</v>
          </cell>
          <cell r="M33">
            <v>0</v>
          </cell>
          <cell r="N33">
            <v>0</v>
          </cell>
          <cell r="O33">
            <v>0</v>
          </cell>
          <cell r="P33">
            <v>0</v>
          </cell>
          <cell r="Q33">
            <v>0</v>
          </cell>
        </row>
        <row r="34">
          <cell r="E34">
            <v>0</v>
          </cell>
          <cell r="F34">
            <v>0</v>
          </cell>
          <cell r="G34">
            <v>0</v>
          </cell>
          <cell r="H34">
            <v>0</v>
          </cell>
          <cell r="I34">
            <v>0</v>
          </cell>
          <cell r="J34">
            <v>-115116131.8</v>
          </cell>
          <cell r="K34">
            <v>0</v>
          </cell>
          <cell r="L34">
            <v>71071838.049999997</v>
          </cell>
          <cell r="M34">
            <v>0</v>
          </cell>
          <cell r="N34">
            <v>0</v>
          </cell>
          <cell r="O34">
            <v>0</v>
          </cell>
          <cell r="P34">
            <v>267983309.80000001</v>
          </cell>
          <cell r="Q34">
            <v>223939016.05000001</v>
          </cell>
        </row>
        <row r="35">
          <cell r="E35">
            <v>0</v>
          </cell>
          <cell r="F35">
            <v>0</v>
          </cell>
          <cell r="G35">
            <v>0</v>
          </cell>
          <cell r="H35">
            <v>0</v>
          </cell>
          <cell r="I35">
            <v>0</v>
          </cell>
          <cell r="J35">
            <v>0</v>
          </cell>
          <cell r="K35">
            <v>0</v>
          </cell>
          <cell r="L35">
            <v>78993659.069999993</v>
          </cell>
          <cell r="M35">
            <v>0</v>
          </cell>
          <cell r="N35">
            <v>0</v>
          </cell>
          <cell r="O35">
            <v>0</v>
          </cell>
          <cell r="P35">
            <v>-7215899.1200000001</v>
          </cell>
          <cell r="Q35">
            <v>71777759.949999988</v>
          </cell>
        </row>
        <row r="36">
          <cell r="E36">
            <v>0</v>
          </cell>
          <cell r="F36">
            <v>0</v>
          </cell>
          <cell r="G36">
            <v>0</v>
          </cell>
          <cell r="H36">
            <v>0</v>
          </cell>
          <cell r="I36">
            <v>0</v>
          </cell>
          <cell r="J36">
            <v>0</v>
          </cell>
          <cell r="K36">
            <v>0</v>
          </cell>
          <cell r="L36">
            <v>0</v>
          </cell>
          <cell r="M36">
            <v>0</v>
          </cell>
          <cell r="N36">
            <v>0</v>
          </cell>
          <cell r="O36">
            <v>0</v>
          </cell>
          <cell r="P36">
            <v>0</v>
          </cell>
          <cell r="Q36">
            <v>0</v>
          </cell>
        </row>
        <row r="37">
          <cell r="E37">
            <v>0</v>
          </cell>
          <cell r="F37">
            <v>0</v>
          </cell>
          <cell r="G37">
            <v>0</v>
          </cell>
          <cell r="H37">
            <v>0</v>
          </cell>
          <cell r="I37">
            <v>0</v>
          </cell>
          <cell r="J37">
            <v>0</v>
          </cell>
          <cell r="K37">
            <v>0</v>
          </cell>
          <cell r="L37">
            <v>0</v>
          </cell>
          <cell r="M37">
            <v>0</v>
          </cell>
          <cell r="N37">
            <v>0</v>
          </cell>
          <cell r="O37">
            <v>0</v>
          </cell>
          <cell r="P37">
            <v>0</v>
          </cell>
          <cell r="Q37">
            <v>0</v>
          </cell>
        </row>
        <row r="38">
          <cell r="E38">
            <v>0</v>
          </cell>
          <cell r="F38">
            <v>0</v>
          </cell>
          <cell r="G38">
            <v>0</v>
          </cell>
          <cell r="H38">
            <v>0</v>
          </cell>
          <cell r="I38">
            <v>0</v>
          </cell>
          <cell r="J38">
            <v>0</v>
          </cell>
          <cell r="K38">
            <v>0</v>
          </cell>
          <cell r="L38">
            <v>0</v>
          </cell>
          <cell r="M38">
            <v>0</v>
          </cell>
          <cell r="N38">
            <v>0</v>
          </cell>
          <cell r="O38">
            <v>0</v>
          </cell>
          <cell r="P38">
            <v>0</v>
          </cell>
          <cell r="Q38">
            <v>0</v>
          </cell>
        </row>
        <row r="39">
          <cell r="E39">
            <v>0</v>
          </cell>
          <cell r="F39">
            <v>0</v>
          </cell>
          <cell r="G39">
            <v>0</v>
          </cell>
          <cell r="H39">
            <v>0</v>
          </cell>
          <cell r="I39">
            <v>0</v>
          </cell>
          <cell r="J39">
            <v>0</v>
          </cell>
          <cell r="K39">
            <v>0</v>
          </cell>
          <cell r="L39">
            <v>0</v>
          </cell>
          <cell r="M39">
            <v>0</v>
          </cell>
          <cell r="N39">
            <v>0</v>
          </cell>
          <cell r="O39">
            <v>0</v>
          </cell>
          <cell r="P39">
            <v>0</v>
          </cell>
          <cell r="Q39">
            <v>0</v>
          </cell>
        </row>
        <row r="40">
          <cell r="E40">
            <v>0</v>
          </cell>
          <cell r="F40">
            <v>0</v>
          </cell>
          <cell r="G40">
            <v>0</v>
          </cell>
          <cell r="H40">
            <v>0</v>
          </cell>
          <cell r="I40">
            <v>0</v>
          </cell>
          <cell r="J40">
            <v>0</v>
          </cell>
          <cell r="K40">
            <v>0</v>
          </cell>
          <cell r="L40">
            <v>0</v>
          </cell>
          <cell r="M40">
            <v>0</v>
          </cell>
          <cell r="N40">
            <v>0</v>
          </cell>
          <cell r="O40">
            <v>0</v>
          </cell>
          <cell r="P40">
            <v>0</v>
          </cell>
          <cell r="Q40">
            <v>0</v>
          </cell>
        </row>
        <row r="41">
          <cell r="E41">
            <v>0</v>
          </cell>
          <cell r="F41">
            <v>0</v>
          </cell>
          <cell r="G41">
            <v>0</v>
          </cell>
          <cell r="H41">
            <v>0</v>
          </cell>
          <cell r="I41">
            <v>0</v>
          </cell>
          <cell r="J41">
            <v>0</v>
          </cell>
          <cell r="K41">
            <v>0</v>
          </cell>
          <cell r="L41">
            <v>0</v>
          </cell>
          <cell r="M41">
            <v>0</v>
          </cell>
          <cell r="N41">
            <v>0</v>
          </cell>
          <cell r="O41">
            <v>0</v>
          </cell>
          <cell r="P41">
            <v>0</v>
          </cell>
          <cell r="Q41">
            <v>0</v>
          </cell>
        </row>
        <row r="42">
          <cell r="E42">
            <v>0</v>
          </cell>
          <cell r="F42">
            <v>0</v>
          </cell>
          <cell r="G42">
            <v>0</v>
          </cell>
          <cell r="H42">
            <v>0</v>
          </cell>
          <cell r="I42">
            <v>0</v>
          </cell>
          <cell r="J42">
            <v>0</v>
          </cell>
          <cell r="K42">
            <v>0</v>
          </cell>
          <cell r="L42">
            <v>0</v>
          </cell>
          <cell r="M42">
            <v>0</v>
          </cell>
          <cell r="N42">
            <v>0</v>
          </cell>
          <cell r="O42">
            <v>0</v>
          </cell>
          <cell r="P42">
            <v>0</v>
          </cell>
          <cell r="Q42">
            <v>0</v>
          </cell>
        </row>
        <row r="43">
          <cell r="E43">
            <v>0</v>
          </cell>
          <cell r="F43">
            <v>0</v>
          </cell>
          <cell r="G43">
            <v>0</v>
          </cell>
          <cell r="H43">
            <v>0</v>
          </cell>
          <cell r="I43">
            <v>0</v>
          </cell>
          <cell r="J43">
            <v>0</v>
          </cell>
          <cell r="K43">
            <v>0</v>
          </cell>
          <cell r="L43">
            <v>0</v>
          </cell>
          <cell r="M43">
            <v>0</v>
          </cell>
          <cell r="N43">
            <v>0</v>
          </cell>
          <cell r="O43">
            <v>0</v>
          </cell>
          <cell r="P43">
            <v>0</v>
          </cell>
          <cell r="Q43">
            <v>0</v>
          </cell>
        </row>
        <row r="44">
          <cell r="E44">
            <v>0</v>
          </cell>
          <cell r="F44">
            <v>0</v>
          </cell>
          <cell r="G44">
            <v>0</v>
          </cell>
          <cell r="H44">
            <v>0</v>
          </cell>
          <cell r="I44">
            <v>0</v>
          </cell>
          <cell r="J44">
            <v>71071838.049999997</v>
          </cell>
          <cell r="K44">
            <v>0</v>
          </cell>
          <cell r="L44">
            <v>-71071838.049999997</v>
          </cell>
          <cell r="M44">
            <v>0</v>
          </cell>
          <cell r="N44">
            <v>0</v>
          </cell>
          <cell r="O44">
            <v>0</v>
          </cell>
          <cell r="P44">
            <v>0</v>
          </cell>
          <cell r="Q44">
            <v>0</v>
          </cell>
        </row>
        <row r="45">
          <cell r="E45">
            <v>0</v>
          </cell>
          <cell r="F45">
            <v>0</v>
          </cell>
          <cell r="G45">
            <v>0</v>
          </cell>
          <cell r="H45">
            <v>0</v>
          </cell>
          <cell r="I45">
            <v>0</v>
          </cell>
          <cell r="J45">
            <v>0</v>
          </cell>
          <cell r="K45">
            <v>0</v>
          </cell>
          <cell r="L45">
            <v>0</v>
          </cell>
          <cell r="M45">
            <v>0</v>
          </cell>
          <cell r="N45">
            <v>0</v>
          </cell>
          <cell r="O45">
            <v>0</v>
          </cell>
          <cell r="P45">
            <v>0</v>
          </cell>
          <cell r="Q45">
            <v>0</v>
          </cell>
        </row>
        <row r="46">
          <cell r="E46">
            <v>0</v>
          </cell>
          <cell r="F46">
            <v>0</v>
          </cell>
          <cell r="G46">
            <v>0</v>
          </cell>
          <cell r="H46">
            <v>0</v>
          </cell>
          <cell r="I46">
            <v>0</v>
          </cell>
          <cell r="J46">
            <v>71071838.049999997</v>
          </cell>
          <cell r="K46">
            <v>0</v>
          </cell>
          <cell r="L46">
            <v>-71071838.049999997</v>
          </cell>
          <cell r="M46">
            <v>0</v>
          </cell>
          <cell r="N46">
            <v>0</v>
          </cell>
          <cell r="O46">
            <v>0</v>
          </cell>
          <cell r="P46">
            <v>0</v>
          </cell>
          <cell r="Q46">
            <v>0</v>
          </cell>
        </row>
        <row r="47">
          <cell r="E47">
            <v>0</v>
          </cell>
          <cell r="F47">
            <v>0</v>
          </cell>
          <cell r="G47">
            <v>0</v>
          </cell>
          <cell r="H47">
            <v>0</v>
          </cell>
          <cell r="I47">
            <v>0</v>
          </cell>
          <cell r="J47">
            <v>-44044293.75</v>
          </cell>
          <cell r="K47">
            <v>0</v>
          </cell>
          <cell r="L47">
            <v>78993659.070000008</v>
          </cell>
          <cell r="M47">
            <v>0</v>
          </cell>
          <cell r="N47">
            <v>0</v>
          </cell>
          <cell r="O47">
            <v>0</v>
          </cell>
          <cell r="P47">
            <v>260767410.68000001</v>
          </cell>
          <cell r="Q47">
            <v>295716776</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E49">
            <v>0</v>
          </cell>
          <cell r="F49">
            <v>0</v>
          </cell>
          <cell r="G49">
            <v>0</v>
          </cell>
          <cell r="H49">
            <v>0</v>
          </cell>
          <cell r="I49">
            <v>0</v>
          </cell>
          <cell r="J49">
            <v>0</v>
          </cell>
          <cell r="K49">
            <v>0</v>
          </cell>
          <cell r="L49">
            <v>0</v>
          </cell>
          <cell r="M49">
            <v>0</v>
          </cell>
          <cell r="N49">
            <v>0</v>
          </cell>
          <cell r="O49">
            <v>0</v>
          </cell>
          <cell r="P49">
            <v>0</v>
          </cell>
          <cell r="Q49">
            <v>0</v>
          </cell>
        </row>
        <row r="50">
          <cell r="E50">
            <v>0</v>
          </cell>
          <cell r="F50">
            <v>0</v>
          </cell>
          <cell r="G50">
            <v>0</v>
          </cell>
          <cell r="H50">
            <v>0</v>
          </cell>
          <cell r="I50">
            <v>0</v>
          </cell>
          <cell r="J50">
            <v>-44044293.75</v>
          </cell>
          <cell r="K50">
            <v>0</v>
          </cell>
          <cell r="L50">
            <v>78993659.070000008</v>
          </cell>
          <cell r="M50">
            <v>0</v>
          </cell>
          <cell r="N50">
            <v>0</v>
          </cell>
          <cell r="O50">
            <v>0</v>
          </cell>
          <cell r="P50">
            <v>260767410.68000001</v>
          </cell>
          <cell r="Q50">
            <v>295716776</v>
          </cell>
        </row>
        <row r="51">
          <cell r="E51">
            <v>0</v>
          </cell>
          <cell r="F51">
            <v>0</v>
          </cell>
          <cell r="G51">
            <v>0</v>
          </cell>
          <cell r="H51">
            <v>0</v>
          </cell>
          <cell r="I51">
            <v>0</v>
          </cell>
          <cell r="J51">
            <v>0</v>
          </cell>
          <cell r="K51">
            <v>0</v>
          </cell>
          <cell r="L51">
            <v>80051980.620000005</v>
          </cell>
          <cell r="M51">
            <v>0</v>
          </cell>
          <cell r="N51">
            <v>0</v>
          </cell>
          <cell r="O51">
            <v>0</v>
          </cell>
          <cell r="P51">
            <v>-8164993.4199999999</v>
          </cell>
          <cell r="Q51">
            <v>71886987.200000003</v>
          </cell>
        </row>
        <row r="52">
          <cell r="E52">
            <v>0</v>
          </cell>
          <cell r="F52">
            <v>0</v>
          </cell>
          <cell r="G52">
            <v>0</v>
          </cell>
          <cell r="H52">
            <v>0</v>
          </cell>
          <cell r="I52">
            <v>0</v>
          </cell>
          <cell r="J52">
            <v>0</v>
          </cell>
          <cell r="K52">
            <v>0</v>
          </cell>
          <cell r="L52">
            <v>0</v>
          </cell>
          <cell r="M52">
            <v>0</v>
          </cell>
          <cell r="N52">
            <v>0</v>
          </cell>
          <cell r="O52">
            <v>0</v>
          </cell>
          <cell r="P52">
            <v>0</v>
          </cell>
          <cell r="Q52">
            <v>0</v>
          </cell>
        </row>
        <row r="53">
          <cell r="E53">
            <v>0</v>
          </cell>
          <cell r="F53">
            <v>0</v>
          </cell>
          <cell r="G53">
            <v>0</v>
          </cell>
          <cell r="H53">
            <v>0</v>
          </cell>
          <cell r="I53">
            <v>0</v>
          </cell>
          <cell r="J53">
            <v>0</v>
          </cell>
          <cell r="K53">
            <v>0</v>
          </cell>
          <cell r="L53">
            <v>0</v>
          </cell>
          <cell r="M53">
            <v>0</v>
          </cell>
          <cell r="N53">
            <v>0</v>
          </cell>
          <cell r="O53">
            <v>0</v>
          </cell>
          <cell r="P53">
            <v>0</v>
          </cell>
          <cell r="Q53">
            <v>0</v>
          </cell>
        </row>
        <row r="54">
          <cell r="E54">
            <v>0</v>
          </cell>
          <cell r="F54">
            <v>0</v>
          </cell>
          <cell r="G54">
            <v>0</v>
          </cell>
          <cell r="H54">
            <v>0</v>
          </cell>
          <cell r="I54">
            <v>0</v>
          </cell>
          <cell r="J54">
            <v>0</v>
          </cell>
          <cell r="K54">
            <v>0</v>
          </cell>
          <cell r="L54">
            <v>0</v>
          </cell>
          <cell r="M54">
            <v>0</v>
          </cell>
          <cell r="N54">
            <v>0</v>
          </cell>
          <cell r="O54">
            <v>0</v>
          </cell>
          <cell r="P54">
            <v>0</v>
          </cell>
          <cell r="Q54">
            <v>0</v>
          </cell>
        </row>
        <row r="55">
          <cell r="E55">
            <v>0</v>
          </cell>
          <cell r="F55">
            <v>0</v>
          </cell>
          <cell r="G55">
            <v>0</v>
          </cell>
          <cell r="H55">
            <v>0</v>
          </cell>
          <cell r="I55">
            <v>0</v>
          </cell>
          <cell r="J55">
            <v>0</v>
          </cell>
          <cell r="K55">
            <v>0</v>
          </cell>
          <cell r="L55">
            <v>0</v>
          </cell>
          <cell r="M55">
            <v>0</v>
          </cell>
          <cell r="N55">
            <v>0</v>
          </cell>
          <cell r="O55">
            <v>0</v>
          </cell>
          <cell r="P55">
            <v>0</v>
          </cell>
          <cell r="Q55">
            <v>0</v>
          </cell>
        </row>
        <row r="56">
          <cell r="E56">
            <v>0</v>
          </cell>
          <cell r="F56">
            <v>0</v>
          </cell>
          <cell r="G56">
            <v>0</v>
          </cell>
          <cell r="H56">
            <v>0</v>
          </cell>
          <cell r="I56">
            <v>0</v>
          </cell>
          <cell r="J56">
            <v>0</v>
          </cell>
          <cell r="K56">
            <v>0</v>
          </cell>
          <cell r="L56">
            <v>0</v>
          </cell>
          <cell r="M56">
            <v>0</v>
          </cell>
          <cell r="N56">
            <v>0</v>
          </cell>
          <cell r="O56">
            <v>0</v>
          </cell>
          <cell r="P56">
            <v>0</v>
          </cell>
          <cell r="Q56">
            <v>0</v>
          </cell>
        </row>
        <row r="57">
          <cell r="E57">
            <v>0</v>
          </cell>
          <cell r="F57">
            <v>0</v>
          </cell>
          <cell r="G57">
            <v>0</v>
          </cell>
          <cell r="H57">
            <v>0</v>
          </cell>
          <cell r="I57">
            <v>0</v>
          </cell>
          <cell r="J57">
            <v>0</v>
          </cell>
          <cell r="K57">
            <v>0</v>
          </cell>
          <cell r="L57">
            <v>0</v>
          </cell>
          <cell r="M57">
            <v>0</v>
          </cell>
          <cell r="N57">
            <v>0</v>
          </cell>
          <cell r="O57">
            <v>0</v>
          </cell>
          <cell r="P57">
            <v>0</v>
          </cell>
          <cell r="Q57">
            <v>0</v>
          </cell>
        </row>
        <row r="58">
          <cell r="E58">
            <v>0</v>
          </cell>
          <cell r="F58">
            <v>0</v>
          </cell>
          <cell r="G58">
            <v>0</v>
          </cell>
          <cell r="H58">
            <v>0</v>
          </cell>
          <cell r="I58">
            <v>0</v>
          </cell>
          <cell r="J58">
            <v>0</v>
          </cell>
          <cell r="K58">
            <v>0</v>
          </cell>
          <cell r="L58">
            <v>0</v>
          </cell>
          <cell r="M58">
            <v>0</v>
          </cell>
          <cell r="N58">
            <v>0</v>
          </cell>
          <cell r="O58">
            <v>0</v>
          </cell>
          <cell r="P58">
            <v>0</v>
          </cell>
          <cell r="Q58">
            <v>0</v>
          </cell>
        </row>
        <row r="59">
          <cell r="E59">
            <v>0</v>
          </cell>
          <cell r="F59">
            <v>0</v>
          </cell>
          <cell r="G59">
            <v>0</v>
          </cell>
          <cell r="H59">
            <v>0</v>
          </cell>
          <cell r="I59">
            <v>0</v>
          </cell>
          <cell r="J59">
            <v>0</v>
          </cell>
          <cell r="K59">
            <v>0</v>
          </cell>
          <cell r="L59">
            <v>0</v>
          </cell>
          <cell r="M59">
            <v>0</v>
          </cell>
          <cell r="N59">
            <v>0</v>
          </cell>
          <cell r="O59">
            <v>0</v>
          </cell>
          <cell r="P59">
            <v>0</v>
          </cell>
          <cell r="Q59">
            <v>0</v>
          </cell>
        </row>
        <row r="60">
          <cell r="E60">
            <v>0</v>
          </cell>
          <cell r="F60">
            <v>0</v>
          </cell>
          <cell r="G60">
            <v>0</v>
          </cell>
          <cell r="H60">
            <v>34949365.32</v>
          </cell>
          <cell r="I60">
            <v>0</v>
          </cell>
          <cell r="J60">
            <v>44044293.75</v>
          </cell>
          <cell r="K60">
            <v>0</v>
          </cell>
          <cell r="L60">
            <v>-78993659.069999993</v>
          </cell>
          <cell r="M60">
            <v>0</v>
          </cell>
          <cell r="N60">
            <v>0</v>
          </cell>
          <cell r="O60">
            <v>0</v>
          </cell>
          <cell r="P60">
            <v>0</v>
          </cell>
          <cell r="Q60">
            <v>0</v>
          </cell>
        </row>
        <row r="61">
          <cell r="E61">
            <v>0</v>
          </cell>
          <cell r="F61">
            <v>0</v>
          </cell>
          <cell r="G61">
            <v>0</v>
          </cell>
          <cell r="H61">
            <v>0</v>
          </cell>
          <cell r="I61">
            <v>0</v>
          </cell>
          <cell r="J61">
            <v>0</v>
          </cell>
          <cell r="K61">
            <v>0</v>
          </cell>
          <cell r="L61">
            <v>0</v>
          </cell>
          <cell r="M61">
            <v>0</v>
          </cell>
          <cell r="N61">
            <v>0</v>
          </cell>
          <cell r="O61">
            <v>0</v>
          </cell>
          <cell r="P61">
            <v>0</v>
          </cell>
          <cell r="Q61">
            <v>0</v>
          </cell>
        </row>
        <row r="62">
          <cell r="E62">
            <v>0</v>
          </cell>
          <cell r="F62">
            <v>0</v>
          </cell>
          <cell r="G62">
            <v>0</v>
          </cell>
          <cell r="H62">
            <v>34949365.32</v>
          </cell>
          <cell r="I62">
            <v>0</v>
          </cell>
          <cell r="J62">
            <v>44044293.75</v>
          </cell>
          <cell r="K62">
            <v>0</v>
          </cell>
          <cell r="L62">
            <v>-78993659.069999993</v>
          </cell>
          <cell r="M62">
            <v>0</v>
          </cell>
          <cell r="N62">
            <v>0</v>
          </cell>
          <cell r="O62">
            <v>0</v>
          </cell>
          <cell r="P62">
            <v>0</v>
          </cell>
          <cell r="Q62">
            <v>0</v>
          </cell>
        </row>
        <row r="63">
          <cell r="E63">
            <v>0</v>
          </cell>
          <cell r="F63">
            <v>0</v>
          </cell>
          <cell r="G63">
            <v>0</v>
          </cell>
          <cell r="H63">
            <v>34949365.32</v>
          </cell>
          <cell r="I63">
            <v>0</v>
          </cell>
          <cell r="J63">
            <v>0</v>
          </cell>
          <cell r="K63">
            <v>0</v>
          </cell>
          <cell r="L63">
            <v>80051980.620000005</v>
          </cell>
          <cell r="M63">
            <v>0</v>
          </cell>
          <cell r="N63">
            <v>0</v>
          </cell>
          <cell r="O63">
            <v>0</v>
          </cell>
          <cell r="P63">
            <v>252602417.26000002</v>
          </cell>
          <cell r="Q63">
            <v>367603763.19999999</v>
          </cell>
        </row>
      </sheetData>
      <sheetData sheetId="5">
        <row r="4">
          <cell r="D4">
            <v>80051980.620000005</v>
          </cell>
        </row>
        <row r="5">
          <cell r="D5">
            <v>33545262.369999997</v>
          </cell>
        </row>
        <row r="6">
          <cell r="D6">
            <v>36067418.310000002</v>
          </cell>
        </row>
        <row r="7">
          <cell r="D7">
            <v>2154334.7000000002</v>
          </cell>
        </row>
        <row r="8">
          <cell r="D8">
            <v>-942273.38</v>
          </cell>
        </row>
        <row r="9">
          <cell r="D9">
            <v>-11492364.24</v>
          </cell>
        </row>
        <row r="10">
          <cell r="D10">
            <v>0</v>
          </cell>
        </row>
        <row r="11">
          <cell r="D11">
            <v>0</v>
          </cell>
        </row>
        <row r="12">
          <cell r="D12">
            <v>-820444.8</v>
          </cell>
        </row>
        <row r="13">
          <cell r="D13">
            <v>8578591.7799999993</v>
          </cell>
        </row>
        <row r="14">
          <cell r="D14">
            <v>0</v>
          </cell>
        </row>
        <row r="15">
          <cell r="D15">
            <v>0</v>
          </cell>
        </row>
        <row r="16">
          <cell r="D16">
            <v>0</v>
          </cell>
        </row>
        <row r="17">
          <cell r="D17">
            <v>-8009016.7299999977</v>
          </cell>
        </row>
        <row r="18">
          <cell r="D18">
            <v>0</v>
          </cell>
        </row>
        <row r="19">
          <cell r="D19">
            <v>-263623.96000000002</v>
          </cell>
        </row>
        <row r="20">
          <cell r="D20">
            <v>6888551.9800000004</v>
          </cell>
        </row>
        <row r="21">
          <cell r="D21">
            <v>4035887.99</v>
          </cell>
        </row>
        <row r="22">
          <cell r="D22">
            <v>-20883443.289999999</v>
          </cell>
        </row>
        <row r="23">
          <cell r="D23">
            <v>2213610.5499999998</v>
          </cell>
        </row>
        <row r="24">
          <cell r="D24">
            <v>-8402373.6600000001</v>
          </cell>
        </row>
        <row r="25">
          <cell r="D25">
            <v>-8775017.3499999996</v>
          </cell>
        </row>
        <row r="26">
          <cell r="D26">
            <v>0</v>
          </cell>
        </row>
        <row r="27">
          <cell r="D27">
            <v>372643.69</v>
          </cell>
        </row>
        <row r="28">
          <cell r="D28">
            <v>0</v>
          </cell>
        </row>
        <row r="29">
          <cell r="D29">
            <v>0</v>
          </cell>
        </row>
        <row r="30">
          <cell r="D30">
            <v>97185852.600000009</v>
          </cell>
        </row>
        <row r="32">
          <cell r="D32">
            <v>-9977367.8000000007</v>
          </cell>
        </row>
        <row r="33">
          <cell r="D33">
            <v>0</v>
          </cell>
        </row>
        <row r="34">
          <cell r="D34">
            <v>-36546.839999999997</v>
          </cell>
        </row>
        <row r="35">
          <cell r="D35">
            <v>-9940820.9600000009</v>
          </cell>
        </row>
        <row r="36">
          <cell r="D36">
            <v>0</v>
          </cell>
        </row>
        <row r="37">
          <cell r="D37">
            <v>0</v>
          </cell>
        </row>
        <row r="38">
          <cell r="D38">
            <v>0</v>
          </cell>
        </row>
        <row r="39">
          <cell r="D39">
            <v>0</v>
          </cell>
        </row>
        <row r="40">
          <cell r="D40">
            <v>0</v>
          </cell>
        </row>
        <row r="41">
          <cell r="D41">
            <v>19142.3</v>
          </cell>
        </row>
        <row r="42">
          <cell r="D42">
            <v>0</v>
          </cell>
        </row>
        <row r="43">
          <cell r="D43">
            <v>0</v>
          </cell>
        </row>
        <row r="44">
          <cell r="D44">
            <v>0</v>
          </cell>
        </row>
        <row r="45">
          <cell r="D45">
            <v>0</v>
          </cell>
        </row>
        <row r="46">
          <cell r="D46">
            <v>0</v>
          </cell>
        </row>
        <row r="47">
          <cell r="D47">
            <v>19142.3</v>
          </cell>
        </row>
        <row r="48">
          <cell r="D48">
            <v>0</v>
          </cell>
        </row>
        <row r="49">
          <cell r="D49">
            <v>0</v>
          </cell>
        </row>
        <row r="50">
          <cell r="D50">
            <v>-9958225.5</v>
          </cell>
        </row>
        <row r="52">
          <cell r="D52">
            <v>1113760.27</v>
          </cell>
        </row>
        <row r="53">
          <cell r="D53">
            <v>0</v>
          </cell>
        </row>
        <row r="54">
          <cell r="D54">
            <v>0</v>
          </cell>
        </row>
        <row r="55">
          <cell r="D55">
            <v>0</v>
          </cell>
        </row>
        <row r="56">
          <cell r="D56">
            <v>0</v>
          </cell>
        </row>
        <row r="57">
          <cell r="D57">
            <v>1113760.27</v>
          </cell>
        </row>
        <row r="58">
          <cell r="D58">
            <v>-47384020.710000001</v>
          </cell>
        </row>
        <row r="59">
          <cell r="D59">
            <v>0</v>
          </cell>
        </row>
        <row r="60">
          <cell r="D60">
            <v>0</v>
          </cell>
        </row>
        <row r="61">
          <cell r="D61">
            <v>0</v>
          </cell>
        </row>
        <row r="62">
          <cell r="D62">
            <v>0</v>
          </cell>
        </row>
        <row r="63">
          <cell r="D63">
            <v>0</v>
          </cell>
        </row>
        <row r="64">
          <cell r="D64">
            <v>0</v>
          </cell>
        </row>
        <row r="65">
          <cell r="D65">
            <v>-47384020.710000001</v>
          </cell>
        </row>
        <row r="66">
          <cell r="D66">
            <v>0</v>
          </cell>
        </row>
        <row r="67">
          <cell r="D67">
            <v>-47384020.710000001</v>
          </cell>
        </row>
        <row r="68">
          <cell r="D68">
            <v>0</v>
          </cell>
        </row>
        <row r="69">
          <cell r="D69">
            <v>0</v>
          </cell>
        </row>
        <row r="70">
          <cell r="D70">
            <v>0</v>
          </cell>
        </row>
        <row r="71">
          <cell r="D71">
            <v>0</v>
          </cell>
        </row>
        <row r="72">
          <cell r="D72">
            <v>0</v>
          </cell>
        </row>
        <row r="73">
          <cell r="D73">
            <v>0</v>
          </cell>
        </row>
        <row r="74">
          <cell r="D74">
            <v>-46270260.439999998</v>
          </cell>
        </row>
        <row r="75">
          <cell r="D75">
            <v>0</v>
          </cell>
        </row>
        <row r="76">
          <cell r="D76">
            <v>40957366.660000011</v>
          </cell>
        </row>
        <row r="77">
          <cell r="D77">
            <v>21639307.859999999</v>
          </cell>
        </row>
        <row r="78">
          <cell r="D78">
            <v>62596674.520000003</v>
          </cell>
        </row>
      </sheetData>
      <sheetData sheetId="6">
        <row r="6">
          <cell r="D6">
            <v>46</v>
          </cell>
        </row>
        <row r="10">
          <cell r="H10">
            <v>258141228.06999999</v>
          </cell>
        </row>
        <row r="16">
          <cell r="H16">
            <v>129500000</v>
          </cell>
        </row>
        <row r="30">
          <cell r="H30" t="str">
            <v>Sin información</v>
          </cell>
        </row>
        <row r="31">
          <cell r="H31" t="str">
            <v>Sin información</v>
          </cell>
        </row>
        <row r="32">
          <cell r="H32" t="str">
            <v>Sin información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200"/>
      <sheetName val="2200"/>
      <sheetName val="3200"/>
      <sheetName val="4200"/>
      <sheetName val="8200"/>
    </sheetNames>
    <sheetDataSet>
      <sheetData sheetId="0"/>
      <sheetData sheetId="1"/>
      <sheetData sheetId="2">
        <row r="4">
          <cell r="D4">
            <v>533129.13</v>
          </cell>
        </row>
        <row r="5">
          <cell r="L5">
            <v>2765558.77</v>
          </cell>
        </row>
        <row r="6">
          <cell r="L6">
            <v>2765558.77</v>
          </cell>
        </row>
        <row r="7">
          <cell r="L7">
            <v>0</v>
          </cell>
        </row>
        <row r="8">
          <cell r="L8">
            <v>0</v>
          </cell>
        </row>
        <row r="9">
          <cell r="L9">
            <v>-839511.71</v>
          </cell>
        </row>
        <row r="13">
          <cell r="L13">
            <v>0</v>
          </cell>
        </row>
        <row r="14">
          <cell r="D14">
            <v>7790128.8499999996</v>
          </cell>
          <cell r="L14">
            <v>0</v>
          </cell>
        </row>
        <row r="15">
          <cell r="L15">
            <v>-6926342.6500000004</v>
          </cell>
        </row>
        <row r="18">
          <cell r="D18">
            <v>0</v>
          </cell>
          <cell r="L18">
            <v>27020816.449999999</v>
          </cell>
        </row>
        <row r="19">
          <cell r="L19">
            <v>-27020816.449999999</v>
          </cell>
        </row>
        <row r="20">
          <cell r="L20">
            <v>0</v>
          </cell>
        </row>
        <row r="21">
          <cell r="D21">
            <v>0</v>
          </cell>
          <cell r="L21">
            <v>0</v>
          </cell>
        </row>
        <row r="22">
          <cell r="L22">
            <v>0</v>
          </cell>
        </row>
        <row r="28">
          <cell r="D28">
            <v>0</v>
          </cell>
          <cell r="L28">
            <v>7947123.7599999998</v>
          </cell>
        </row>
        <row r="30">
          <cell r="L30">
            <v>0</v>
          </cell>
        </row>
        <row r="35">
          <cell r="D35">
            <v>0</v>
          </cell>
        </row>
        <row r="36">
          <cell r="D36">
            <v>0</v>
          </cell>
          <cell r="L36">
            <v>0</v>
          </cell>
        </row>
        <row r="37">
          <cell r="L37">
            <v>0</v>
          </cell>
        </row>
        <row r="38">
          <cell r="D38">
            <v>0</v>
          </cell>
          <cell r="L38">
            <v>0</v>
          </cell>
        </row>
        <row r="39">
          <cell r="D39">
            <v>57428.729999999996</v>
          </cell>
          <cell r="L39">
            <v>0</v>
          </cell>
        </row>
        <row r="40">
          <cell r="L40">
            <v>0</v>
          </cell>
        </row>
        <row r="41">
          <cell r="L41">
            <v>3639223.96</v>
          </cell>
        </row>
        <row r="42">
          <cell r="L42">
            <v>0</v>
          </cell>
        </row>
        <row r="43">
          <cell r="L43">
            <v>0</v>
          </cell>
        </row>
        <row r="44">
          <cell r="L44">
            <v>0</v>
          </cell>
        </row>
        <row r="45">
          <cell r="L45">
            <v>0</v>
          </cell>
        </row>
        <row r="47">
          <cell r="L47">
            <v>0</v>
          </cell>
        </row>
        <row r="48">
          <cell r="L48">
            <v>519269.7</v>
          </cell>
        </row>
        <row r="50">
          <cell r="D50">
            <v>3385274.5700000003</v>
          </cell>
        </row>
        <row r="51">
          <cell r="D51">
            <v>206965.51</v>
          </cell>
        </row>
        <row r="52">
          <cell r="L52">
            <v>0</v>
          </cell>
        </row>
        <row r="53">
          <cell r="L53">
            <v>0</v>
          </cell>
        </row>
        <row r="54">
          <cell r="L54">
            <v>0</v>
          </cell>
        </row>
        <row r="55">
          <cell r="L55">
            <v>0</v>
          </cell>
        </row>
        <row r="56">
          <cell r="L56">
            <v>441562.97</v>
          </cell>
        </row>
        <row r="57">
          <cell r="L57">
            <v>2906961.01</v>
          </cell>
        </row>
        <row r="58">
          <cell r="L58">
            <v>2861979.51</v>
          </cell>
        </row>
        <row r="59">
          <cell r="L59">
            <v>431717.8</v>
          </cell>
        </row>
        <row r="60">
          <cell r="D60">
            <v>0</v>
          </cell>
        </row>
        <row r="67">
          <cell r="D67">
            <v>46692.57</v>
          </cell>
        </row>
        <row r="68">
          <cell r="L68">
            <v>0</v>
          </cell>
        </row>
        <row r="69">
          <cell r="L69">
            <v>0</v>
          </cell>
        </row>
        <row r="74">
          <cell r="D74">
            <v>0</v>
          </cell>
        </row>
        <row r="75">
          <cell r="D75">
            <v>1503171.47</v>
          </cell>
        </row>
      </sheetData>
      <sheetData sheetId="3">
        <row r="4">
          <cell r="D4">
            <v>2183609.64</v>
          </cell>
        </row>
        <row r="8">
          <cell r="D8">
            <v>0</v>
          </cell>
        </row>
        <row r="9">
          <cell r="D9">
            <v>0</v>
          </cell>
        </row>
        <row r="10">
          <cell r="D10">
            <v>-75111.510000000009</v>
          </cell>
        </row>
        <row r="15">
          <cell r="D15">
            <v>2156778.4900000002</v>
          </cell>
        </row>
        <row r="18">
          <cell r="D18">
            <v>-23843017.16</v>
          </cell>
        </row>
        <row r="22">
          <cell r="D22">
            <v>-7289833.7899999991</v>
          </cell>
        </row>
        <row r="28">
          <cell r="D28">
            <v>-958522.93</v>
          </cell>
        </row>
        <row r="29">
          <cell r="D29">
            <v>948762.26</v>
          </cell>
        </row>
        <row r="30">
          <cell r="D30">
            <v>0</v>
          </cell>
        </row>
        <row r="31">
          <cell r="D31">
            <v>0</v>
          </cell>
        </row>
        <row r="35">
          <cell r="D35">
            <v>0</v>
          </cell>
        </row>
        <row r="36">
          <cell r="D36">
            <v>-11415.75</v>
          </cell>
        </row>
        <row r="38">
          <cell r="D38">
            <v>910.08</v>
          </cell>
        </row>
        <row r="46">
          <cell r="D46">
            <v>-132975.78</v>
          </cell>
        </row>
        <row r="50">
          <cell r="D50">
            <v>0</v>
          </cell>
        </row>
        <row r="53">
          <cell r="D53">
            <v>0</v>
          </cell>
        </row>
        <row r="54">
          <cell r="D54">
            <v>0</v>
          </cell>
        </row>
        <row r="57">
          <cell r="D57">
            <v>0</v>
          </cell>
        </row>
        <row r="63">
          <cell r="D63">
            <v>0</v>
          </cell>
        </row>
        <row r="66">
          <cell r="D66">
            <v>0</v>
          </cell>
        </row>
      </sheetData>
      <sheetData sheetId="4">
        <row r="3">
          <cell r="D3">
            <v>-27020816.449999999</v>
          </cell>
        </row>
        <row r="5">
          <cell r="D5">
            <v>0</v>
          </cell>
        </row>
        <row r="8">
          <cell r="D8">
            <v>0</v>
          </cell>
        </row>
        <row r="9">
          <cell r="D9">
            <v>1023381.92</v>
          </cell>
        </row>
        <row r="10">
          <cell r="D10">
            <v>0</v>
          </cell>
        </row>
        <row r="11">
          <cell r="D11">
            <v>0</v>
          </cell>
        </row>
        <row r="12">
          <cell r="D12">
            <v>0</v>
          </cell>
        </row>
        <row r="13">
          <cell r="D13">
            <v>0</v>
          </cell>
        </row>
        <row r="14">
          <cell r="D14">
            <v>1023381.92</v>
          </cell>
        </row>
        <row r="16">
          <cell r="D16">
            <v>0</v>
          </cell>
        </row>
        <row r="19">
          <cell r="D19">
            <v>0</v>
          </cell>
        </row>
        <row r="20">
          <cell r="D20">
            <v>-1143594.75</v>
          </cell>
        </row>
        <row r="21">
          <cell r="D21">
            <v>0</v>
          </cell>
        </row>
        <row r="22">
          <cell r="D22">
            <v>14852.73</v>
          </cell>
        </row>
        <row r="23">
          <cell r="D23">
            <v>0</v>
          </cell>
        </row>
        <row r="24">
          <cell r="D24">
            <v>-1128742.02</v>
          </cell>
        </row>
        <row r="25">
          <cell r="D25">
            <v>-27126176.549999997</v>
          </cell>
        </row>
        <row r="31">
          <cell r="E31">
            <v>2765558.77</v>
          </cell>
          <cell r="F31">
            <v>0</v>
          </cell>
          <cell r="G31">
            <v>0</v>
          </cell>
          <cell r="H31">
            <v>-871674.2</v>
          </cell>
          <cell r="I31">
            <v>0</v>
          </cell>
          <cell r="J31">
            <v>-21871454.73</v>
          </cell>
          <cell r="K31">
            <v>24658219.940000001</v>
          </cell>
          <cell r="L31">
            <v>-24193115.829999998</v>
          </cell>
          <cell r="M31">
            <v>0</v>
          </cell>
          <cell r="N31">
            <v>0</v>
          </cell>
          <cell r="O31">
            <v>0</v>
          </cell>
          <cell r="P31">
            <v>7752165.9100000001</v>
          </cell>
          <cell r="Q31">
            <v>-11760300.139999997</v>
          </cell>
        </row>
        <row r="32">
          <cell r="E32">
            <v>0</v>
          </cell>
          <cell r="F32">
            <v>0</v>
          </cell>
          <cell r="G32">
            <v>0</v>
          </cell>
          <cell r="H32">
            <v>0</v>
          </cell>
          <cell r="I32">
            <v>0</v>
          </cell>
          <cell r="J32">
            <v>0</v>
          </cell>
          <cell r="K32">
            <v>0</v>
          </cell>
          <cell r="L32">
            <v>0</v>
          </cell>
          <cell r="M32">
            <v>0</v>
          </cell>
          <cell r="N32">
            <v>0</v>
          </cell>
          <cell r="O32">
            <v>0</v>
          </cell>
          <cell r="P32">
            <v>0</v>
          </cell>
          <cell r="Q32">
            <v>0</v>
          </cell>
        </row>
        <row r="33">
          <cell r="E33">
            <v>0</v>
          </cell>
          <cell r="F33">
            <v>0</v>
          </cell>
          <cell r="G33">
            <v>0</v>
          </cell>
          <cell r="H33">
            <v>0</v>
          </cell>
          <cell r="I33">
            <v>0</v>
          </cell>
          <cell r="J33">
            <v>0</v>
          </cell>
          <cell r="K33">
            <v>0</v>
          </cell>
          <cell r="L33">
            <v>0</v>
          </cell>
          <cell r="M33">
            <v>0</v>
          </cell>
          <cell r="N33">
            <v>0</v>
          </cell>
          <cell r="O33">
            <v>0</v>
          </cell>
          <cell r="P33">
            <v>0</v>
          </cell>
          <cell r="Q33">
            <v>0</v>
          </cell>
        </row>
        <row r="34">
          <cell r="E34">
            <v>2765558.77</v>
          </cell>
          <cell r="F34">
            <v>0</v>
          </cell>
          <cell r="G34">
            <v>0</v>
          </cell>
          <cell r="H34">
            <v>-871674.2</v>
          </cell>
          <cell r="I34">
            <v>0</v>
          </cell>
          <cell r="J34">
            <v>-21871454.73</v>
          </cell>
          <cell r="K34">
            <v>24658219.940000001</v>
          </cell>
          <cell r="L34">
            <v>-24193115.829999998</v>
          </cell>
          <cell r="M34">
            <v>0</v>
          </cell>
          <cell r="N34">
            <v>0</v>
          </cell>
          <cell r="O34">
            <v>0</v>
          </cell>
          <cell r="P34">
            <v>7752165.9100000001</v>
          </cell>
          <cell r="Q34">
            <v>-11760300.139999997</v>
          </cell>
        </row>
        <row r="35">
          <cell r="E35">
            <v>0</v>
          </cell>
          <cell r="F35">
            <v>0</v>
          </cell>
          <cell r="G35">
            <v>0</v>
          </cell>
          <cell r="H35">
            <v>0</v>
          </cell>
          <cell r="I35">
            <v>0</v>
          </cell>
          <cell r="J35">
            <v>0</v>
          </cell>
          <cell r="K35">
            <v>0</v>
          </cell>
          <cell r="L35">
            <v>-27348463.030000001</v>
          </cell>
          <cell r="M35">
            <v>0</v>
          </cell>
          <cell r="N35">
            <v>0</v>
          </cell>
          <cell r="O35">
            <v>0</v>
          </cell>
          <cell r="P35">
            <v>300317.95</v>
          </cell>
          <cell r="Q35">
            <v>-27048145.080000002</v>
          </cell>
        </row>
        <row r="36">
          <cell r="E36">
            <v>0</v>
          </cell>
          <cell r="F36">
            <v>0</v>
          </cell>
          <cell r="G36">
            <v>0</v>
          </cell>
          <cell r="H36">
            <v>0</v>
          </cell>
          <cell r="I36">
            <v>0</v>
          </cell>
          <cell r="J36">
            <v>0</v>
          </cell>
          <cell r="K36">
            <v>27499520</v>
          </cell>
          <cell r="L36">
            <v>0</v>
          </cell>
          <cell r="M36">
            <v>0</v>
          </cell>
          <cell r="N36">
            <v>0</v>
          </cell>
          <cell r="O36">
            <v>0</v>
          </cell>
          <cell r="P36">
            <v>0</v>
          </cell>
          <cell r="Q36">
            <v>27499520</v>
          </cell>
        </row>
        <row r="37">
          <cell r="E37">
            <v>14788000</v>
          </cell>
          <cell r="F37">
            <v>0</v>
          </cell>
          <cell r="G37">
            <v>0</v>
          </cell>
          <cell r="H37">
            <v>0</v>
          </cell>
          <cell r="I37">
            <v>0</v>
          </cell>
          <cell r="J37">
            <v>0</v>
          </cell>
          <cell r="K37">
            <v>0</v>
          </cell>
          <cell r="L37">
            <v>0</v>
          </cell>
          <cell r="M37">
            <v>0</v>
          </cell>
          <cell r="N37">
            <v>0</v>
          </cell>
          <cell r="O37">
            <v>0</v>
          </cell>
          <cell r="P37">
            <v>0</v>
          </cell>
          <cell r="Q37">
            <v>14788000</v>
          </cell>
        </row>
        <row r="38">
          <cell r="E38">
            <v>-14788000</v>
          </cell>
          <cell r="F38">
            <v>0</v>
          </cell>
          <cell r="G38">
            <v>0</v>
          </cell>
          <cell r="H38">
            <v>0</v>
          </cell>
          <cell r="I38">
            <v>0</v>
          </cell>
          <cell r="J38">
            <v>0</v>
          </cell>
          <cell r="K38">
            <v>0</v>
          </cell>
          <cell r="L38">
            <v>0</v>
          </cell>
          <cell r="M38">
            <v>0</v>
          </cell>
          <cell r="N38">
            <v>0</v>
          </cell>
          <cell r="O38">
            <v>0</v>
          </cell>
          <cell r="P38">
            <v>0</v>
          </cell>
          <cell r="Q38">
            <v>-14788000</v>
          </cell>
        </row>
        <row r="39">
          <cell r="E39">
            <v>0</v>
          </cell>
          <cell r="F39">
            <v>0</v>
          </cell>
          <cell r="G39">
            <v>0</v>
          </cell>
          <cell r="H39">
            <v>0</v>
          </cell>
          <cell r="I39">
            <v>0</v>
          </cell>
          <cell r="J39">
            <v>0</v>
          </cell>
          <cell r="K39">
            <v>0</v>
          </cell>
          <cell r="L39">
            <v>0</v>
          </cell>
          <cell r="M39">
            <v>0</v>
          </cell>
          <cell r="N39">
            <v>0</v>
          </cell>
          <cell r="O39">
            <v>0</v>
          </cell>
          <cell r="P39">
            <v>0</v>
          </cell>
          <cell r="Q39">
            <v>0</v>
          </cell>
        </row>
        <row r="40">
          <cell r="E40">
            <v>0</v>
          </cell>
          <cell r="F40">
            <v>0</v>
          </cell>
          <cell r="G40">
            <v>0</v>
          </cell>
          <cell r="H40">
            <v>0</v>
          </cell>
          <cell r="I40">
            <v>0</v>
          </cell>
          <cell r="J40">
            <v>0</v>
          </cell>
          <cell r="K40">
            <v>0</v>
          </cell>
          <cell r="L40">
            <v>0</v>
          </cell>
          <cell r="M40">
            <v>0</v>
          </cell>
          <cell r="N40">
            <v>0</v>
          </cell>
          <cell r="O40">
            <v>0</v>
          </cell>
          <cell r="P40">
            <v>0</v>
          </cell>
          <cell r="Q40">
            <v>0</v>
          </cell>
        </row>
        <row r="41">
          <cell r="E41">
            <v>0</v>
          </cell>
          <cell r="F41">
            <v>0</v>
          </cell>
          <cell r="G41">
            <v>0</v>
          </cell>
          <cell r="H41">
            <v>0</v>
          </cell>
          <cell r="I41">
            <v>0</v>
          </cell>
          <cell r="J41">
            <v>0</v>
          </cell>
          <cell r="K41">
            <v>0</v>
          </cell>
          <cell r="L41">
            <v>0</v>
          </cell>
          <cell r="M41">
            <v>0</v>
          </cell>
          <cell r="N41">
            <v>0</v>
          </cell>
          <cell r="O41">
            <v>0</v>
          </cell>
          <cell r="P41">
            <v>0</v>
          </cell>
          <cell r="Q41">
            <v>0</v>
          </cell>
        </row>
        <row r="42">
          <cell r="E42">
            <v>0</v>
          </cell>
          <cell r="F42">
            <v>0</v>
          </cell>
          <cell r="G42">
            <v>0</v>
          </cell>
          <cell r="H42">
            <v>0</v>
          </cell>
          <cell r="I42">
            <v>0</v>
          </cell>
          <cell r="J42">
            <v>0</v>
          </cell>
          <cell r="K42">
            <v>0</v>
          </cell>
          <cell r="L42">
            <v>0</v>
          </cell>
          <cell r="M42">
            <v>0</v>
          </cell>
          <cell r="N42">
            <v>0</v>
          </cell>
          <cell r="O42">
            <v>0</v>
          </cell>
          <cell r="P42">
            <v>0</v>
          </cell>
          <cell r="Q42">
            <v>0</v>
          </cell>
        </row>
        <row r="43">
          <cell r="E43">
            <v>0</v>
          </cell>
          <cell r="F43">
            <v>0</v>
          </cell>
          <cell r="G43">
            <v>0</v>
          </cell>
          <cell r="H43">
            <v>0</v>
          </cell>
          <cell r="I43">
            <v>0</v>
          </cell>
          <cell r="J43">
            <v>0</v>
          </cell>
          <cell r="K43">
            <v>27499520</v>
          </cell>
          <cell r="L43">
            <v>0</v>
          </cell>
          <cell r="M43">
            <v>0</v>
          </cell>
          <cell r="N43">
            <v>0</v>
          </cell>
          <cell r="O43">
            <v>0</v>
          </cell>
          <cell r="P43">
            <v>0</v>
          </cell>
          <cell r="Q43">
            <v>27499520</v>
          </cell>
        </row>
        <row r="44">
          <cell r="E44">
            <v>0</v>
          </cell>
          <cell r="F44">
            <v>0</v>
          </cell>
          <cell r="G44">
            <v>0</v>
          </cell>
          <cell r="H44">
            <v>0</v>
          </cell>
          <cell r="I44">
            <v>0</v>
          </cell>
          <cell r="J44">
            <v>15054002.48</v>
          </cell>
          <cell r="K44">
            <v>-24918167.309999999</v>
          </cell>
          <cell r="L44">
            <v>24193115.829999998</v>
          </cell>
          <cell r="M44">
            <v>0</v>
          </cell>
          <cell r="N44">
            <v>0</v>
          </cell>
          <cell r="O44">
            <v>0</v>
          </cell>
          <cell r="P44">
            <v>0</v>
          </cell>
          <cell r="Q44">
            <v>14328951</v>
          </cell>
        </row>
        <row r="45">
          <cell r="E45">
            <v>0</v>
          </cell>
          <cell r="F45">
            <v>0</v>
          </cell>
          <cell r="G45">
            <v>0</v>
          </cell>
          <cell r="H45">
            <v>0</v>
          </cell>
          <cell r="I45">
            <v>0</v>
          </cell>
          <cell r="J45">
            <v>0</v>
          </cell>
          <cell r="K45">
            <v>0</v>
          </cell>
          <cell r="L45">
            <v>0</v>
          </cell>
          <cell r="M45">
            <v>0</v>
          </cell>
          <cell r="N45">
            <v>0</v>
          </cell>
          <cell r="O45">
            <v>0</v>
          </cell>
          <cell r="P45">
            <v>0</v>
          </cell>
          <cell r="Q45">
            <v>0</v>
          </cell>
        </row>
        <row r="46">
          <cell r="E46">
            <v>0</v>
          </cell>
          <cell r="F46">
            <v>0</v>
          </cell>
          <cell r="G46">
            <v>0</v>
          </cell>
          <cell r="H46">
            <v>0</v>
          </cell>
          <cell r="I46">
            <v>0</v>
          </cell>
          <cell r="J46">
            <v>15054002.48</v>
          </cell>
          <cell r="K46">
            <v>-24918167.309999999</v>
          </cell>
          <cell r="L46">
            <v>24193115.829999998</v>
          </cell>
          <cell r="M46">
            <v>0</v>
          </cell>
          <cell r="N46">
            <v>0</v>
          </cell>
          <cell r="O46">
            <v>0</v>
          </cell>
          <cell r="P46">
            <v>0</v>
          </cell>
          <cell r="Q46">
            <v>14328951</v>
          </cell>
        </row>
        <row r="47">
          <cell r="E47">
            <v>2765558.77</v>
          </cell>
          <cell r="F47">
            <v>0</v>
          </cell>
          <cell r="G47">
            <v>0</v>
          </cell>
          <cell r="H47">
            <v>-871674.2</v>
          </cell>
          <cell r="I47">
            <v>0</v>
          </cell>
          <cell r="J47">
            <v>-6817452.25</v>
          </cell>
          <cell r="K47">
            <v>27239572.629999999</v>
          </cell>
          <cell r="L47">
            <v>-27348463.030000001</v>
          </cell>
          <cell r="M47">
            <v>0</v>
          </cell>
          <cell r="N47">
            <v>0</v>
          </cell>
          <cell r="O47">
            <v>0</v>
          </cell>
          <cell r="P47">
            <v>8052483.8600000003</v>
          </cell>
          <cell r="Q47">
            <v>3020025.7799999984</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E49">
            <v>0</v>
          </cell>
          <cell r="F49">
            <v>0</v>
          </cell>
          <cell r="G49">
            <v>0</v>
          </cell>
          <cell r="H49">
            <v>0</v>
          </cell>
          <cell r="I49">
            <v>0</v>
          </cell>
          <cell r="J49">
            <v>0</v>
          </cell>
          <cell r="K49">
            <v>0</v>
          </cell>
          <cell r="L49">
            <v>0</v>
          </cell>
          <cell r="M49">
            <v>0</v>
          </cell>
          <cell r="N49">
            <v>0</v>
          </cell>
          <cell r="O49">
            <v>0</v>
          </cell>
          <cell r="P49">
            <v>0</v>
          </cell>
          <cell r="Q49">
            <v>0</v>
          </cell>
        </row>
        <row r="50">
          <cell r="E50">
            <v>2765558.77</v>
          </cell>
          <cell r="F50">
            <v>0</v>
          </cell>
          <cell r="G50">
            <v>0</v>
          </cell>
          <cell r="H50">
            <v>-871674.2</v>
          </cell>
          <cell r="I50">
            <v>0</v>
          </cell>
          <cell r="J50">
            <v>-34165915.280000001</v>
          </cell>
          <cell r="K50">
            <v>27239572.629999999</v>
          </cell>
          <cell r="L50">
            <v>0</v>
          </cell>
          <cell r="M50">
            <v>0</v>
          </cell>
          <cell r="N50">
            <v>0</v>
          </cell>
          <cell r="O50">
            <v>0</v>
          </cell>
          <cell r="P50">
            <v>8052483.8600000003</v>
          </cell>
          <cell r="Q50">
            <v>3020025.7799999984</v>
          </cell>
        </row>
        <row r="51">
          <cell r="E51">
            <v>0</v>
          </cell>
          <cell r="F51">
            <v>0</v>
          </cell>
          <cell r="G51">
            <v>0</v>
          </cell>
          <cell r="H51">
            <v>0</v>
          </cell>
          <cell r="I51">
            <v>0</v>
          </cell>
          <cell r="J51">
            <v>0</v>
          </cell>
          <cell r="K51">
            <v>0</v>
          </cell>
          <cell r="L51">
            <v>-27020816.449999999</v>
          </cell>
          <cell r="M51">
            <v>0</v>
          </cell>
          <cell r="N51">
            <v>0</v>
          </cell>
          <cell r="O51">
            <v>0</v>
          </cell>
          <cell r="P51">
            <v>-105360.1</v>
          </cell>
          <cell r="Q51">
            <v>-27126176.550000001</v>
          </cell>
        </row>
        <row r="52">
          <cell r="E52">
            <v>0</v>
          </cell>
          <cell r="F52">
            <v>0</v>
          </cell>
          <cell r="G52">
            <v>0</v>
          </cell>
          <cell r="H52">
            <v>0</v>
          </cell>
          <cell r="I52">
            <v>0</v>
          </cell>
          <cell r="J52">
            <v>0</v>
          </cell>
          <cell r="K52">
            <v>29281949</v>
          </cell>
          <cell r="L52">
            <v>0</v>
          </cell>
          <cell r="M52">
            <v>0</v>
          </cell>
          <cell r="N52">
            <v>0</v>
          </cell>
          <cell r="O52">
            <v>0</v>
          </cell>
          <cell r="P52">
            <v>0</v>
          </cell>
          <cell r="Q52">
            <v>29281949</v>
          </cell>
        </row>
        <row r="53">
          <cell r="E53">
            <v>0</v>
          </cell>
          <cell r="F53">
            <v>0</v>
          </cell>
          <cell r="G53">
            <v>0</v>
          </cell>
          <cell r="H53">
            <v>0</v>
          </cell>
          <cell r="I53">
            <v>0</v>
          </cell>
          <cell r="J53">
            <v>0</v>
          </cell>
          <cell r="K53">
            <v>0</v>
          </cell>
          <cell r="L53">
            <v>0</v>
          </cell>
          <cell r="M53">
            <v>0</v>
          </cell>
          <cell r="N53">
            <v>0</v>
          </cell>
          <cell r="O53">
            <v>0</v>
          </cell>
          <cell r="P53">
            <v>0</v>
          </cell>
          <cell r="Q53">
            <v>0</v>
          </cell>
        </row>
        <row r="54">
          <cell r="E54">
            <v>0</v>
          </cell>
          <cell r="F54">
            <v>0</v>
          </cell>
          <cell r="G54">
            <v>0</v>
          </cell>
          <cell r="H54">
            <v>0</v>
          </cell>
          <cell r="I54">
            <v>0</v>
          </cell>
          <cell r="J54">
            <v>0</v>
          </cell>
          <cell r="K54">
            <v>0</v>
          </cell>
          <cell r="L54">
            <v>0</v>
          </cell>
          <cell r="M54">
            <v>0</v>
          </cell>
          <cell r="N54">
            <v>0</v>
          </cell>
          <cell r="O54">
            <v>0</v>
          </cell>
          <cell r="P54">
            <v>0</v>
          </cell>
          <cell r="Q54">
            <v>0</v>
          </cell>
        </row>
        <row r="55">
          <cell r="E55">
            <v>0</v>
          </cell>
          <cell r="F55">
            <v>0</v>
          </cell>
          <cell r="G55">
            <v>0</v>
          </cell>
          <cell r="H55">
            <v>0</v>
          </cell>
          <cell r="I55">
            <v>0</v>
          </cell>
          <cell r="J55">
            <v>0</v>
          </cell>
          <cell r="K55">
            <v>0</v>
          </cell>
          <cell r="L55">
            <v>0</v>
          </cell>
          <cell r="M55">
            <v>0</v>
          </cell>
          <cell r="N55">
            <v>0</v>
          </cell>
          <cell r="O55">
            <v>0</v>
          </cell>
          <cell r="P55">
            <v>0</v>
          </cell>
          <cell r="Q55">
            <v>0</v>
          </cell>
        </row>
        <row r="56">
          <cell r="E56">
            <v>0</v>
          </cell>
          <cell r="F56">
            <v>0</v>
          </cell>
          <cell r="G56">
            <v>0</v>
          </cell>
          <cell r="H56">
            <v>0</v>
          </cell>
          <cell r="I56">
            <v>0</v>
          </cell>
          <cell r="J56">
            <v>0</v>
          </cell>
          <cell r="K56">
            <v>0</v>
          </cell>
          <cell r="L56">
            <v>0</v>
          </cell>
          <cell r="M56">
            <v>0</v>
          </cell>
          <cell r="N56">
            <v>0</v>
          </cell>
          <cell r="O56">
            <v>0</v>
          </cell>
          <cell r="P56">
            <v>0</v>
          </cell>
          <cell r="Q56">
            <v>0</v>
          </cell>
        </row>
        <row r="57">
          <cell r="E57">
            <v>0</v>
          </cell>
          <cell r="F57">
            <v>0</v>
          </cell>
          <cell r="G57">
            <v>0</v>
          </cell>
          <cell r="H57">
            <v>0</v>
          </cell>
          <cell r="I57">
            <v>0</v>
          </cell>
          <cell r="J57">
            <v>0</v>
          </cell>
          <cell r="K57">
            <v>0</v>
          </cell>
          <cell r="L57">
            <v>0</v>
          </cell>
          <cell r="M57">
            <v>0</v>
          </cell>
          <cell r="N57">
            <v>0</v>
          </cell>
          <cell r="O57">
            <v>0</v>
          </cell>
          <cell r="P57">
            <v>0</v>
          </cell>
          <cell r="Q57">
            <v>0</v>
          </cell>
        </row>
        <row r="58">
          <cell r="E58">
            <v>0</v>
          </cell>
          <cell r="F58">
            <v>0</v>
          </cell>
          <cell r="G58">
            <v>0</v>
          </cell>
          <cell r="H58">
            <v>0</v>
          </cell>
          <cell r="I58">
            <v>0</v>
          </cell>
          <cell r="J58">
            <v>0</v>
          </cell>
          <cell r="K58">
            <v>0</v>
          </cell>
          <cell r="L58">
            <v>0</v>
          </cell>
          <cell r="M58">
            <v>0</v>
          </cell>
          <cell r="N58">
            <v>0</v>
          </cell>
          <cell r="O58">
            <v>0</v>
          </cell>
          <cell r="P58">
            <v>0</v>
          </cell>
          <cell r="Q58">
            <v>0</v>
          </cell>
        </row>
        <row r="59">
          <cell r="E59">
            <v>0</v>
          </cell>
          <cell r="F59">
            <v>0</v>
          </cell>
          <cell r="G59">
            <v>0</v>
          </cell>
          <cell r="H59">
            <v>0</v>
          </cell>
          <cell r="I59">
            <v>0</v>
          </cell>
          <cell r="J59">
            <v>0</v>
          </cell>
          <cell r="K59">
            <v>29281949</v>
          </cell>
          <cell r="L59">
            <v>0</v>
          </cell>
          <cell r="M59">
            <v>0</v>
          </cell>
          <cell r="N59">
            <v>0</v>
          </cell>
          <cell r="O59">
            <v>0</v>
          </cell>
          <cell r="P59">
            <v>0</v>
          </cell>
          <cell r="Q59">
            <v>29281949</v>
          </cell>
        </row>
        <row r="60">
          <cell r="E60">
            <v>0</v>
          </cell>
          <cell r="F60">
            <v>0</v>
          </cell>
          <cell r="G60">
            <v>0</v>
          </cell>
          <cell r="H60">
            <v>32162.49</v>
          </cell>
          <cell r="I60">
            <v>0</v>
          </cell>
          <cell r="J60">
            <v>27239572.629999999</v>
          </cell>
          <cell r="K60">
            <v>-29500705.18</v>
          </cell>
          <cell r="L60">
            <v>0</v>
          </cell>
          <cell r="M60">
            <v>0</v>
          </cell>
          <cell r="N60">
            <v>0</v>
          </cell>
          <cell r="O60">
            <v>0</v>
          </cell>
          <cell r="P60">
            <v>0</v>
          </cell>
          <cell r="Q60">
            <v>-2228970.0600000024</v>
          </cell>
        </row>
        <row r="61">
          <cell r="E61">
            <v>0</v>
          </cell>
          <cell r="F61">
            <v>0</v>
          </cell>
          <cell r="G61">
            <v>0</v>
          </cell>
          <cell r="H61">
            <v>0</v>
          </cell>
          <cell r="I61">
            <v>0</v>
          </cell>
          <cell r="J61">
            <v>0</v>
          </cell>
          <cell r="K61">
            <v>0</v>
          </cell>
          <cell r="L61">
            <v>0</v>
          </cell>
          <cell r="M61">
            <v>0</v>
          </cell>
          <cell r="N61">
            <v>0</v>
          </cell>
          <cell r="O61">
            <v>0</v>
          </cell>
          <cell r="P61">
            <v>0</v>
          </cell>
          <cell r="Q61">
            <v>0</v>
          </cell>
        </row>
        <row r="62">
          <cell r="E62">
            <v>0</v>
          </cell>
          <cell r="F62">
            <v>0</v>
          </cell>
          <cell r="G62">
            <v>0</v>
          </cell>
          <cell r="H62">
            <v>32162.49</v>
          </cell>
          <cell r="I62">
            <v>0</v>
          </cell>
          <cell r="J62">
            <v>27239572.629999999</v>
          </cell>
          <cell r="K62">
            <v>-29500705.18</v>
          </cell>
          <cell r="L62">
            <v>0</v>
          </cell>
          <cell r="M62">
            <v>0</v>
          </cell>
          <cell r="N62">
            <v>0</v>
          </cell>
          <cell r="O62">
            <v>0</v>
          </cell>
          <cell r="P62">
            <v>0</v>
          </cell>
          <cell r="Q62">
            <v>-2228970.0600000024</v>
          </cell>
        </row>
        <row r="63">
          <cell r="E63">
            <v>2765558.77</v>
          </cell>
          <cell r="F63">
            <v>0</v>
          </cell>
          <cell r="G63">
            <v>0</v>
          </cell>
          <cell r="H63">
            <v>-839511.71</v>
          </cell>
          <cell r="I63">
            <v>0</v>
          </cell>
          <cell r="J63">
            <v>-6926342.6500000022</v>
          </cell>
          <cell r="K63">
            <v>27020816.449999996</v>
          </cell>
          <cell r="L63">
            <v>-27020816.449999999</v>
          </cell>
          <cell r="M63">
            <v>0</v>
          </cell>
          <cell r="N63">
            <v>0</v>
          </cell>
          <cell r="O63">
            <v>0</v>
          </cell>
          <cell r="P63">
            <v>7947123.7600000007</v>
          </cell>
          <cell r="Q63">
            <v>2946828.1699999943</v>
          </cell>
        </row>
      </sheetData>
      <sheetData sheetId="5">
        <row r="4">
          <cell r="D4">
            <v>-27020816.449999999</v>
          </cell>
        </row>
        <row r="5">
          <cell r="D5">
            <v>-1674755.3199999998</v>
          </cell>
        </row>
        <row r="6">
          <cell r="D6">
            <v>958522.93</v>
          </cell>
        </row>
        <row r="7">
          <cell r="D7">
            <v>-10130.4</v>
          </cell>
        </row>
        <row r="8">
          <cell r="D8">
            <v>-86508.34</v>
          </cell>
        </row>
        <row r="9">
          <cell r="D9">
            <v>-3090930.34</v>
          </cell>
        </row>
        <row r="10">
          <cell r="D10">
            <v>0</v>
          </cell>
        </row>
        <row r="11">
          <cell r="D11">
            <v>0</v>
          </cell>
        </row>
        <row r="12">
          <cell r="D12">
            <v>-910.08</v>
          </cell>
        </row>
        <row r="13">
          <cell r="D13">
            <v>132975.78</v>
          </cell>
        </row>
        <row r="14">
          <cell r="D14">
            <v>0</v>
          </cell>
        </row>
        <row r="15">
          <cell r="D15">
            <v>0</v>
          </cell>
        </row>
        <row r="16">
          <cell r="D16">
            <v>422225.13</v>
          </cell>
        </row>
        <row r="17">
          <cell r="D17">
            <v>-2851864.75</v>
          </cell>
        </row>
        <row r="18">
          <cell r="D18">
            <v>233238.34</v>
          </cell>
        </row>
        <row r="19">
          <cell r="D19">
            <v>-1154691.1499999999</v>
          </cell>
        </row>
        <row r="20">
          <cell r="D20">
            <v>0</v>
          </cell>
        </row>
        <row r="21">
          <cell r="D21">
            <v>-1930411.94</v>
          </cell>
        </row>
        <row r="22">
          <cell r="D22">
            <v>0</v>
          </cell>
        </row>
        <row r="23">
          <cell r="D23">
            <v>0</v>
          </cell>
        </row>
        <row r="24">
          <cell r="D24">
            <v>-132065.70000000001</v>
          </cell>
        </row>
        <row r="25">
          <cell r="D25">
            <v>-132975.78</v>
          </cell>
        </row>
        <row r="26">
          <cell r="D26">
            <v>0</v>
          </cell>
        </row>
        <row r="27">
          <cell r="D27">
            <v>910.08</v>
          </cell>
        </row>
        <row r="28">
          <cell r="D28">
            <v>0</v>
          </cell>
        </row>
        <row r="29">
          <cell r="D29">
            <v>0</v>
          </cell>
        </row>
        <row r="30">
          <cell r="D30">
            <v>-31679502.219999999</v>
          </cell>
        </row>
        <row r="32">
          <cell r="D32">
            <v>2198341.89</v>
          </cell>
        </row>
        <row r="33">
          <cell r="D33">
            <v>0</v>
          </cell>
        </row>
        <row r="34">
          <cell r="D34">
            <v>-960000</v>
          </cell>
        </row>
        <row r="35">
          <cell r="D35">
            <v>0</v>
          </cell>
        </row>
        <row r="36">
          <cell r="D36">
            <v>0</v>
          </cell>
        </row>
        <row r="37">
          <cell r="D37">
            <v>3158341.89</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2198341.89</v>
          </cell>
        </row>
        <row r="52">
          <cell r="D52">
            <v>26694020.91</v>
          </cell>
        </row>
        <row r="53">
          <cell r="D53">
            <v>0</v>
          </cell>
        </row>
        <row r="54">
          <cell r="D54">
            <v>0</v>
          </cell>
        </row>
        <row r="55">
          <cell r="D55">
            <v>0</v>
          </cell>
        </row>
        <row r="56">
          <cell r="D56">
            <v>0</v>
          </cell>
        </row>
        <row r="57">
          <cell r="D57">
            <v>26694020.91</v>
          </cell>
        </row>
        <row r="58">
          <cell r="D58">
            <v>217558.9</v>
          </cell>
        </row>
        <row r="59">
          <cell r="D59">
            <v>217558.9</v>
          </cell>
        </row>
        <row r="60">
          <cell r="D60">
            <v>0</v>
          </cell>
        </row>
        <row r="61">
          <cell r="D61">
            <v>217558.9</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26911579.809999999</v>
          </cell>
        </row>
        <row r="75">
          <cell r="D75">
            <v>0</v>
          </cell>
        </row>
        <row r="76">
          <cell r="D76">
            <v>-2569580.5199999996</v>
          </cell>
        </row>
        <row r="77">
          <cell r="D77">
            <v>4072751.99</v>
          </cell>
        </row>
        <row r="78">
          <cell r="D78">
            <v>1503171.47</v>
          </cell>
        </row>
      </sheetData>
      <sheetData sheetId="6">
        <row r="6">
          <cell r="D6">
            <v>982</v>
          </cell>
        </row>
        <row r="10">
          <cell r="H10">
            <v>0</v>
          </cell>
        </row>
        <row r="16">
          <cell r="H16">
            <v>0</v>
          </cell>
        </row>
        <row r="30">
          <cell r="H30">
            <v>109</v>
          </cell>
        </row>
        <row r="31">
          <cell r="H31" t="str">
            <v>Sin información</v>
          </cell>
        </row>
        <row r="32">
          <cell r="H32" t="str">
            <v>Sin información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210"/>
      <sheetName val="2210"/>
      <sheetName val="3210"/>
      <sheetName val="8200"/>
    </sheetNames>
    <sheetDataSet>
      <sheetData sheetId="0"/>
      <sheetData sheetId="1"/>
      <sheetData sheetId="2">
        <row r="4">
          <cell r="D4">
            <v>5875.29</v>
          </cell>
        </row>
        <row r="5">
          <cell r="L5">
            <v>211692.75</v>
          </cell>
        </row>
        <row r="6">
          <cell r="L6">
            <v>211692.75</v>
          </cell>
        </row>
        <row r="7">
          <cell r="L7">
            <v>0</v>
          </cell>
        </row>
        <row r="8">
          <cell r="L8">
            <v>0</v>
          </cell>
        </row>
        <row r="9">
          <cell r="L9">
            <v>28348.93</v>
          </cell>
        </row>
        <row r="10">
          <cell r="L10">
            <v>0</v>
          </cell>
        </row>
        <row r="12">
          <cell r="D12">
            <v>36254.400000000001</v>
          </cell>
          <cell r="L12">
            <v>0</v>
          </cell>
        </row>
        <row r="13">
          <cell r="L13">
            <v>-33617</v>
          </cell>
        </row>
        <row r="16">
          <cell r="D16">
            <v>0</v>
          </cell>
          <cell r="L16">
            <v>540486.06999999995</v>
          </cell>
        </row>
        <row r="17">
          <cell r="L17">
            <v>-540486.06999999995</v>
          </cell>
        </row>
        <row r="18">
          <cell r="L18">
            <v>0</v>
          </cell>
        </row>
        <row r="19">
          <cell r="D19">
            <v>0</v>
          </cell>
          <cell r="L19">
            <v>0</v>
          </cell>
        </row>
        <row r="20">
          <cell r="L20">
            <v>0</v>
          </cell>
        </row>
        <row r="26">
          <cell r="D26">
            <v>0</v>
          </cell>
          <cell r="L26">
            <v>39460.76</v>
          </cell>
        </row>
        <row r="28">
          <cell r="L28">
            <v>0</v>
          </cell>
        </row>
        <row r="33">
          <cell r="D33">
            <v>0</v>
          </cell>
        </row>
        <row r="34">
          <cell r="D34">
            <v>0</v>
          </cell>
        </row>
        <row r="35">
          <cell r="L35">
            <v>0</v>
          </cell>
        </row>
        <row r="36">
          <cell r="D36">
            <v>0</v>
          </cell>
          <cell r="L36">
            <v>0</v>
          </cell>
        </row>
        <row r="37">
          <cell r="D37">
            <v>0</v>
          </cell>
        </row>
        <row r="39">
          <cell r="L39">
            <v>0</v>
          </cell>
        </row>
        <row r="40">
          <cell r="L40">
            <v>0</v>
          </cell>
        </row>
        <row r="41">
          <cell r="L41">
            <v>0</v>
          </cell>
        </row>
        <row r="42">
          <cell r="L42">
            <v>0</v>
          </cell>
        </row>
        <row r="43">
          <cell r="L43">
            <v>0</v>
          </cell>
        </row>
        <row r="44">
          <cell r="L44">
            <v>0</v>
          </cell>
        </row>
        <row r="46">
          <cell r="L46">
            <v>0</v>
          </cell>
        </row>
        <row r="47">
          <cell r="L47">
            <v>33617</v>
          </cell>
        </row>
        <row r="48">
          <cell r="D48">
            <v>72030.12</v>
          </cell>
        </row>
        <row r="49">
          <cell r="D49">
            <v>0</v>
          </cell>
        </row>
        <row r="50">
          <cell r="L50">
            <v>0</v>
          </cell>
        </row>
        <row r="51">
          <cell r="L51">
            <v>0</v>
          </cell>
        </row>
        <row r="54">
          <cell r="L54">
            <v>-215.69</v>
          </cell>
        </row>
        <row r="55">
          <cell r="L55">
            <v>88987.46</v>
          </cell>
        </row>
        <row r="56">
          <cell r="L56">
            <v>93934.94</v>
          </cell>
        </row>
        <row r="57">
          <cell r="L57">
            <v>1457.5</v>
          </cell>
        </row>
        <row r="59">
          <cell r="D59">
            <v>0</v>
          </cell>
        </row>
        <row r="66">
          <cell r="D66">
            <v>0</v>
          </cell>
        </row>
        <row r="67">
          <cell r="L67">
            <v>28282.799999999999</v>
          </cell>
        </row>
        <row r="68">
          <cell r="L68">
            <v>0</v>
          </cell>
        </row>
        <row r="73">
          <cell r="D73">
            <v>0</v>
          </cell>
        </row>
        <row r="74">
          <cell r="D74">
            <v>376332.14</v>
          </cell>
        </row>
      </sheetData>
      <sheetData sheetId="3">
        <row r="4">
          <cell r="D4">
            <v>452490.48</v>
          </cell>
        </row>
        <row r="7">
          <cell r="D7">
            <v>0</v>
          </cell>
        </row>
        <row r="8">
          <cell r="D8">
            <v>0</v>
          </cell>
        </row>
        <row r="9">
          <cell r="D9">
            <v>0</v>
          </cell>
        </row>
        <row r="14">
          <cell r="D14">
            <v>0</v>
          </cell>
        </row>
        <row r="17">
          <cell r="D17">
            <v>-409346.46</v>
          </cell>
        </row>
        <row r="21">
          <cell r="D21">
            <v>-582559.28</v>
          </cell>
        </row>
        <row r="26">
          <cell r="D26">
            <v>-19580.27</v>
          </cell>
        </row>
        <row r="27">
          <cell r="D27">
            <v>19580.27</v>
          </cell>
        </row>
        <row r="28">
          <cell r="D28">
            <v>0</v>
          </cell>
        </row>
        <row r="29">
          <cell r="D29">
            <v>0</v>
          </cell>
        </row>
        <row r="32">
          <cell r="D32">
            <v>0</v>
          </cell>
        </row>
        <row r="33">
          <cell r="D33">
            <v>-1070.81</v>
          </cell>
        </row>
        <row r="35">
          <cell r="D35">
            <v>0</v>
          </cell>
        </row>
        <row r="44">
          <cell r="D44">
            <v>0</v>
          </cell>
        </row>
        <row r="48">
          <cell r="D48">
            <v>0</v>
          </cell>
        </row>
        <row r="51">
          <cell r="D51">
            <v>0</v>
          </cell>
        </row>
        <row r="52">
          <cell r="D52">
            <v>0</v>
          </cell>
        </row>
        <row r="55">
          <cell r="D55">
            <v>0</v>
          </cell>
        </row>
        <row r="61">
          <cell r="D61">
            <v>0</v>
          </cell>
        </row>
        <row r="64">
          <cell r="D64">
            <v>0</v>
          </cell>
        </row>
      </sheetData>
      <sheetData sheetId="4">
        <row r="3">
          <cell r="D3">
            <v>-540486.06999999995</v>
          </cell>
        </row>
        <row r="5">
          <cell r="D5">
            <v>0</v>
          </cell>
        </row>
        <row r="8">
          <cell r="D8">
            <v>0</v>
          </cell>
        </row>
        <row r="9">
          <cell r="D9">
            <v>15468.02</v>
          </cell>
        </row>
        <row r="10">
          <cell r="D10">
            <v>0</v>
          </cell>
        </row>
        <row r="11">
          <cell r="D11">
            <v>0</v>
          </cell>
        </row>
        <row r="12">
          <cell r="D12">
            <v>0</v>
          </cell>
        </row>
        <row r="13">
          <cell r="D13">
            <v>0</v>
          </cell>
        </row>
        <row r="14">
          <cell r="D14">
            <v>15468.02</v>
          </cell>
        </row>
        <row r="16">
          <cell r="D16">
            <v>0</v>
          </cell>
        </row>
        <row r="19">
          <cell r="D19">
            <v>0</v>
          </cell>
        </row>
        <row r="20">
          <cell r="D20">
            <v>-19580.27</v>
          </cell>
        </row>
        <row r="21">
          <cell r="D21">
            <v>0</v>
          </cell>
        </row>
        <row r="22">
          <cell r="D22">
            <v>0</v>
          </cell>
        </row>
        <row r="23">
          <cell r="D23">
            <v>0</v>
          </cell>
        </row>
        <row r="24">
          <cell r="D24">
            <v>-19580.27</v>
          </cell>
        </row>
        <row r="25">
          <cell r="D25">
            <v>-544598.31999999995</v>
          </cell>
        </row>
        <row r="31">
          <cell r="E31">
            <v>211692.75</v>
          </cell>
          <cell r="F31">
            <v>0</v>
          </cell>
          <cell r="G31">
            <v>0</v>
          </cell>
          <cell r="H31">
            <v>31200.34</v>
          </cell>
          <cell r="I31">
            <v>0</v>
          </cell>
          <cell r="J31">
            <v>-33617</v>
          </cell>
          <cell r="K31">
            <v>592482.72</v>
          </cell>
          <cell r="L31">
            <v>-592482.72</v>
          </cell>
          <cell r="M31">
            <v>0</v>
          </cell>
          <cell r="N31">
            <v>0</v>
          </cell>
          <cell r="O31">
            <v>0</v>
          </cell>
          <cell r="P31">
            <v>52440.28</v>
          </cell>
          <cell r="Q31">
            <v>261716.36999999997</v>
          </cell>
        </row>
        <row r="32">
          <cell r="E32">
            <v>0</v>
          </cell>
          <cell r="F32">
            <v>0</v>
          </cell>
          <cell r="G32">
            <v>0</v>
          </cell>
          <cell r="H32">
            <v>0</v>
          </cell>
          <cell r="I32">
            <v>0</v>
          </cell>
          <cell r="J32">
            <v>0</v>
          </cell>
          <cell r="K32">
            <v>0</v>
          </cell>
          <cell r="L32">
            <v>0</v>
          </cell>
          <cell r="M32">
            <v>0</v>
          </cell>
          <cell r="N32">
            <v>0</v>
          </cell>
          <cell r="O32">
            <v>0</v>
          </cell>
          <cell r="P32">
            <v>0</v>
          </cell>
          <cell r="Q32">
            <v>0</v>
          </cell>
        </row>
        <row r="33">
          <cell r="E33">
            <v>0</v>
          </cell>
          <cell r="F33">
            <v>0</v>
          </cell>
          <cell r="G33">
            <v>0</v>
          </cell>
          <cell r="H33">
            <v>0</v>
          </cell>
          <cell r="I33">
            <v>0</v>
          </cell>
          <cell r="J33">
            <v>0</v>
          </cell>
          <cell r="K33">
            <v>0</v>
          </cell>
          <cell r="L33">
            <v>0</v>
          </cell>
          <cell r="M33">
            <v>0</v>
          </cell>
          <cell r="N33">
            <v>0</v>
          </cell>
          <cell r="O33">
            <v>0</v>
          </cell>
          <cell r="P33">
            <v>0</v>
          </cell>
          <cell r="Q33">
            <v>0</v>
          </cell>
        </row>
        <row r="34">
          <cell r="E34">
            <v>211692.75</v>
          </cell>
          <cell r="F34">
            <v>0</v>
          </cell>
          <cell r="G34">
            <v>0</v>
          </cell>
          <cell r="H34">
            <v>31200.34</v>
          </cell>
          <cell r="I34">
            <v>0</v>
          </cell>
          <cell r="J34">
            <v>-33617</v>
          </cell>
          <cell r="K34">
            <v>592482.72</v>
          </cell>
          <cell r="L34">
            <v>-592482.72</v>
          </cell>
          <cell r="M34">
            <v>0</v>
          </cell>
          <cell r="N34">
            <v>0</v>
          </cell>
          <cell r="O34">
            <v>0</v>
          </cell>
          <cell r="P34">
            <v>52440.28</v>
          </cell>
          <cell r="Q34">
            <v>261716.36999999997</v>
          </cell>
        </row>
        <row r="35">
          <cell r="E35">
            <v>0</v>
          </cell>
          <cell r="F35">
            <v>0</v>
          </cell>
          <cell r="G35">
            <v>0</v>
          </cell>
          <cell r="H35">
            <v>0</v>
          </cell>
          <cell r="I35">
            <v>0</v>
          </cell>
          <cell r="J35">
            <v>0</v>
          </cell>
          <cell r="K35">
            <v>0</v>
          </cell>
          <cell r="L35">
            <v>-576031.73</v>
          </cell>
          <cell r="M35">
            <v>0</v>
          </cell>
          <cell r="N35">
            <v>0</v>
          </cell>
          <cell r="O35">
            <v>0</v>
          </cell>
          <cell r="P35">
            <v>0</v>
          </cell>
          <cell r="Q35">
            <v>-576031.73</v>
          </cell>
        </row>
        <row r="36">
          <cell r="E36">
            <v>0</v>
          </cell>
          <cell r="F36">
            <v>0</v>
          </cell>
          <cell r="G36">
            <v>0</v>
          </cell>
          <cell r="H36">
            <v>0</v>
          </cell>
          <cell r="I36">
            <v>0</v>
          </cell>
          <cell r="J36">
            <v>0</v>
          </cell>
          <cell r="K36">
            <v>-16450.990000000002</v>
          </cell>
          <cell r="L36">
            <v>0</v>
          </cell>
          <cell r="M36">
            <v>0</v>
          </cell>
          <cell r="N36">
            <v>0</v>
          </cell>
          <cell r="O36">
            <v>0</v>
          </cell>
          <cell r="P36">
            <v>0</v>
          </cell>
          <cell r="Q36">
            <v>-16450.990000000002</v>
          </cell>
        </row>
        <row r="37">
          <cell r="E37">
            <v>0</v>
          </cell>
          <cell r="F37">
            <v>0</v>
          </cell>
          <cell r="G37">
            <v>0</v>
          </cell>
          <cell r="H37">
            <v>0</v>
          </cell>
          <cell r="I37">
            <v>0</v>
          </cell>
          <cell r="J37">
            <v>0</v>
          </cell>
          <cell r="K37">
            <v>0</v>
          </cell>
          <cell r="L37">
            <v>0</v>
          </cell>
          <cell r="M37">
            <v>0</v>
          </cell>
          <cell r="N37">
            <v>0</v>
          </cell>
          <cell r="O37">
            <v>0</v>
          </cell>
          <cell r="P37">
            <v>0</v>
          </cell>
          <cell r="Q37">
            <v>0</v>
          </cell>
        </row>
        <row r="38">
          <cell r="E38">
            <v>0</v>
          </cell>
          <cell r="F38">
            <v>0</v>
          </cell>
          <cell r="G38">
            <v>0</v>
          </cell>
          <cell r="H38">
            <v>0</v>
          </cell>
          <cell r="I38">
            <v>0</v>
          </cell>
          <cell r="J38">
            <v>0</v>
          </cell>
          <cell r="K38">
            <v>0</v>
          </cell>
          <cell r="L38">
            <v>0</v>
          </cell>
          <cell r="M38">
            <v>0</v>
          </cell>
          <cell r="N38">
            <v>0</v>
          </cell>
          <cell r="O38">
            <v>0</v>
          </cell>
          <cell r="P38">
            <v>0</v>
          </cell>
          <cell r="Q38">
            <v>0</v>
          </cell>
        </row>
        <row r="39">
          <cell r="E39"/>
          <cell r="F39"/>
          <cell r="G39"/>
          <cell r="H39"/>
          <cell r="I39"/>
          <cell r="J39"/>
          <cell r="K39"/>
          <cell r="L39"/>
          <cell r="M39"/>
          <cell r="N39"/>
          <cell r="O39"/>
          <cell r="P39"/>
          <cell r="Q39"/>
        </row>
        <row r="40">
          <cell r="E40"/>
          <cell r="F40"/>
          <cell r="G40"/>
          <cell r="H40"/>
          <cell r="I40"/>
          <cell r="J40"/>
          <cell r="K40"/>
          <cell r="L40"/>
          <cell r="M40"/>
          <cell r="N40"/>
          <cell r="O40"/>
          <cell r="P40"/>
          <cell r="Q40"/>
        </row>
        <row r="41">
          <cell r="E41"/>
          <cell r="F41"/>
          <cell r="G41"/>
          <cell r="H41"/>
          <cell r="I41"/>
          <cell r="J41"/>
          <cell r="K41"/>
          <cell r="L41"/>
          <cell r="M41"/>
          <cell r="N41"/>
          <cell r="O41"/>
          <cell r="P41"/>
          <cell r="Q41"/>
        </row>
        <row r="42">
          <cell r="E42"/>
          <cell r="F42"/>
          <cell r="G42"/>
          <cell r="H42"/>
          <cell r="I42"/>
          <cell r="J42"/>
          <cell r="K42"/>
          <cell r="L42"/>
          <cell r="M42"/>
          <cell r="N42"/>
          <cell r="O42"/>
          <cell r="P42"/>
          <cell r="Q42"/>
        </row>
        <row r="43">
          <cell r="E43">
            <v>0</v>
          </cell>
          <cell r="F43">
            <v>0</v>
          </cell>
          <cell r="G43">
            <v>0</v>
          </cell>
          <cell r="H43">
            <v>0</v>
          </cell>
          <cell r="I43">
            <v>0</v>
          </cell>
          <cell r="J43">
            <v>0</v>
          </cell>
          <cell r="K43">
            <v>-16450.990000000002</v>
          </cell>
          <cell r="L43">
            <v>0</v>
          </cell>
          <cell r="M43">
            <v>0</v>
          </cell>
          <cell r="N43">
            <v>0</v>
          </cell>
          <cell r="O43">
            <v>0</v>
          </cell>
          <cell r="P43">
            <v>0</v>
          </cell>
          <cell r="Q43">
            <v>-16450.990000000002</v>
          </cell>
        </row>
        <row r="44">
          <cell r="E44">
            <v>0</v>
          </cell>
          <cell r="F44">
            <v>0</v>
          </cell>
          <cell r="G44">
            <v>0</v>
          </cell>
          <cell r="H44">
            <v>-2851.41</v>
          </cell>
          <cell r="I44">
            <v>0</v>
          </cell>
          <cell r="J44">
            <v>0</v>
          </cell>
          <cell r="K44">
            <v>0</v>
          </cell>
          <cell r="L44">
            <v>592482.72</v>
          </cell>
          <cell r="M44">
            <v>0</v>
          </cell>
          <cell r="N44">
            <v>0</v>
          </cell>
          <cell r="O44">
            <v>0</v>
          </cell>
          <cell r="P44">
            <v>-8867.27</v>
          </cell>
          <cell r="Q44">
            <v>580764.03999999992</v>
          </cell>
        </row>
        <row r="45">
          <cell r="E45">
            <v>0</v>
          </cell>
          <cell r="F45">
            <v>0</v>
          </cell>
          <cell r="G45">
            <v>0</v>
          </cell>
          <cell r="H45">
            <v>0</v>
          </cell>
          <cell r="I45">
            <v>0</v>
          </cell>
          <cell r="J45">
            <v>0</v>
          </cell>
          <cell r="K45">
            <v>0</v>
          </cell>
          <cell r="L45">
            <v>0</v>
          </cell>
          <cell r="M45">
            <v>0</v>
          </cell>
          <cell r="N45">
            <v>0</v>
          </cell>
          <cell r="O45">
            <v>0</v>
          </cell>
          <cell r="P45">
            <v>0</v>
          </cell>
          <cell r="Q45">
            <v>0</v>
          </cell>
        </row>
        <row r="46">
          <cell r="E46">
            <v>0</v>
          </cell>
          <cell r="F46">
            <v>0</v>
          </cell>
          <cell r="G46">
            <v>0</v>
          </cell>
          <cell r="H46">
            <v>-2851.41</v>
          </cell>
          <cell r="I46">
            <v>0</v>
          </cell>
          <cell r="J46">
            <v>0</v>
          </cell>
          <cell r="K46">
            <v>0</v>
          </cell>
          <cell r="L46">
            <v>592482.72</v>
          </cell>
          <cell r="M46">
            <v>0</v>
          </cell>
          <cell r="N46">
            <v>0</v>
          </cell>
          <cell r="O46">
            <v>0</v>
          </cell>
          <cell r="P46">
            <v>-8867.27</v>
          </cell>
          <cell r="Q46">
            <v>580764.03999999992</v>
          </cell>
        </row>
        <row r="47">
          <cell r="E47">
            <v>211692.75</v>
          </cell>
          <cell r="F47">
            <v>0</v>
          </cell>
          <cell r="G47">
            <v>0</v>
          </cell>
          <cell r="H47">
            <v>28348.93</v>
          </cell>
          <cell r="I47">
            <v>0</v>
          </cell>
          <cell r="J47">
            <v>-33617</v>
          </cell>
          <cell r="K47">
            <v>576031.73</v>
          </cell>
          <cell r="L47">
            <v>-576031.73</v>
          </cell>
          <cell r="M47">
            <v>0</v>
          </cell>
          <cell r="N47">
            <v>0</v>
          </cell>
          <cell r="O47">
            <v>0</v>
          </cell>
          <cell r="P47">
            <v>43573.009999999995</v>
          </cell>
          <cell r="Q47">
            <v>249997.68999999994</v>
          </cell>
        </row>
        <row r="48">
          <cell r="E48"/>
          <cell r="F48">
            <v>0</v>
          </cell>
          <cell r="G48">
            <v>0</v>
          </cell>
          <cell r="H48">
            <v>0</v>
          </cell>
          <cell r="I48">
            <v>0</v>
          </cell>
          <cell r="J48">
            <v>0</v>
          </cell>
          <cell r="K48">
            <v>0</v>
          </cell>
          <cell r="L48">
            <v>0</v>
          </cell>
          <cell r="M48">
            <v>0</v>
          </cell>
          <cell r="N48">
            <v>0</v>
          </cell>
          <cell r="O48">
            <v>0</v>
          </cell>
          <cell r="P48">
            <v>0</v>
          </cell>
          <cell r="Q48">
            <v>0</v>
          </cell>
        </row>
        <row r="49">
          <cell r="E49">
            <v>0</v>
          </cell>
          <cell r="F49">
            <v>0</v>
          </cell>
          <cell r="G49">
            <v>0</v>
          </cell>
          <cell r="H49">
            <v>0</v>
          </cell>
          <cell r="I49">
            <v>0</v>
          </cell>
          <cell r="J49">
            <v>0</v>
          </cell>
          <cell r="K49">
            <v>0</v>
          </cell>
          <cell r="L49">
            <v>0</v>
          </cell>
          <cell r="M49">
            <v>0</v>
          </cell>
          <cell r="N49">
            <v>0</v>
          </cell>
          <cell r="O49">
            <v>0</v>
          </cell>
          <cell r="P49">
            <v>0</v>
          </cell>
          <cell r="Q49">
            <v>0</v>
          </cell>
        </row>
        <row r="50">
          <cell r="E50">
            <v>211692.75</v>
          </cell>
          <cell r="F50">
            <v>0</v>
          </cell>
          <cell r="G50">
            <v>0</v>
          </cell>
          <cell r="H50">
            <v>28348.93</v>
          </cell>
          <cell r="I50">
            <v>0</v>
          </cell>
          <cell r="J50">
            <v>-33617</v>
          </cell>
          <cell r="K50">
            <v>576031.73</v>
          </cell>
          <cell r="L50">
            <v>-576031.73</v>
          </cell>
          <cell r="M50">
            <v>0</v>
          </cell>
          <cell r="N50">
            <v>0</v>
          </cell>
          <cell r="O50">
            <v>0</v>
          </cell>
          <cell r="P50">
            <v>43573.009999999995</v>
          </cell>
          <cell r="Q50">
            <v>249997.68999999994</v>
          </cell>
        </row>
        <row r="51">
          <cell r="E51">
            <v>0</v>
          </cell>
          <cell r="F51">
            <v>0</v>
          </cell>
          <cell r="G51">
            <v>0</v>
          </cell>
          <cell r="H51">
            <v>0</v>
          </cell>
          <cell r="I51">
            <v>0</v>
          </cell>
          <cell r="J51">
            <v>0</v>
          </cell>
          <cell r="K51">
            <v>0</v>
          </cell>
          <cell r="L51">
            <v>-540486.06999999995</v>
          </cell>
          <cell r="M51">
            <v>0</v>
          </cell>
          <cell r="N51">
            <v>0</v>
          </cell>
          <cell r="O51">
            <v>0</v>
          </cell>
          <cell r="P51">
            <v>-4112.25</v>
          </cell>
          <cell r="Q51">
            <v>-544598.31999999995</v>
          </cell>
        </row>
        <row r="52">
          <cell r="E52">
            <v>0</v>
          </cell>
          <cell r="F52">
            <v>0</v>
          </cell>
          <cell r="G52">
            <v>0</v>
          </cell>
          <cell r="H52">
            <v>0</v>
          </cell>
          <cell r="I52">
            <v>0</v>
          </cell>
          <cell r="J52">
            <v>0</v>
          </cell>
          <cell r="K52">
            <v>-35545.660000000003</v>
          </cell>
          <cell r="L52">
            <v>0</v>
          </cell>
          <cell r="M52">
            <v>0</v>
          </cell>
          <cell r="N52">
            <v>0</v>
          </cell>
          <cell r="O52">
            <v>0</v>
          </cell>
          <cell r="P52">
            <v>0</v>
          </cell>
          <cell r="Q52">
            <v>-35545.660000000003</v>
          </cell>
        </row>
        <row r="53">
          <cell r="E53">
            <v>0</v>
          </cell>
          <cell r="F53">
            <v>0</v>
          </cell>
          <cell r="G53">
            <v>0</v>
          </cell>
          <cell r="H53">
            <v>0</v>
          </cell>
          <cell r="I53">
            <v>0</v>
          </cell>
          <cell r="J53">
            <v>0</v>
          </cell>
          <cell r="K53">
            <v>0</v>
          </cell>
          <cell r="L53">
            <v>0</v>
          </cell>
          <cell r="M53">
            <v>0</v>
          </cell>
          <cell r="N53">
            <v>0</v>
          </cell>
          <cell r="O53">
            <v>0</v>
          </cell>
          <cell r="P53">
            <v>0</v>
          </cell>
          <cell r="Q53">
            <v>0</v>
          </cell>
        </row>
        <row r="54">
          <cell r="E54">
            <v>0</v>
          </cell>
          <cell r="F54">
            <v>0</v>
          </cell>
          <cell r="G54">
            <v>0</v>
          </cell>
          <cell r="H54">
            <v>0</v>
          </cell>
          <cell r="I54">
            <v>0</v>
          </cell>
          <cell r="J54">
            <v>0</v>
          </cell>
          <cell r="K54">
            <v>0</v>
          </cell>
          <cell r="L54">
            <v>0</v>
          </cell>
          <cell r="M54">
            <v>0</v>
          </cell>
          <cell r="N54">
            <v>0</v>
          </cell>
          <cell r="O54">
            <v>0</v>
          </cell>
          <cell r="P54">
            <v>0</v>
          </cell>
          <cell r="Q54">
            <v>0</v>
          </cell>
        </row>
        <row r="55">
          <cell r="E55"/>
          <cell r="F55"/>
          <cell r="G55"/>
          <cell r="H55"/>
          <cell r="I55"/>
          <cell r="J55"/>
          <cell r="K55"/>
          <cell r="L55"/>
          <cell r="M55"/>
          <cell r="N55"/>
          <cell r="O55"/>
          <cell r="P55"/>
          <cell r="Q55"/>
        </row>
        <row r="56">
          <cell r="E56"/>
          <cell r="F56"/>
          <cell r="G56"/>
          <cell r="H56"/>
          <cell r="I56"/>
          <cell r="J56"/>
          <cell r="K56"/>
          <cell r="L56"/>
          <cell r="M56"/>
          <cell r="N56"/>
          <cell r="O56"/>
          <cell r="P56"/>
          <cell r="Q56"/>
        </row>
        <row r="57">
          <cell r="E57"/>
          <cell r="F57"/>
          <cell r="G57"/>
          <cell r="H57"/>
          <cell r="I57"/>
          <cell r="J57"/>
          <cell r="K57"/>
          <cell r="L57"/>
          <cell r="M57"/>
          <cell r="N57"/>
          <cell r="O57"/>
          <cell r="P57"/>
          <cell r="Q57"/>
        </row>
        <row r="58">
          <cell r="E58"/>
          <cell r="F58"/>
          <cell r="G58"/>
          <cell r="H58"/>
          <cell r="I58"/>
          <cell r="J58"/>
          <cell r="K58"/>
          <cell r="L58"/>
          <cell r="M58"/>
          <cell r="N58"/>
          <cell r="O58"/>
          <cell r="P58"/>
          <cell r="Q58"/>
        </row>
        <row r="59">
          <cell r="E59">
            <v>0</v>
          </cell>
          <cell r="F59">
            <v>0</v>
          </cell>
          <cell r="G59">
            <v>0</v>
          </cell>
          <cell r="H59">
            <v>0</v>
          </cell>
          <cell r="I59">
            <v>0</v>
          </cell>
          <cell r="J59">
            <v>0</v>
          </cell>
          <cell r="K59">
            <v>-35545.660000000003</v>
          </cell>
          <cell r="L59">
            <v>0</v>
          </cell>
          <cell r="M59">
            <v>0</v>
          </cell>
          <cell r="N59">
            <v>0</v>
          </cell>
          <cell r="O59">
            <v>0</v>
          </cell>
          <cell r="P59">
            <v>0</v>
          </cell>
          <cell r="Q59">
            <v>-35545.660000000003</v>
          </cell>
        </row>
        <row r="60">
          <cell r="E60">
            <v>0</v>
          </cell>
          <cell r="F60">
            <v>0</v>
          </cell>
          <cell r="G60">
            <v>0</v>
          </cell>
          <cell r="H60">
            <v>0</v>
          </cell>
          <cell r="I60">
            <v>0</v>
          </cell>
          <cell r="J60">
            <v>0</v>
          </cell>
          <cell r="K60">
            <v>0</v>
          </cell>
          <cell r="L60">
            <v>576031.73</v>
          </cell>
          <cell r="M60">
            <v>0</v>
          </cell>
          <cell r="N60">
            <v>0</v>
          </cell>
          <cell r="O60">
            <v>0</v>
          </cell>
          <cell r="P60">
            <v>0</v>
          </cell>
          <cell r="Q60">
            <v>576031.73</v>
          </cell>
        </row>
        <row r="61">
          <cell r="E61">
            <v>0</v>
          </cell>
          <cell r="F61">
            <v>0</v>
          </cell>
          <cell r="G61">
            <v>0</v>
          </cell>
          <cell r="H61">
            <v>0</v>
          </cell>
          <cell r="I61">
            <v>0</v>
          </cell>
          <cell r="J61">
            <v>0</v>
          </cell>
          <cell r="K61">
            <v>0</v>
          </cell>
          <cell r="L61">
            <v>0</v>
          </cell>
          <cell r="M61">
            <v>0</v>
          </cell>
          <cell r="N61">
            <v>0</v>
          </cell>
          <cell r="O61">
            <v>0</v>
          </cell>
          <cell r="P61">
            <v>0</v>
          </cell>
          <cell r="Q61">
            <v>0</v>
          </cell>
        </row>
        <row r="62">
          <cell r="E62">
            <v>0</v>
          </cell>
          <cell r="F62">
            <v>0</v>
          </cell>
          <cell r="G62">
            <v>0</v>
          </cell>
          <cell r="H62">
            <v>0</v>
          </cell>
          <cell r="I62">
            <v>0</v>
          </cell>
          <cell r="J62">
            <v>0</v>
          </cell>
          <cell r="K62">
            <v>0</v>
          </cell>
          <cell r="L62">
            <v>576031.73</v>
          </cell>
          <cell r="M62">
            <v>0</v>
          </cell>
          <cell r="N62">
            <v>0</v>
          </cell>
          <cell r="O62">
            <v>0</v>
          </cell>
          <cell r="P62">
            <v>0</v>
          </cell>
          <cell r="Q62">
            <v>576031.73</v>
          </cell>
        </row>
        <row r="63">
          <cell r="E63">
            <v>211692.75</v>
          </cell>
          <cell r="F63">
            <v>0</v>
          </cell>
          <cell r="G63">
            <v>0</v>
          </cell>
          <cell r="H63">
            <v>28348.93</v>
          </cell>
          <cell r="I63">
            <v>0</v>
          </cell>
          <cell r="J63">
            <v>-33617</v>
          </cell>
          <cell r="K63">
            <v>540486.06999999995</v>
          </cell>
          <cell r="L63">
            <v>-540486.06999999983</v>
          </cell>
          <cell r="M63">
            <v>0</v>
          </cell>
          <cell r="N63">
            <v>0</v>
          </cell>
          <cell r="O63">
            <v>0</v>
          </cell>
          <cell r="P63">
            <v>39460.759999999995</v>
          </cell>
          <cell r="Q63">
            <v>245885.43999999994</v>
          </cell>
        </row>
      </sheetData>
      <sheetData sheetId="5">
        <row r="6">
          <cell r="D6">
            <v>7</v>
          </cell>
        </row>
        <row r="10">
          <cell r="H10">
            <v>0</v>
          </cell>
        </row>
        <row r="16">
          <cell r="H16">
            <v>0</v>
          </cell>
        </row>
        <row r="30">
          <cell r="H30">
            <v>24.4</v>
          </cell>
        </row>
        <row r="31">
          <cell r="H31" t="str">
            <v>No aplica</v>
          </cell>
        </row>
        <row r="32">
          <cell r="H32" t="str">
            <v>No aplica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210"/>
      <sheetName val="2210"/>
      <sheetName val="3210"/>
      <sheetName val="8200"/>
    </sheetNames>
    <sheetDataSet>
      <sheetData sheetId="0"/>
      <sheetData sheetId="1"/>
      <sheetData sheetId="2">
        <row r="4">
          <cell r="D4">
            <v>0</v>
          </cell>
        </row>
        <row r="5">
          <cell r="L5">
            <v>137977.72</v>
          </cell>
        </row>
        <row r="6">
          <cell r="L6">
            <v>137977.72</v>
          </cell>
        </row>
        <row r="7">
          <cell r="L7">
            <v>0</v>
          </cell>
        </row>
        <row r="8">
          <cell r="L8">
            <v>0</v>
          </cell>
        </row>
        <row r="9">
          <cell r="L9">
            <v>132909.17000000001</v>
          </cell>
        </row>
        <row r="10">
          <cell r="L10">
            <v>0</v>
          </cell>
        </row>
        <row r="12">
          <cell r="D12">
            <v>1786086.88</v>
          </cell>
          <cell r="L12">
            <v>0</v>
          </cell>
        </row>
        <row r="13">
          <cell r="L13">
            <v>-64391.02</v>
          </cell>
        </row>
        <row r="16">
          <cell r="D16">
            <v>0</v>
          </cell>
          <cell r="L16"/>
        </row>
        <row r="17">
          <cell r="L17">
            <v>-357.72</v>
          </cell>
        </row>
        <row r="18">
          <cell r="L18">
            <v>0</v>
          </cell>
        </row>
        <row r="19">
          <cell r="D19">
            <v>0</v>
          </cell>
          <cell r="L19">
            <v>0</v>
          </cell>
        </row>
        <row r="20">
          <cell r="L20">
            <v>0</v>
          </cell>
        </row>
        <row r="26">
          <cell r="D26">
            <v>0</v>
          </cell>
          <cell r="L26">
            <v>1760795.39</v>
          </cell>
        </row>
        <row r="28">
          <cell r="L28">
            <v>0</v>
          </cell>
        </row>
        <row r="33">
          <cell r="D33">
            <v>0</v>
          </cell>
        </row>
        <row r="34">
          <cell r="D34">
            <v>0</v>
          </cell>
        </row>
        <row r="35">
          <cell r="L35">
            <v>0</v>
          </cell>
        </row>
        <row r="36">
          <cell r="D36">
            <v>0</v>
          </cell>
          <cell r="L36">
            <v>0</v>
          </cell>
        </row>
        <row r="37">
          <cell r="D37">
            <v>20098.88</v>
          </cell>
        </row>
        <row r="39">
          <cell r="L39">
            <v>0</v>
          </cell>
        </row>
        <row r="40">
          <cell r="L40">
            <v>0</v>
          </cell>
        </row>
        <row r="41">
          <cell r="L41">
            <v>0</v>
          </cell>
        </row>
        <row r="42">
          <cell r="L42">
            <v>0</v>
          </cell>
        </row>
        <row r="43">
          <cell r="L43">
            <v>0</v>
          </cell>
        </row>
        <row r="44">
          <cell r="L44">
            <v>0</v>
          </cell>
        </row>
        <row r="46">
          <cell r="L46">
            <v>0</v>
          </cell>
        </row>
        <row r="47">
          <cell r="L47">
            <v>0</v>
          </cell>
        </row>
        <row r="48">
          <cell r="D48">
            <v>37586.94</v>
          </cell>
        </row>
        <row r="49">
          <cell r="D49">
            <v>37586.94</v>
          </cell>
        </row>
        <row r="50">
          <cell r="L50">
            <v>0</v>
          </cell>
        </row>
        <row r="51">
          <cell r="L51">
            <v>0</v>
          </cell>
        </row>
        <row r="54">
          <cell r="L54">
            <v>1686.25</v>
          </cell>
        </row>
        <row r="55">
          <cell r="L55">
            <v>0</v>
          </cell>
        </row>
        <row r="56">
          <cell r="L56">
            <v>49597.78</v>
          </cell>
        </row>
        <row r="57">
          <cell r="L57">
            <v>25370.799999999999</v>
          </cell>
        </row>
        <row r="59">
          <cell r="D59">
            <v>0</v>
          </cell>
        </row>
        <row r="66">
          <cell r="D66">
            <v>0</v>
          </cell>
        </row>
        <row r="67">
          <cell r="L67">
            <v>0</v>
          </cell>
        </row>
        <row r="68">
          <cell r="L68">
            <v>0</v>
          </cell>
        </row>
        <row r="73">
          <cell r="D73">
            <v>6198.56</v>
          </cell>
        </row>
        <row r="74">
          <cell r="D74">
            <v>168246.31</v>
          </cell>
        </row>
      </sheetData>
      <sheetData sheetId="3">
        <row r="4">
          <cell r="D4">
            <v>402334.77999999997</v>
          </cell>
        </row>
        <row r="7">
          <cell r="D7">
            <v>-368.96</v>
          </cell>
        </row>
        <row r="8">
          <cell r="D8">
            <v>0</v>
          </cell>
        </row>
        <row r="9">
          <cell r="D9">
            <v>-40921.21</v>
          </cell>
        </row>
        <row r="14">
          <cell r="D14">
            <v>0</v>
          </cell>
        </row>
        <row r="17">
          <cell r="D17">
            <v>-225906.56</v>
          </cell>
        </row>
        <row r="21">
          <cell r="D21">
            <v>-132581.93</v>
          </cell>
        </row>
        <row r="26">
          <cell r="D26">
            <v>-24151.84</v>
          </cell>
        </row>
        <row r="27">
          <cell r="D27">
            <v>21418.59</v>
          </cell>
        </row>
        <row r="28">
          <cell r="D28">
            <v>0</v>
          </cell>
        </row>
        <row r="29">
          <cell r="D29">
            <v>0</v>
          </cell>
        </row>
        <row r="32">
          <cell r="D32">
            <v>0</v>
          </cell>
        </row>
        <row r="33">
          <cell r="D33">
            <v>0</v>
          </cell>
        </row>
        <row r="35">
          <cell r="D35">
            <v>0.3</v>
          </cell>
        </row>
        <row r="44">
          <cell r="D44">
            <v>-180.89</v>
          </cell>
        </row>
        <row r="48">
          <cell r="D48">
            <v>0</v>
          </cell>
        </row>
        <row r="51">
          <cell r="D51">
            <v>0</v>
          </cell>
        </row>
        <row r="52">
          <cell r="D52">
            <v>0</v>
          </cell>
        </row>
        <row r="55">
          <cell r="D55">
            <v>0</v>
          </cell>
        </row>
        <row r="61">
          <cell r="D61">
            <v>0</v>
          </cell>
        </row>
        <row r="64">
          <cell r="D64">
            <v>0</v>
          </cell>
        </row>
      </sheetData>
      <sheetData sheetId="4">
        <row r="3">
          <cell r="D3">
            <v>-357.72000000006284</v>
          </cell>
        </row>
        <row r="5">
          <cell r="D5">
            <v>0</v>
          </cell>
        </row>
        <row r="8">
          <cell r="D8">
            <v>0</v>
          </cell>
        </row>
        <row r="9">
          <cell r="D9">
            <v>13520</v>
          </cell>
        </row>
        <row r="10">
          <cell r="D10">
            <v>0</v>
          </cell>
        </row>
        <row r="11">
          <cell r="D11">
            <v>0</v>
          </cell>
        </row>
        <row r="12">
          <cell r="D12">
            <v>0</v>
          </cell>
        </row>
        <row r="13">
          <cell r="D13">
            <v>0</v>
          </cell>
        </row>
        <row r="14">
          <cell r="D14">
            <v>13520</v>
          </cell>
        </row>
        <row r="16">
          <cell r="D16">
            <v>0</v>
          </cell>
        </row>
        <row r="19">
          <cell r="D19">
            <v>0</v>
          </cell>
        </row>
        <row r="20">
          <cell r="D20">
            <v>-21418.59</v>
          </cell>
        </row>
        <row r="21">
          <cell r="D21">
            <v>0</v>
          </cell>
        </row>
        <row r="22">
          <cell r="D22">
            <v>0</v>
          </cell>
        </row>
        <row r="23">
          <cell r="D23">
            <v>0</v>
          </cell>
        </row>
        <row r="24">
          <cell r="D24">
            <v>-21418.59</v>
          </cell>
        </row>
        <row r="25">
          <cell r="D25">
            <v>-8256.3100000000632</v>
          </cell>
        </row>
        <row r="31">
          <cell r="E31">
            <v>137977.72</v>
          </cell>
          <cell r="F31">
            <v>0</v>
          </cell>
          <cell r="G31">
            <v>0</v>
          </cell>
          <cell r="H31">
            <v>132909.17000000001</v>
          </cell>
          <cell r="I31">
            <v>0</v>
          </cell>
          <cell r="J31">
            <v>-33906.6</v>
          </cell>
          <cell r="K31">
            <v>0</v>
          </cell>
          <cell r="L31">
            <v>-17089.650000000001</v>
          </cell>
          <cell r="M31">
            <v>0</v>
          </cell>
          <cell r="N31">
            <v>0</v>
          </cell>
          <cell r="O31">
            <v>0</v>
          </cell>
          <cell r="P31">
            <v>1068237.9800000002</v>
          </cell>
          <cell r="Q31">
            <v>1288128.6200000001</v>
          </cell>
        </row>
        <row r="32">
          <cell r="E32">
            <v>0</v>
          </cell>
          <cell r="F32">
            <v>0</v>
          </cell>
          <cell r="G32">
            <v>0</v>
          </cell>
          <cell r="H32">
            <v>0</v>
          </cell>
          <cell r="I32">
            <v>0</v>
          </cell>
          <cell r="J32">
            <v>0</v>
          </cell>
          <cell r="K32">
            <v>0</v>
          </cell>
          <cell r="L32">
            <v>0</v>
          </cell>
          <cell r="M32">
            <v>0</v>
          </cell>
          <cell r="N32">
            <v>0</v>
          </cell>
          <cell r="O32">
            <v>0</v>
          </cell>
          <cell r="P32">
            <v>697893.59</v>
          </cell>
          <cell r="Q32">
            <v>697893.59</v>
          </cell>
        </row>
        <row r="33">
          <cell r="E33">
            <v>0</v>
          </cell>
          <cell r="F33">
            <v>0</v>
          </cell>
          <cell r="G33">
            <v>0</v>
          </cell>
          <cell r="H33">
            <v>0</v>
          </cell>
          <cell r="I33">
            <v>0</v>
          </cell>
          <cell r="J33">
            <v>0</v>
          </cell>
          <cell r="K33">
            <v>0</v>
          </cell>
          <cell r="L33">
            <v>0</v>
          </cell>
          <cell r="M33">
            <v>0</v>
          </cell>
          <cell r="N33">
            <v>0</v>
          </cell>
          <cell r="O33">
            <v>0</v>
          </cell>
          <cell r="P33">
            <v>0</v>
          </cell>
          <cell r="Q33">
            <v>0</v>
          </cell>
        </row>
        <row r="34">
          <cell r="E34">
            <v>137977.72</v>
          </cell>
          <cell r="F34">
            <v>0</v>
          </cell>
          <cell r="G34">
            <v>0</v>
          </cell>
          <cell r="H34">
            <v>132909.17000000001</v>
          </cell>
          <cell r="I34">
            <v>0</v>
          </cell>
          <cell r="J34">
            <v>-33906.6</v>
          </cell>
          <cell r="K34">
            <v>0</v>
          </cell>
          <cell r="L34">
            <v>-17089.650000000001</v>
          </cell>
          <cell r="M34">
            <v>0</v>
          </cell>
          <cell r="N34">
            <v>0</v>
          </cell>
          <cell r="O34">
            <v>0</v>
          </cell>
          <cell r="P34">
            <v>1766131.5700000003</v>
          </cell>
          <cell r="Q34">
            <v>1986022.21</v>
          </cell>
        </row>
        <row r="35">
          <cell r="E35">
            <v>0</v>
          </cell>
          <cell r="F35">
            <v>0</v>
          </cell>
          <cell r="G35">
            <v>0</v>
          </cell>
          <cell r="H35">
            <v>0</v>
          </cell>
          <cell r="I35">
            <v>0</v>
          </cell>
          <cell r="J35">
            <v>0</v>
          </cell>
          <cell r="K35">
            <v>0</v>
          </cell>
          <cell r="L35">
            <v>-13394.77</v>
          </cell>
          <cell r="M35">
            <v>0</v>
          </cell>
          <cell r="N35">
            <v>0</v>
          </cell>
          <cell r="O35">
            <v>0</v>
          </cell>
          <cell r="P35">
            <v>2562.41</v>
          </cell>
          <cell r="Q35">
            <v>-10832.36</v>
          </cell>
        </row>
        <row r="36">
          <cell r="E36">
            <v>0</v>
          </cell>
          <cell r="F36">
            <v>0</v>
          </cell>
          <cell r="G36">
            <v>0</v>
          </cell>
          <cell r="H36">
            <v>0</v>
          </cell>
          <cell r="I36">
            <v>0</v>
          </cell>
          <cell r="J36">
            <v>0</v>
          </cell>
          <cell r="K36">
            <v>0</v>
          </cell>
          <cell r="L36">
            <v>0</v>
          </cell>
          <cell r="M36">
            <v>0</v>
          </cell>
          <cell r="N36">
            <v>0</v>
          </cell>
          <cell r="O36">
            <v>0</v>
          </cell>
          <cell r="P36">
            <v>0</v>
          </cell>
          <cell r="Q36">
            <v>0</v>
          </cell>
        </row>
        <row r="37">
          <cell r="E37">
            <v>0</v>
          </cell>
          <cell r="F37">
            <v>0</v>
          </cell>
          <cell r="G37">
            <v>0</v>
          </cell>
          <cell r="H37">
            <v>0</v>
          </cell>
          <cell r="I37">
            <v>0</v>
          </cell>
          <cell r="J37">
            <v>0</v>
          </cell>
          <cell r="K37">
            <v>0</v>
          </cell>
          <cell r="L37">
            <v>0</v>
          </cell>
          <cell r="M37">
            <v>0</v>
          </cell>
          <cell r="N37">
            <v>0</v>
          </cell>
          <cell r="O37">
            <v>0</v>
          </cell>
          <cell r="P37">
            <v>0</v>
          </cell>
          <cell r="Q37">
            <v>0</v>
          </cell>
        </row>
        <row r="38">
          <cell r="E38">
            <v>0</v>
          </cell>
          <cell r="F38">
            <v>0</v>
          </cell>
          <cell r="G38">
            <v>0</v>
          </cell>
          <cell r="H38">
            <v>0</v>
          </cell>
          <cell r="I38">
            <v>0</v>
          </cell>
          <cell r="J38">
            <v>0</v>
          </cell>
          <cell r="K38">
            <v>0</v>
          </cell>
          <cell r="L38">
            <v>0</v>
          </cell>
          <cell r="M38">
            <v>0</v>
          </cell>
          <cell r="N38">
            <v>0</v>
          </cell>
          <cell r="O38">
            <v>0</v>
          </cell>
          <cell r="P38">
            <v>0</v>
          </cell>
          <cell r="Q38">
            <v>0</v>
          </cell>
        </row>
        <row r="39">
          <cell r="E39"/>
          <cell r="F39"/>
          <cell r="G39"/>
          <cell r="H39"/>
          <cell r="I39"/>
          <cell r="J39"/>
          <cell r="K39"/>
          <cell r="L39"/>
          <cell r="M39"/>
          <cell r="N39"/>
          <cell r="O39"/>
          <cell r="P39"/>
          <cell r="Q39"/>
        </row>
        <row r="40">
          <cell r="E40"/>
          <cell r="F40"/>
          <cell r="G40"/>
          <cell r="H40"/>
          <cell r="I40"/>
          <cell r="J40"/>
          <cell r="K40"/>
          <cell r="L40"/>
          <cell r="M40"/>
          <cell r="N40"/>
          <cell r="O40"/>
          <cell r="P40"/>
          <cell r="Q40"/>
        </row>
        <row r="41">
          <cell r="E41"/>
          <cell r="F41"/>
          <cell r="G41"/>
          <cell r="H41"/>
          <cell r="I41"/>
          <cell r="J41"/>
          <cell r="K41"/>
          <cell r="L41"/>
          <cell r="M41"/>
          <cell r="N41"/>
          <cell r="O41"/>
          <cell r="P41"/>
          <cell r="Q41"/>
        </row>
        <row r="42">
          <cell r="E42"/>
          <cell r="F42"/>
          <cell r="G42"/>
          <cell r="H42"/>
          <cell r="I42"/>
          <cell r="J42"/>
          <cell r="K42"/>
          <cell r="L42"/>
          <cell r="M42"/>
          <cell r="N42"/>
          <cell r="O42"/>
          <cell r="P42"/>
          <cell r="Q42"/>
        </row>
        <row r="43">
          <cell r="E43">
            <v>0</v>
          </cell>
          <cell r="F43">
            <v>0</v>
          </cell>
          <cell r="G43">
            <v>0</v>
          </cell>
          <cell r="H43">
            <v>0</v>
          </cell>
          <cell r="I43">
            <v>0</v>
          </cell>
          <cell r="J43">
            <v>0</v>
          </cell>
          <cell r="K43">
            <v>0</v>
          </cell>
          <cell r="L43">
            <v>0</v>
          </cell>
          <cell r="M43">
            <v>0</v>
          </cell>
          <cell r="N43">
            <v>0</v>
          </cell>
          <cell r="O43">
            <v>0</v>
          </cell>
          <cell r="P43">
            <v>0</v>
          </cell>
          <cell r="Q43">
            <v>0</v>
          </cell>
        </row>
        <row r="44">
          <cell r="E44">
            <v>0</v>
          </cell>
          <cell r="F44">
            <v>0</v>
          </cell>
          <cell r="G44">
            <v>0</v>
          </cell>
          <cell r="H44">
            <v>0</v>
          </cell>
          <cell r="I44">
            <v>0</v>
          </cell>
          <cell r="J44">
            <v>-17089.650000000001</v>
          </cell>
          <cell r="K44">
            <v>0</v>
          </cell>
          <cell r="L44">
            <v>17089.650000000001</v>
          </cell>
          <cell r="M44">
            <v>0</v>
          </cell>
          <cell r="N44">
            <v>0</v>
          </cell>
          <cell r="O44">
            <v>0</v>
          </cell>
          <cell r="P44">
            <v>0</v>
          </cell>
          <cell r="Q44">
            <v>0</v>
          </cell>
        </row>
        <row r="45">
          <cell r="E45">
            <v>0</v>
          </cell>
          <cell r="F45">
            <v>0</v>
          </cell>
          <cell r="G45">
            <v>0</v>
          </cell>
          <cell r="H45">
            <v>0</v>
          </cell>
          <cell r="I45">
            <v>0</v>
          </cell>
          <cell r="J45">
            <v>0</v>
          </cell>
          <cell r="K45">
            <v>0</v>
          </cell>
          <cell r="L45">
            <v>0</v>
          </cell>
          <cell r="M45">
            <v>0</v>
          </cell>
          <cell r="N45">
            <v>0</v>
          </cell>
          <cell r="O45">
            <v>0</v>
          </cell>
          <cell r="P45">
            <v>0</v>
          </cell>
          <cell r="Q45">
            <v>0</v>
          </cell>
        </row>
        <row r="46">
          <cell r="E46">
            <v>0</v>
          </cell>
          <cell r="F46">
            <v>0</v>
          </cell>
          <cell r="G46">
            <v>0</v>
          </cell>
          <cell r="H46">
            <v>0</v>
          </cell>
          <cell r="I46">
            <v>0</v>
          </cell>
          <cell r="J46">
            <v>-17089.650000000001</v>
          </cell>
          <cell r="K46">
            <v>0</v>
          </cell>
          <cell r="L46">
            <v>17089.650000000001</v>
          </cell>
          <cell r="M46">
            <v>0</v>
          </cell>
          <cell r="N46">
            <v>0</v>
          </cell>
          <cell r="O46">
            <v>0</v>
          </cell>
          <cell r="P46">
            <v>0</v>
          </cell>
          <cell r="Q46">
            <v>0</v>
          </cell>
        </row>
        <row r="47">
          <cell r="E47">
            <v>137977.72</v>
          </cell>
          <cell r="F47">
            <v>0</v>
          </cell>
          <cell r="G47">
            <v>0</v>
          </cell>
          <cell r="H47">
            <v>132909.17000000001</v>
          </cell>
          <cell r="I47">
            <v>0</v>
          </cell>
          <cell r="J47">
            <v>-50996.25</v>
          </cell>
          <cell r="K47">
            <v>0</v>
          </cell>
          <cell r="L47">
            <v>-13394.77</v>
          </cell>
          <cell r="M47">
            <v>0</v>
          </cell>
          <cell r="N47">
            <v>0</v>
          </cell>
          <cell r="O47">
            <v>0</v>
          </cell>
          <cell r="P47">
            <v>1768693.9800000002</v>
          </cell>
          <cell r="Q47">
            <v>1975189.8500000003</v>
          </cell>
        </row>
        <row r="48">
          <cell r="E48"/>
          <cell r="F48">
            <v>0</v>
          </cell>
          <cell r="G48">
            <v>0</v>
          </cell>
          <cell r="H48">
            <v>0</v>
          </cell>
          <cell r="I48">
            <v>0</v>
          </cell>
          <cell r="J48">
            <v>0</v>
          </cell>
          <cell r="K48">
            <v>0</v>
          </cell>
          <cell r="L48">
            <v>0</v>
          </cell>
          <cell r="M48">
            <v>0</v>
          </cell>
          <cell r="N48">
            <v>0</v>
          </cell>
          <cell r="O48">
            <v>0</v>
          </cell>
          <cell r="P48">
            <v>0</v>
          </cell>
          <cell r="Q48">
            <v>0</v>
          </cell>
        </row>
        <row r="49">
          <cell r="E49">
            <v>0</v>
          </cell>
          <cell r="F49">
            <v>0</v>
          </cell>
          <cell r="G49">
            <v>0</v>
          </cell>
          <cell r="H49">
            <v>0</v>
          </cell>
          <cell r="I49">
            <v>0</v>
          </cell>
          <cell r="J49">
            <v>0</v>
          </cell>
          <cell r="K49">
            <v>0</v>
          </cell>
          <cell r="L49">
            <v>0</v>
          </cell>
          <cell r="M49">
            <v>0</v>
          </cell>
          <cell r="N49">
            <v>0</v>
          </cell>
          <cell r="O49">
            <v>0</v>
          </cell>
          <cell r="P49">
            <v>0</v>
          </cell>
          <cell r="Q49">
            <v>0</v>
          </cell>
        </row>
        <row r="50">
          <cell r="E50">
            <v>137977.72</v>
          </cell>
          <cell r="F50">
            <v>0</v>
          </cell>
          <cell r="G50">
            <v>0</v>
          </cell>
          <cell r="H50">
            <v>132909.17000000001</v>
          </cell>
          <cell r="I50">
            <v>0</v>
          </cell>
          <cell r="J50">
            <v>-64391.020000000004</v>
          </cell>
          <cell r="K50">
            <v>0</v>
          </cell>
          <cell r="L50">
            <v>0</v>
          </cell>
          <cell r="M50">
            <v>0</v>
          </cell>
          <cell r="N50">
            <v>0</v>
          </cell>
          <cell r="O50">
            <v>0</v>
          </cell>
          <cell r="P50">
            <v>1768693.9800000002</v>
          </cell>
          <cell r="Q50">
            <v>1975189.8500000003</v>
          </cell>
        </row>
        <row r="51">
          <cell r="E51">
            <v>0</v>
          </cell>
          <cell r="F51">
            <v>0</v>
          </cell>
          <cell r="G51">
            <v>0</v>
          </cell>
          <cell r="H51">
            <v>0</v>
          </cell>
          <cell r="I51">
            <v>0</v>
          </cell>
          <cell r="J51">
            <v>0</v>
          </cell>
          <cell r="K51">
            <v>0</v>
          </cell>
          <cell r="L51">
            <v>-357.72</v>
          </cell>
          <cell r="M51">
            <v>0</v>
          </cell>
          <cell r="N51">
            <v>0</v>
          </cell>
          <cell r="O51">
            <v>0</v>
          </cell>
          <cell r="P51">
            <v>-7898.59</v>
          </cell>
          <cell r="Q51">
            <v>-8256.31</v>
          </cell>
        </row>
        <row r="52">
          <cell r="E52">
            <v>0</v>
          </cell>
          <cell r="F52">
            <v>0</v>
          </cell>
          <cell r="G52">
            <v>0</v>
          </cell>
          <cell r="H52">
            <v>0</v>
          </cell>
          <cell r="I52">
            <v>0</v>
          </cell>
          <cell r="J52">
            <v>0</v>
          </cell>
          <cell r="K52">
            <v>0</v>
          </cell>
          <cell r="L52">
            <v>0</v>
          </cell>
          <cell r="M52">
            <v>0</v>
          </cell>
          <cell r="N52">
            <v>0</v>
          </cell>
          <cell r="O52">
            <v>0</v>
          </cell>
          <cell r="P52">
            <v>0</v>
          </cell>
          <cell r="Q52">
            <v>0</v>
          </cell>
        </row>
        <row r="53">
          <cell r="E53">
            <v>0</v>
          </cell>
          <cell r="F53">
            <v>0</v>
          </cell>
          <cell r="G53">
            <v>0</v>
          </cell>
          <cell r="H53">
            <v>0</v>
          </cell>
          <cell r="I53">
            <v>0</v>
          </cell>
          <cell r="J53">
            <v>0</v>
          </cell>
          <cell r="K53">
            <v>0</v>
          </cell>
          <cell r="L53">
            <v>0</v>
          </cell>
          <cell r="M53">
            <v>0</v>
          </cell>
          <cell r="N53">
            <v>0</v>
          </cell>
          <cell r="O53">
            <v>0</v>
          </cell>
          <cell r="P53">
            <v>0</v>
          </cell>
          <cell r="Q53">
            <v>0</v>
          </cell>
        </row>
        <row r="54">
          <cell r="E54">
            <v>0</v>
          </cell>
          <cell r="F54">
            <v>0</v>
          </cell>
          <cell r="G54">
            <v>0</v>
          </cell>
          <cell r="H54">
            <v>0</v>
          </cell>
          <cell r="I54">
            <v>0</v>
          </cell>
          <cell r="J54">
            <v>0</v>
          </cell>
          <cell r="K54">
            <v>0</v>
          </cell>
          <cell r="L54">
            <v>0</v>
          </cell>
          <cell r="M54">
            <v>0</v>
          </cell>
          <cell r="N54">
            <v>0</v>
          </cell>
          <cell r="O54">
            <v>0</v>
          </cell>
          <cell r="P54">
            <v>0</v>
          </cell>
          <cell r="Q54">
            <v>0</v>
          </cell>
        </row>
        <row r="55">
          <cell r="E55"/>
          <cell r="F55"/>
          <cell r="G55"/>
          <cell r="H55"/>
          <cell r="I55"/>
          <cell r="J55"/>
          <cell r="K55"/>
          <cell r="L55"/>
          <cell r="M55"/>
          <cell r="N55"/>
          <cell r="O55"/>
          <cell r="P55"/>
          <cell r="Q55"/>
        </row>
        <row r="56">
          <cell r="E56"/>
          <cell r="F56"/>
          <cell r="G56"/>
          <cell r="H56"/>
          <cell r="I56"/>
          <cell r="J56"/>
          <cell r="K56"/>
          <cell r="L56"/>
          <cell r="M56"/>
          <cell r="N56"/>
          <cell r="O56"/>
          <cell r="P56"/>
          <cell r="Q56"/>
        </row>
        <row r="57">
          <cell r="E57"/>
          <cell r="F57"/>
          <cell r="G57"/>
          <cell r="H57"/>
          <cell r="I57"/>
          <cell r="J57"/>
          <cell r="K57"/>
          <cell r="L57"/>
          <cell r="M57"/>
          <cell r="N57"/>
          <cell r="O57"/>
          <cell r="P57"/>
          <cell r="Q57"/>
        </row>
        <row r="58">
          <cell r="E58"/>
          <cell r="F58"/>
          <cell r="G58"/>
          <cell r="H58"/>
          <cell r="I58"/>
          <cell r="J58"/>
          <cell r="K58"/>
          <cell r="L58"/>
          <cell r="M58"/>
          <cell r="N58"/>
          <cell r="O58"/>
          <cell r="P58"/>
          <cell r="Q58"/>
        </row>
        <row r="59">
          <cell r="E59">
            <v>0</v>
          </cell>
          <cell r="F59">
            <v>0</v>
          </cell>
          <cell r="G59">
            <v>0</v>
          </cell>
          <cell r="H59">
            <v>0</v>
          </cell>
          <cell r="I59">
            <v>0</v>
          </cell>
          <cell r="J59">
            <v>0</v>
          </cell>
          <cell r="K59">
            <v>0</v>
          </cell>
          <cell r="L59">
            <v>0</v>
          </cell>
          <cell r="M59">
            <v>0</v>
          </cell>
          <cell r="N59">
            <v>0</v>
          </cell>
          <cell r="O59">
            <v>0</v>
          </cell>
          <cell r="P59">
            <v>0</v>
          </cell>
          <cell r="Q59">
            <v>0</v>
          </cell>
        </row>
        <row r="60">
          <cell r="E60">
            <v>0</v>
          </cell>
          <cell r="F60">
            <v>0</v>
          </cell>
          <cell r="G60">
            <v>0</v>
          </cell>
          <cell r="H60">
            <v>0</v>
          </cell>
          <cell r="I60">
            <v>0</v>
          </cell>
          <cell r="J60">
            <v>0</v>
          </cell>
          <cell r="K60">
            <v>0</v>
          </cell>
          <cell r="L60">
            <v>0</v>
          </cell>
          <cell r="M60">
            <v>0</v>
          </cell>
          <cell r="N60">
            <v>0</v>
          </cell>
          <cell r="O60">
            <v>0</v>
          </cell>
          <cell r="P60">
            <v>0</v>
          </cell>
          <cell r="Q60">
            <v>0</v>
          </cell>
        </row>
        <row r="61">
          <cell r="E61">
            <v>0</v>
          </cell>
          <cell r="F61">
            <v>0</v>
          </cell>
          <cell r="G61">
            <v>0</v>
          </cell>
          <cell r="H61">
            <v>0</v>
          </cell>
          <cell r="I61">
            <v>0</v>
          </cell>
          <cell r="J61">
            <v>0</v>
          </cell>
          <cell r="K61">
            <v>0</v>
          </cell>
          <cell r="L61">
            <v>0</v>
          </cell>
          <cell r="M61">
            <v>0</v>
          </cell>
          <cell r="N61">
            <v>0</v>
          </cell>
          <cell r="O61">
            <v>0</v>
          </cell>
          <cell r="P61">
            <v>0</v>
          </cell>
          <cell r="Q61">
            <v>0</v>
          </cell>
        </row>
        <row r="62">
          <cell r="E62">
            <v>0</v>
          </cell>
          <cell r="F62">
            <v>0</v>
          </cell>
          <cell r="G62">
            <v>0</v>
          </cell>
          <cell r="H62">
            <v>0</v>
          </cell>
          <cell r="I62">
            <v>0</v>
          </cell>
          <cell r="J62">
            <v>0</v>
          </cell>
          <cell r="K62">
            <v>0</v>
          </cell>
          <cell r="L62">
            <v>0</v>
          </cell>
          <cell r="M62">
            <v>0</v>
          </cell>
          <cell r="N62">
            <v>0</v>
          </cell>
          <cell r="O62">
            <v>0</v>
          </cell>
          <cell r="P62">
            <v>0</v>
          </cell>
          <cell r="Q62">
            <v>0</v>
          </cell>
        </row>
        <row r="63">
          <cell r="E63">
            <v>137977.72</v>
          </cell>
          <cell r="F63">
            <v>0</v>
          </cell>
          <cell r="G63">
            <v>0</v>
          </cell>
          <cell r="H63">
            <v>132909.17000000001</v>
          </cell>
          <cell r="I63">
            <v>0</v>
          </cell>
          <cell r="J63">
            <v>-64391.020000000004</v>
          </cell>
          <cell r="K63">
            <v>0</v>
          </cell>
          <cell r="L63">
            <v>-357.72</v>
          </cell>
          <cell r="M63">
            <v>0</v>
          </cell>
          <cell r="N63">
            <v>0</v>
          </cell>
          <cell r="O63">
            <v>0</v>
          </cell>
          <cell r="P63">
            <v>1760795.3900000001</v>
          </cell>
          <cell r="Q63">
            <v>1966933.5400000003</v>
          </cell>
        </row>
      </sheetData>
      <sheetData sheetId="5">
        <row r="6">
          <cell r="D6">
            <v>6</v>
          </cell>
        </row>
        <row r="10">
          <cell r="H10">
            <v>0</v>
          </cell>
        </row>
        <row r="16">
          <cell r="H16">
            <v>0</v>
          </cell>
        </row>
        <row r="30">
          <cell r="H30">
            <v>-10.43</v>
          </cell>
        </row>
        <row r="31">
          <cell r="H31" t="str">
            <v>No aplica</v>
          </cell>
        </row>
        <row r="32">
          <cell r="H32" t="str">
            <v>No aplica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cols>
    <col min="1" max="16384" width="11.42578125" style="156"/>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6"/>
  <sheetViews>
    <sheetView tabSelected="1" zoomScale="75" workbookViewId="0"/>
  </sheetViews>
  <sheetFormatPr baseColWidth="10" defaultRowHeight="12.75"/>
  <cols>
    <col min="1" max="1" width="63.7109375" style="3" customWidth="1"/>
    <col min="2" max="2" width="98.42578125" style="84" customWidth="1"/>
    <col min="3" max="16384" width="11.42578125" style="3"/>
  </cols>
  <sheetData>
    <row r="1" spans="1:207" customFormat="1" ht="60" customHeight="1">
      <c r="A1" s="5"/>
      <c r="B1" s="7" t="str">
        <f>"EJERCICIO        "&amp;Balance!O1</f>
        <v>EJERCICIO        2016</v>
      </c>
      <c r="C1" s="9"/>
      <c r="D1" s="9"/>
      <c r="E1" s="9"/>
      <c r="F1" s="9"/>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row>
    <row r="2" spans="1:207" customFormat="1" ht="12.95" customHeight="1" thickBot="1">
      <c r="A2" s="5"/>
      <c r="B2" s="6"/>
      <c r="C2" s="9"/>
      <c r="D2" s="9"/>
      <c r="E2" s="9"/>
      <c r="F2" s="9"/>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row>
    <row r="3" spans="1:207" customFormat="1" ht="33" customHeight="1">
      <c r="A3" s="69" t="str">
        <f>"                                            "&amp;"OTRAS ENTIDADES DE DERECHO PÚBLICO EMPRESARIALES"</f>
        <v xml:space="preserve">                                            OTRAS ENTIDADES DE DERECHO PÚBLICO EMPRESARIALES</v>
      </c>
      <c r="B3" s="10"/>
      <c r="C3" s="9"/>
      <c r="D3" s="9"/>
      <c r="E3" s="9"/>
      <c r="F3" s="9"/>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row>
    <row r="4" spans="1:207" customFormat="1" ht="20.100000000000001" customHeight="1">
      <c r="A4" s="14" t="str">
        <f>"AGREGADO"</f>
        <v>AGREGADO</v>
      </c>
      <c r="B4" s="72"/>
      <c r="C4" s="9"/>
      <c r="D4" s="9"/>
      <c r="E4" s="9"/>
      <c r="F4" s="9"/>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row>
    <row r="5" spans="1:207" customFormat="1" ht="15" customHeight="1" thickBot="1">
      <c r="A5" s="18"/>
      <c r="B5" s="44"/>
      <c r="C5" s="9"/>
      <c r="D5" s="9"/>
      <c r="E5" s="9"/>
      <c r="F5" s="9"/>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row>
    <row r="6" spans="1:207" customFormat="1" ht="12.95" customHeight="1">
      <c r="A6" s="20"/>
      <c r="B6" s="21"/>
      <c r="C6" s="9"/>
      <c r="D6" s="9"/>
      <c r="E6" s="9"/>
      <c r="F6" s="9"/>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row>
    <row r="7" spans="1:207" customFormat="1" ht="12.95" customHeight="1" thickBot="1">
      <c r="A7" s="20"/>
      <c r="B7" s="21"/>
      <c r="C7" s="21"/>
      <c r="D7" s="21"/>
      <c r="E7" s="21"/>
      <c r="F7" s="50"/>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row>
    <row r="8" spans="1:207" customFormat="1" ht="33" customHeight="1">
      <c r="A8" s="73" t="s">
        <v>49</v>
      </c>
      <c r="B8" s="74"/>
      <c r="C8" s="21"/>
      <c r="D8" s="21"/>
      <c r="E8" s="21"/>
      <c r="F8" s="50"/>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row>
    <row r="9" spans="1:207" customFormat="1" ht="12.95" customHeight="1">
      <c r="A9" s="21"/>
      <c r="B9" s="21"/>
      <c r="C9" s="21"/>
      <c r="D9" s="21"/>
      <c r="E9" s="21"/>
      <c r="F9" s="50"/>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row>
    <row r="10" spans="1:207" ht="18" customHeight="1">
      <c r="A10" s="1" t="s">
        <v>50</v>
      </c>
      <c r="B10" s="75" t="s">
        <v>58</v>
      </c>
    </row>
    <row r="11" spans="1:207" ht="18" customHeight="1">
      <c r="A11" s="1" t="s">
        <v>51</v>
      </c>
      <c r="B11" s="75" t="s">
        <v>334</v>
      </c>
    </row>
    <row r="12" spans="1:207" ht="18" customHeight="1">
      <c r="A12" s="1" t="s">
        <v>62</v>
      </c>
      <c r="B12" s="75" t="s">
        <v>354</v>
      </c>
    </row>
    <row r="13" spans="1:207" ht="18" customHeight="1">
      <c r="A13" s="1"/>
      <c r="B13" s="75"/>
    </row>
    <row r="14" spans="1:207" ht="18" customHeight="1">
      <c r="A14" s="1" t="s">
        <v>66</v>
      </c>
      <c r="B14" s="105">
        <f>COUNTA('Entidades agregadas'!A14:A97)</f>
        <v>8</v>
      </c>
    </row>
    <row r="15" spans="1:207" ht="18" customHeight="1">
      <c r="A15" s="1" t="s">
        <v>67</v>
      </c>
      <c r="B15" s="105"/>
    </row>
    <row r="16" spans="1:207" ht="12.95" customHeight="1" thickBot="1">
      <c r="A16" s="76"/>
      <c r="B16" s="77"/>
    </row>
    <row r="17" spans="1:2" ht="12.95" customHeight="1">
      <c r="A17" s="1"/>
      <c r="B17" s="78"/>
    </row>
    <row r="18" spans="1:2" ht="12.95" customHeight="1">
      <c r="A18" s="1"/>
      <c r="B18" s="78"/>
    </row>
    <row r="19" spans="1:2" ht="12.95" customHeight="1">
      <c r="A19" s="1"/>
      <c r="B19" s="78"/>
    </row>
    <row r="20" spans="1:2" ht="12.95" customHeight="1" thickBot="1">
      <c r="A20" s="1"/>
      <c r="B20" s="78"/>
    </row>
    <row r="21" spans="1:2" ht="33" customHeight="1">
      <c r="A21" s="73" t="s">
        <v>52</v>
      </c>
      <c r="B21" s="74"/>
    </row>
    <row r="22" spans="1:2" ht="12.95" customHeight="1">
      <c r="B22" s="3"/>
    </row>
    <row r="23" spans="1:2" ht="18" customHeight="1">
      <c r="A23" s="1" t="s">
        <v>53</v>
      </c>
      <c r="B23" s="75" t="s">
        <v>86</v>
      </c>
    </row>
    <row r="24" spans="1:2" ht="18" customHeight="1">
      <c r="A24" s="1" t="s">
        <v>54</v>
      </c>
      <c r="B24" s="75" t="s">
        <v>84</v>
      </c>
    </row>
    <row r="25" spans="1:2" ht="12.95" customHeight="1" thickBot="1">
      <c r="A25" s="76"/>
      <c r="B25" s="77"/>
    </row>
    <row r="26" spans="1:2" ht="12.95" customHeight="1">
      <c r="A26" s="1"/>
      <c r="B26" s="78"/>
    </row>
    <row r="27" spans="1:2" ht="12.95" customHeight="1">
      <c r="A27" s="1"/>
      <c r="B27" s="78"/>
    </row>
    <row r="28" spans="1:2" ht="12.95" customHeight="1">
      <c r="A28" s="1"/>
      <c r="B28" s="78"/>
    </row>
    <row r="29" spans="1:2" ht="12.95" customHeight="1" thickBot="1">
      <c r="A29" s="79"/>
      <c r="B29" s="80"/>
    </row>
    <row r="30" spans="1:2" ht="33" customHeight="1">
      <c r="A30" s="73" t="s">
        <v>55</v>
      </c>
      <c r="B30" s="74"/>
    </row>
    <row r="31" spans="1:2" ht="12.95" customHeight="1">
      <c r="B31" s="3"/>
    </row>
    <row r="32" spans="1:2" ht="12.95" customHeight="1">
      <c r="A32" s="81"/>
      <c r="B32" s="162" t="s">
        <v>85</v>
      </c>
    </row>
    <row r="33" spans="1:2" ht="18" customHeight="1">
      <c r="A33" s="81"/>
      <c r="B33" s="162"/>
    </row>
    <row r="34" spans="1:2" ht="18" customHeight="1">
      <c r="A34" s="81"/>
      <c r="B34" s="162"/>
    </row>
    <row r="35" spans="1:2" ht="18" customHeight="1">
      <c r="A35" s="81"/>
      <c r="B35" s="162"/>
    </row>
    <row r="36" spans="1:2" ht="18" customHeight="1">
      <c r="A36" s="81"/>
      <c r="B36" s="162"/>
    </row>
    <row r="37" spans="1:2" ht="18" customHeight="1">
      <c r="A37" s="81"/>
      <c r="B37" s="162"/>
    </row>
    <row r="38" spans="1:2" ht="13.5" customHeight="1" thickBot="1">
      <c r="A38" s="76"/>
      <c r="B38" s="82"/>
    </row>
    <row r="39" spans="1:2" ht="12.95" customHeight="1">
      <c r="A39" s="81"/>
      <c r="B39" s="75"/>
    </row>
    <row r="40" spans="1:2" ht="12.95" customHeight="1">
      <c r="A40" s="81"/>
      <c r="B40" s="75"/>
    </row>
    <row r="41" spans="1:2" ht="12.95" customHeight="1">
      <c r="A41" s="81"/>
      <c r="B41" s="75"/>
    </row>
    <row r="42" spans="1:2" ht="12.95" customHeight="1" thickBot="1">
      <c r="A42" s="81"/>
      <c r="B42" s="80"/>
    </row>
    <row r="43" spans="1:2" ht="33" customHeight="1">
      <c r="A43" s="73" t="s">
        <v>56</v>
      </c>
      <c r="B43" s="74"/>
    </row>
    <row r="44" spans="1:2" ht="12.95" customHeight="1">
      <c r="B44" s="3"/>
    </row>
    <row r="45" spans="1:2" ht="18" customHeight="1">
      <c r="A45" s="1"/>
      <c r="B45" s="162" t="s">
        <v>88</v>
      </c>
    </row>
    <row r="46" spans="1:2" ht="18" customHeight="1">
      <c r="A46" s="79"/>
      <c r="B46" s="162"/>
    </row>
    <row r="47" spans="1:2" ht="18" customHeight="1">
      <c r="A47" s="79"/>
      <c r="B47" s="162"/>
    </row>
    <row r="48" spans="1:2" ht="18" customHeight="1">
      <c r="A48" s="79"/>
      <c r="B48" s="162"/>
    </row>
    <row r="49" spans="1:2" ht="18" customHeight="1">
      <c r="A49" s="79"/>
      <c r="B49" s="162"/>
    </row>
    <row r="50" spans="1:2" ht="18" customHeight="1">
      <c r="A50" s="79"/>
      <c r="B50" s="162"/>
    </row>
    <row r="51" spans="1:2" ht="18" customHeight="1">
      <c r="A51" s="79"/>
      <c r="B51" s="162"/>
    </row>
    <row r="52" spans="1:2" ht="18" customHeight="1">
      <c r="A52" s="79"/>
      <c r="B52" s="162"/>
    </row>
    <row r="53" spans="1:2" ht="12.95" customHeight="1" thickBot="1">
      <c r="A53" s="83"/>
      <c r="B53" s="83"/>
    </row>
    <row r="55" spans="1:2" ht="18" customHeight="1">
      <c r="A55" s="59" t="s">
        <v>68</v>
      </c>
    </row>
    <row r="56" spans="1:2" ht="18" customHeight="1">
      <c r="A56" s="31" t="s">
        <v>69</v>
      </c>
      <c r="B56" s="31" t="s">
        <v>70</v>
      </c>
    </row>
  </sheetData>
  <mergeCells count="2">
    <mergeCell ref="B45:B52"/>
    <mergeCell ref="B32:B37"/>
  </mergeCells>
  <phoneticPr fontId="1" type="noConversion"/>
  <printOptions horizontalCentered="1"/>
  <pageMargins left="0.31496062992125984" right="0.31496062992125984" top="0.59055118110236227" bottom="0.59055118110236227" header="0" footer="0"/>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W120"/>
  <sheetViews>
    <sheetView topLeftCell="A29" zoomScale="75" workbookViewId="0">
      <selection activeCell="Z26" sqref="Z26"/>
    </sheetView>
  </sheetViews>
  <sheetFormatPr baseColWidth="10" defaultRowHeight="12.75"/>
  <cols>
    <col min="1" max="1" width="70" style="3" customWidth="1"/>
    <col min="2" max="2" width="19.140625" style="26" customWidth="1"/>
    <col min="3" max="3" width="9.7109375" style="26" customWidth="1"/>
    <col min="4" max="11" width="20" style="26" hidden="1" customWidth="1"/>
    <col min="12" max="12" width="3.28515625" style="3" customWidth="1"/>
    <col min="13" max="13" width="66.28515625" style="3" customWidth="1"/>
    <col min="14" max="14" width="18" style="26" customWidth="1"/>
    <col min="15" max="15" width="8.7109375" style="3" customWidth="1"/>
    <col min="16" max="22" width="25.7109375" style="3" hidden="1" customWidth="1"/>
    <col min="23" max="23" width="20.7109375" style="3" hidden="1" customWidth="1"/>
    <col min="24" max="16384" width="11.42578125" style="3"/>
  </cols>
  <sheetData>
    <row r="1" spans="1:23" s="2" customFormat="1" ht="60" customHeight="1">
      <c r="A1" s="5"/>
      <c r="B1" s="6"/>
      <c r="C1" s="6"/>
      <c r="D1" s="6"/>
      <c r="E1" s="6"/>
      <c r="F1" s="6"/>
      <c r="G1" s="6"/>
      <c r="H1" s="6"/>
      <c r="I1" s="6"/>
      <c r="J1" s="6"/>
      <c r="K1" s="6"/>
      <c r="L1" s="6"/>
      <c r="M1" s="6"/>
      <c r="N1" s="7" t="s">
        <v>21</v>
      </c>
      <c r="O1" s="8">
        <v>2016</v>
      </c>
    </row>
    <row r="2" spans="1:23" s="2" customFormat="1" ht="12.95" customHeight="1" thickBot="1">
      <c r="A2" s="5"/>
      <c r="B2" s="6"/>
      <c r="C2" s="6"/>
      <c r="D2" s="6"/>
      <c r="E2" s="6"/>
      <c r="F2" s="6"/>
      <c r="G2" s="6"/>
      <c r="H2" s="6"/>
      <c r="I2" s="6"/>
      <c r="J2" s="6"/>
      <c r="K2" s="6"/>
      <c r="L2" s="6"/>
      <c r="M2" s="6"/>
      <c r="N2" s="9"/>
      <c r="O2" s="9"/>
    </row>
    <row r="3" spans="1:23" s="2" customFormat="1" ht="33" customHeight="1">
      <c r="A3" s="69" t="str">
        <f>"                                            "&amp;"OTRAS ENTIDADES DE DERECHO PÚBLICO EMPRESARIALES"</f>
        <v xml:space="preserve">                                            OTRAS ENTIDADES DE DERECHO PÚBLICO EMPRESARIALES</v>
      </c>
      <c r="B3" s="10"/>
      <c r="C3" s="10"/>
      <c r="D3" s="10"/>
      <c r="E3" s="10"/>
      <c r="F3" s="10"/>
      <c r="G3" s="10"/>
      <c r="H3" s="10"/>
      <c r="I3" s="10"/>
      <c r="J3" s="10"/>
      <c r="K3" s="10"/>
      <c r="L3" s="11"/>
      <c r="M3" s="11"/>
      <c r="N3" s="12"/>
      <c r="O3" s="13"/>
    </row>
    <row r="4" spans="1:23" s="2" customFormat="1" ht="20.100000000000001" customHeight="1">
      <c r="A4" s="14" t="str">
        <f>"AGREGADO"</f>
        <v>AGREGADO</v>
      </c>
      <c r="B4" s="15"/>
      <c r="C4" s="15"/>
      <c r="D4" s="15"/>
      <c r="E4" s="15"/>
      <c r="F4" s="15"/>
      <c r="G4" s="15"/>
      <c r="H4" s="15"/>
      <c r="I4" s="15"/>
      <c r="J4" s="15"/>
      <c r="K4" s="15"/>
      <c r="L4" s="14"/>
      <c r="M4" s="14"/>
      <c r="N4" s="16"/>
      <c r="O4" s="17"/>
    </row>
    <row r="5" spans="1:23" s="2" customFormat="1" ht="18" customHeight="1" thickBot="1">
      <c r="A5" s="18"/>
      <c r="B5" s="19"/>
      <c r="C5" s="19"/>
      <c r="D5" s="19"/>
      <c r="E5" s="19"/>
      <c r="F5" s="19"/>
      <c r="G5" s="19"/>
      <c r="H5" s="19"/>
      <c r="I5" s="19"/>
      <c r="J5" s="19"/>
      <c r="K5" s="19"/>
      <c r="L5" s="19"/>
      <c r="M5" s="70" t="str">
        <f>"Población a 01/01/"&amp;O1</f>
        <v>Población a 01/01/2016</v>
      </c>
      <c r="N5" s="163">
        <v>4959968</v>
      </c>
      <c r="O5" s="163"/>
    </row>
    <row r="6" spans="1:23" s="2" customFormat="1" ht="15" customHeight="1">
      <c r="A6" s="20"/>
      <c r="B6" s="21"/>
      <c r="C6" s="21"/>
      <c r="D6" s="21"/>
      <c r="E6" s="21"/>
      <c r="F6" s="21"/>
      <c r="G6" s="21"/>
      <c r="H6" s="21"/>
      <c r="I6" s="21"/>
      <c r="J6" s="21"/>
      <c r="K6" s="21"/>
      <c r="L6" s="21"/>
      <c r="M6" s="22"/>
      <c r="N6" s="16"/>
      <c r="O6" s="16"/>
    </row>
    <row r="7" spans="1:23" s="2" customFormat="1" ht="12.95" customHeight="1">
      <c r="A7" s="20"/>
      <c r="B7" s="21"/>
      <c r="C7" s="21"/>
      <c r="D7" s="21"/>
      <c r="E7" s="21"/>
      <c r="F7" s="21"/>
      <c r="G7" s="21"/>
      <c r="H7" s="21"/>
      <c r="I7" s="21"/>
      <c r="J7" s="21"/>
      <c r="K7" s="21"/>
      <c r="L7" s="21"/>
      <c r="M7" s="21"/>
      <c r="N7" s="21"/>
      <c r="O7" s="21"/>
    </row>
    <row r="8" spans="1:23" s="2" customFormat="1" ht="21" customHeight="1">
      <c r="A8" s="23" t="s">
        <v>27</v>
      </c>
      <c r="B8" s="21"/>
      <c r="C8" s="21"/>
      <c r="D8" s="21"/>
      <c r="E8" s="21"/>
      <c r="F8" s="21"/>
      <c r="G8" s="21"/>
      <c r="H8" s="21"/>
      <c r="I8" s="21"/>
      <c r="J8" s="21"/>
      <c r="K8" s="21"/>
      <c r="L8" s="21"/>
      <c r="M8" s="21"/>
      <c r="N8" s="21"/>
      <c r="O8" s="21"/>
    </row>
    <row r="9" spans="1:23" s="2" customFormat="1" ht="18" customHeight="1">
      <c r="A9" s="24"/>
      <c r="B9" s="21"/>
      <c r="C9" s="21"/>
      <c r="D9" s="21"/>
      <c r="E9" s="21"/>
      <c r="F9" s="21"/>
      <c r="G9" s="21"/>
      <c r="H9" s="21"/>
      <c r="I9" s="21"/>
      <c r="J9" s="21"/>
      <c r="K9" s="21"/>
      <c r="L9" s="21"/>
      <c r="M9" s="21"/>
      <c r="N9" s="21"/>
      <c r="O9" s="21"/>
    </row>
    <row r="10" spans="1:23" s="2" customFormat="1" ht="12.95" customHeight="1">
      <c r="A10" s="23"/>
      <c r="B10" s="21"/>
      <c r="C10" s="21"/>
      <c r="D10" s="41">
        <v>22101</v>
      </c>
      <c r="E10" s="41">
        <v>22103</v>
      </c>
      <c r="F10" s="41">
        <v>22104</v>
      </c>
      <c r="G10" s="41">
        <v>22105</v>
      </c>
      <c r="H10" s="41">
        <v>22106</v>
      </c>
      <c r="I10" s="41">
        <v>22112</v>
      </c>
      <c r="J10" s="41">
        <v>22118</v>
      </c>
      <c r="K10" s="41">
        <v>22120</v>
      </c>
      <c r="L10" s="21"/>
      <c r="M10" s="21"/>
      <c r="N10" s="21"/>
      <c r="O10" s="21"/>
      <c r="P10" s="41">
        <v>22101</v>
      </c>
      <c r="Q10" s="41">
        <v>22103</v>
      </c>
      <c r="R10" s="41">
        <v>22104</v>
      </c>
      <c r="S10" s="41">
        <v>22105</v>
      </c>
      <c r="T10" s="41">
        <v>22106</v>
      </c>
      <c r="U10" s="41">
        <v>22112</v>
      </c>
      <c r="V10" s="41">
        <v>22118</v>
      </c>
      <c r="W10" s="41">
        <v>22120</v>
      </c>
    </row>
    <row r="11" spans="1:23" ht="18" customHeight="1" thickBot="1">
      <c r="A11" s="25" t="s">
        <v>22</v>
      </c>
      <c r="B11" s="17"/>
      <c r="C11" s="17"/>
      <c r="D11" s="41" t="s">
        <v>20</v>
      </c>
      <c r="E11" s="41" t="s">
        <v>20</v>
      </c>
      <c r="F11" s="41" t="s">
        <v>20</v>
      </c>
      <c r="G11" s="41" t="s">
        <v>20</v>
      </c>
      <c r="H11" s="41" t="s">
        <v>20</v>
      </c>
      <c r="I11" s="41" t="s">
        <v>20</v>
      </c>
      <c r="J11" s="41" t="s">
        <v>19</v>
      </c>
      <c r="K11" s="41" t="s">
        <v>19</v>
      </c>
      <c r="L11" s="21"/>
      <c r="M11" s="17"/>
      <c r="N11" s="3"/>
      <c r="O11" s="26"/>
      <c r="P11" s="41" t="s">
        <v>20</v>
      </c>
      <c r="Q11" s="41" t="s">
        <v>20</v>
      </c>
      <c r="R11" s="41" t="s">
        <v>20</v>
      </c>
      <c r="S11" s="41" t="s">
        <v>20</v>
      </c>
      <c r="T11" s="41" t="s">
        <v>20</v>
      </c>
      <c r="U11" s="41" t="s">
        <v>20</v>
      </c>
      <c r="V11" s="41" t="s">
        <v>19</v>
      </c>
      <c r="W11" s="41" t="s">
        <v>19</v>
      </c>
    </row>
    <row r="12" spans="1:23" ht="33" customHeight="1">
      <c r="A12" s="27" t="s">
        <v>23</v>
      </c>
      <c r="B12" s="28">
        <f>O1</f>
        <v>2016</v>
      </c>
      <c r="C12" s="29" t="s">
        <v>24</v>
      </c>
      <c r="D12" s="41" t="s">
        <v>341</v>
      </c>
      <c r="E12" s="41" t="s">
        <v>0</v>
      </c>
      <c r="F12" s="41" t="s">
        <v>340</v>
      </c>
      <c r="G12" s="41" t="s">
        <v>1</v>
      </c>
      <c r="H12" s="41" t="s">
        <v>2</v>
      </c>
      <c r="I12" s="41" t="s">
        <v>339</v>
      </c>
      <c r="J12" s="41" t="s">
        <v>3</v>
      </c>
      <c r="K12" s="41" t="s">
        <v>342</v>
      </c>
      <c r="L12" s="21"/>
      <c r="M12" s="27" t="s">
        <v>63</v>
      </c>
      <c r="N12" s="28">
        <f>O1</f>
        <v>2016</v>
      </c>
      <c r="O12" s="29" t="s">
        <v>24</v>
      </c>
      <c r="P12" s="41" t="s">
        <v>341</v>
      </c>
      <c r="Q12" s="41" t="s">
        <v>0</v>
      </c>
      <c r="R12" s="41" t="s">
        <v>340</v>
      </c>
      <c r="S12" s="41" t="s">
        <v>1</v>
      </c>
      <c r="T12" s="41" t="s">
        <v>2</v>
      </c>
      <c r="U12" s="41" t="s">
        <v>339</v>
      </c>
      <c r="V12" s="41" t="s">
        <v>3</v>
      </c>
      <c r="W12" s="41" t="s">
        <v>342</v>
      </c>
    </row>
    <row r="13" spans="1:23" s="32" customFormat="1" ht="18" customHeight="1">
      <c r="A13" s="146" t="s">
        <v>272</v>
      </c>
      <c r="B13" s="146">
        <f>SUM(D13:K13)</f>
        <v>1119909960.2900002</v>
      </c>
      <c r="C13" s="147">
        <f>IF((B13/$B$59)=0,"--",B13/$B$59)</f>
        <v>0.84827501511595704</v>
      </c>
      <c r="D13" s="43">
        <f t="shared" ref="D13:J13" si="0">SUM(D15:D28)</f>
        <v>35276.559999999998</v>
      </c>
      <c r="E13" s="43">
        <f t="shared" ref="E13" si="1">SUM(E15:E28)</f>
        <v>113287016.80000001</v>
      </c>
      <c r="F13" s="43">
        <f t="shared" si="0"/>
        <v>67287196.159999996</v>
      </c>
      <c r="G13" s="43">
        <f t="shared" si="0"/>
        <v>46356566.510000005</v>
      </c>
      <c r="H13" s="43">
        <f t="shared" si="0"/>
        <v>882792429.70999992</v>
      </c>
      <c r="I13" s="43">
        <f t="shared" ref="I13" si="2">SUM(I15:I28)</f>
        <v>8323257.9799999995</v>
      </c>
      <c r="J13" s="43">
        <f t="shared" si="0"/>
        <v>42129.69</v>
      </c>
      <c r="K13" s="43">
        <f t="shared" ref="K13" si="3">SUM(K15:K28)</f>
        <v>1786086.88</v>
      </c>
      <c r="L13" s="31"/>
      <c r="M13" s="148" t="s">
        <v>18</v>
      </c>
      <c r="N13" s="146">
        <f t="shared" ref="N13:N56" si="4">SUM(P13:W13)</f>
        <v>556361131.07999992</v>
      </c>
      <c r="O13" s="147">
        <f t="shared" ref="O13:O19" si="5">IF((N13/$N$59)=0,"--",N13/$N$59)</f>
        <v>0.42141534910057166</v>
      </c>
      <c r="P13" s="42">
        <f t="shared" ref="P13:W13" si="6">P14+P28+P29+P30</f>
        <v>5297433.9200000167</v>
      </c>
      <c r="Q13" s="42">
        <f t="shared" ref="Q13" si="7">Q14+Q28+Q29+Q30</f>
        <v>113219899.83</v>
      </c>
      <c r="R13" s="42">
        <f t="shared" si="6"/>
        <v>18723820.469999995</v>
      </c>
      <c r="S13" s="42">
        <f t="shared" si="6"/>
        <v>46356566.509999998</v>
      </c>
      <c r="T13" s="42">
        <f t="shared" si="6"/>
        <v>367603763.19999999</v>
      </c>
      <c r="U13" s="42">
        <f t="shared" si="6"/>
        <v>2946828.1699999981</v>
      </c>
      <c r="V13" s="42">
        <f t="shared" si="6"/>
        <v>245885.44</v>
      </c>
      <c r="W13" s="42">
        <f t="shared" si="6"/>
        <v>1966933.54</v>
      </c>
    </row>
    <row r="14" spans="1:23" s="32" customFormat="1" ht="18" customHeight="1">
      <c r="A14" s="33"/>
      <c r="B14" s="33"/>
      <c r="C14" s="34"/>
      <c r="D14" s="43"/>
      <c r="E14" s="43"/>
      <c r="F14" s="43"/>
      <c r="G14" s="43"/>
      <c r="H14" s="43"/>
      <c r="I14" s="43"/>
      <c r="J14" s="43"/>
      <c r="K14" s="43"/>
      <c r="L14" s="31"/>
      <c r="M14" s="146" t="s">
        <v>25</v>
      </c>
      <c r="N14" s="146">
        <f t="shared" si="4"/>
        <v>158050008.69</v>
      </c>
      <c r="O14" s="147">
        <f t="shared" si="5"/>
        <v>0.11971486839519627</v>
      </c>
      <c r="P14" s="42">
        <f t="shared" ref="P14:W14" si="8">P15+P18+P19+SUM(P22:P27)</f>
        <v>5297433.9200000167</v>
      </c>
      <c r="Q14" s="42">
        <f t="shared" ref="Q14" si="9">Q15+Q18+Q19+SUM(Q22:Q27)</f>
        <v>115430.14000000019</v>
      </c>
      <c r="R14" s="42">
        <f t="shared" si="8"/>
        <v>-1890012.320000004</v>
      </c>
      <c r="S14" s="42">
        <f t="shared" si="8"/>
        <v>44113543.769999996</v>
      </c>
      <c r="T14" s="42">
        <f t="shared" si="8"/>
        <v>115001345.94</v>
      </c>
      <c r="U14" s="42">
        <f t="shared" si="8"/>
        <v>-5000295.5900000017</v>
      </c>
      <c r="V14" s="42">
        <f t="shared" si="8"/>
        <v>206424.68</v>
      </c>
      <c r="W14" s="42">
        <f t="shared" si="8"/>
        <v>206138.15000000002</v>
      </c>
    </row>
    <row r="15" spans="1:23" s="32" customFormat="1" ht="18" customHeight="1">
      <c r="A15" s="31" t="s">
        <v>257</v>
      </c>
      <c r="B15" s="36">
        <f>SUM(D15:K15)</f>
        <v>4552990.87</v>
      </c>
      <c r="C15" s="35">
        <f>IF((B15/$B$59)=0,"--",B15/$B$59)</f>
        <v>3.4486597458888144E-3</v>
      </c>
      <c r="D15" s="43">
        <f>'[1]1200'!$D$4</f>
        <v>0</v>
      </c>
      <c r="E15" s="43">
        <f>'[2]1200'!$D$4</f>
        <v>25066.260000000009</v>
      </c>
      <c r="F15" s="43">
        <f>'[3]1200'!$D$4</f>
        <v>1873369.48</v>
      </c>
      <c r="G15" s="43">
        <f>'[4]1200'!$D$4</f>
        <v>2015217.9</v>
      </c>
      <c r="H15" s="43">
        <f>'[5]1200'!$D$4</f>
        <v>100332.81</v>
      </c>
      <c r="I15" s="43">
        <f>'[6]1200'!$D$4</f>
        <v>533129.13</v>
      </c>
      <c r="J15" s="43">
        <f>'[7]1210'!$D$4</f>
        <v>5875.29</v>
      </c>
      <c r="K15" s="43">
        <f>'[8]1210'!$D$4</f>
        <v>0</v>
      </c>
      <c r="L15" s="31"/>
      <c r="M15" s="1" t="s">
        <v>273</v>
      </c>
      <c r="N15" s="36">
        <f t="shared" si="4"/>
        <v>319206742.74000001</v>
      </c>
      <c r="O15" s="35">
        <f t="shared" si="5"/>
        <v>0.24178292373859392</v>
      </c>
      <c r="P15" s="42">
        <f>'[1]1200'!$L$5</f>
        <v>308213452.93000001</v>
      </c>
      <c r="Q15" s="42">
        <f>'[2]1200'!$L$5</f>
        <v>241162.69</v>
      </c>
      <c r="R15" s="42">
        <f>'[3]1200'!$L$5</f>
        <v>13597896.5</v>
      </c>
      <c r="S15" s="42">
        <f>'[4]1200'!$L$5</f>
        <v>-5960998.6200000001</v>
      </c>
      <c r="T15" s="42">
        <f>'[5]1200'!$L$5</f>
        <v>0</v>
      </c>
      <c r="U15" s="42">
        <f>'[6]1200'!$L$5</f>
        <v>2765558.77</v>
      </c>
      <c r="V15" s="42">
        <f>'[7]1210'!$L$5</f>
        <v>211692.75</v>
      </c>
      <c r="W15" s="42">
        <f>'[8]1210'!$L$5</f>
        <v>137977.72</v>
      </c>
    </row>
    <row r="16" spans="1:23" s="32" customFormat="1" ht="18" customHeight="1">
      <c r="A16" s="31"/>
      <c r="B16" s="36"/>
      <c r="C16" s="35"/>
      <c r="D16" s="43"/>
      <c r="E16" s="43"/>
      <c r="F16" s="43"/>
      <c r="G16" s="43"/>
      <c r="H16" s="43"/>
      <c r="I16" s="43"/>
      <c r="J16" s="43"/>
      <c r="K16" s="43"/>
      <c r="L16" s="31"/>
      <c r="M16" s="1" t="s">
        <v>335</v>
      </c>
      <c r="N16" s="36">
        <f t="shared" si="4"/>
        <v>319206742.74000001</v>
      </c>
      <c r="O16" s="35">
        <f t="shared" si="5"/>
        <v>0.24178292373859392</v>
      </c>
      <c r="P16" s="42">
        <f>'[1]1200'!$L$6</f>
        <v>308213452.93000001</v>
      </c>
      <c r="Q16" s="42">
        <f>'[2]1200'!$L$6</f>
        <v>241162.69</v>
      </c>
      <c r="R16" s="42">
        <f>'[3]1200'!$L$6</f>
        <v>13597896.5</v>
      </c>
      <c r="S16" s="42">
        <f>'[4]1200'!$L$6</f>
        <v>-5960998.6200000001</v>
      </c>
      <c r="T16" s="42">
        <f>'[5]1200'!$L$6</f>
        <v>0</v>
      </c>
      <c r="U16" s="42">
        <f>'[6]1200'!$L$6</f>
        <v>2765558.77</v>
      </c>
      <c r="V16" s="42">
        <f>'[7]1210'!$L$6</f>
        <v>211692.75</v>
      </c>
      <c r="W16" s="42">
        <f>'[8]1210'!$L$6</f>
        <v>137977.72</v>
      </c>
    </row>
    <row r="17" spans="1:23" s="32" customFormat="1" ht="18" customHeight="1">
      <c r="A17" s="31" t="s">
        <v>258</v>
      </c>
      <c r="B17" s="36">
        <f>SUM(D17:K17)</f>
        <v>1094921356.9100001</v>
      </c>
      <c r="C17" s="35">
        <f>IF((B17/$B$59)=0,"--",B17/$B$59)</f>
        <v>0.82934741498602582</v>
      </c>
      <c r="D17" s="43">
        <f>'[1]1200'!$D$14</f>
        <v>31081.53</v>
      </c>
      <c r="E17" s="43">
        <f>'[2]1200'!$D$14</f>
        <v>113261950.54000001</v>
      </c>
      <c r="F17" s="43">
        <f>'[3]1200'!$D$14</f>
        <v>65404595.18</v>
      </c>
      <c r="G17" s="43">
        <f>'[4]1200'!$D$14</f>
        <v>43946460.630000003</v>
      </c>
      <c r="H17" s="43">
        <f>'[5]1200'!$D$14</f>
        <v>862664798.89999998</v>
      </c>
      <c r="I17" s="43">
        <f>'[6]1200'!$D$14</f>
        <v>7790128.8499999996</v>
      </c>
      <c r="J17" s="43">
        <f>'[7]1210'!$D$12</f>
        <v>36254.400000000001</v>
      </c>
      <c r="K17" s="43">
        <f>'[8]1210'!$D$12</f>
        <v>1786086.88</v>
      </c>
      <c r="L17" s="31"/>
      <c r="M17" s="1" t="s">
        <v>336</v>
      </c>
      <c r="N17" s="36">
        <f t="shared" si="4"/>
        <v>0</v>
      </c>
      <c r="O17" s="35" t="str">
        <f t="shared" si="5"/>
        <v>--</v>
      </c>
      <c r="P17" s="42">
        <f>'[1]1200'!$L$7</f>
        <v>0</v>
      </c>
      <c r="Q17" s="42">
        <f>'[2]1200'!$L$7</f>
        <v>0</v>
      </c>
      <c r="R17" s="42">
        <f>'[3]1200'!$L$7</f>
        <v>0</v>
      </c>
      <c r="S17" s="42">
        <f>'[4]1200'!$L$7</f>
        <v>0</v>
      </c>
      <c r="T17" s="42">
        <f>'[5]1200'!$L$7</f>
        <v>0</v>
      </c>
      <c r="U17" s="42">
        <f>'[6]1200'!$L$7</f>
        <v>0</v>
      </c>
      <c r="V17" s="42">
        <f>'[7]1210'!$L$7</f>
        <v>0</v>
      </c>
      <c r="W17" s="42">
        <f>'[8]1210'!$L$7</f>
        <v>0</v>
      </c>
    </row>
    <row r="18" spans="1:23" s="32" customFormat="1" ht="18" customHeight="1">
      <c r="A18" s="31"/>
      <c r="B18" s="36"/>
      <c r="C18" s="35"/>
      <c r="D18" s="43"/>
      <c r="E18" s="43"/>
      <c r="F18" s="43"/>
      <c r="G18" s="43"/>
      <c r="H18" s="43"/>
      <c r="I18" s="43"/>
      <c r="J18" s="43"/>
      <c r="K18" s="43"/>
      <c r="L18" s="31"/>
      <c r="M18" s="1" t="s">
        <v>274</v>
      </c>
      <c r="N18" s="36">
        <f t="shared" si="4"/>
        <v>0</v>
      </c>
      <c r="O18" s="35" t="str">
        <f t="shared" si="5"/>
        <v>--</v>
      </c>
      <c r="P18" s="42">
        <f>'[1]1200'!$L$8</f>
        <v>0</v>
      </c>
      <c r="Q18" s="42">
        <f>'[2]1200'!$L$8</f>
        <v>0</v>
      </c>
      <c r="R18" s="42">
        <f>'[3]1200'!$L$8</f>
        <v>0</v>
      </c>
      <c r="S18" s="42">
        <f>'[4]1200'!$L$8</f>
        <v>0</v>
      </c>
      <c r="T18" s="42">
        <f>'[5]1200'!$L$8</f>
        <v>0</v>
      </c>
      <c r="U18" s="42">
        <f>'[6]1200'!$L$8</f>
        <v>0</v>
      </c>
      <c r="V18" s="42">
        <f>'[7]1210'!$L$8</f>
        <v>0</v>
      </c>
      <c r="W18" s="42">
        <f>'[8]1210'!$L$8</f>
        <v>0</v>
      </c>
    </row>
    <row r="19" spans="1:23" s="32" customFormat="1" ht="18" customHeight="1">
      <c r="A19" s="31" t="s">
        <v>259</v>
      </c>
      <c r="B19" s="36">
        <f>SUM(D19:K19)</f>
        <v>389937.59</v>
      </c>
      <c r="C19" s="35">
        <f>IF((B19/$B$59)=0,"--",B19/$B$59)</f>
        <v>2.9535795446079967E-4</v>
      </c>
      <c r="D19" s="43">
        <f>'[1]1200'!$D$18</f>
        <v>0</v>
      </c>
      <c r="E19" s="43">
        <f>'[2]1200'!$D$18</f>
        <v>0</v>
      </c>
      <c r="F19" s="43">
        <f>'[3]1200'!$D$18</f>
        <v>0</v>
      </c>
      <c r="G19" s="43">
        <f>'[4]1200'!$D$18</f>
        <v>389937.59</v>
      </c>
      <c r="H19" s="43">
        <f>'[5]1200'!$D$18</f>
        <v>0</v>
      </c>
      <c r="I19" s="43">
        <f>'[6]1200'!$D$18</f>
        <v>0</v>
      </c>
      <c r="J19" s="43">
        <f>'[7]1210'!$D$16</f>
        <v>0</v>
      </c>
      <c r="K19" s="43">
        <f>'[8]1210'!$D$16</f>
        <v>0</v>
      </c>
      <c r="L19" s="31"/>
      <c r="M19" s="1" t="s">
        <v>275</v>
      </c>
      <c r="N19" s="36">
        <f t="shared" si="4"/>
        <v>32045517.260000002</v>
      </c>
      <c r="O19" s="35">
        <f t="shared" si="5"/>
        <v>2.4272854606173896E-2</v>
      </c>
      <c r="P19" s="42">
        <f>'[1]1200'!$L$9</f>
        <v>-2182331.7999999998</v>
      </c>
      <c r="Q19" s="42">
        <f>'[2]1200'!$L$9</f>
        <v>0</v>
      </c>
      <c r="R19" s="42">
        <f>'[3]1200'!$L$9</f>
        <v>-29949.57</v>
      </c>
      <c r="S19" s="42">
        <f>'[4]1200'!$L$9</f>
        <v>-13313.08</v>
      </c>
      <c r="T19" s="42">
        <f>'[5]1200'!$L$9</f>
        <v>34949365.32</v>
      </c>
      <c r="U19" s="42">
        <f>'[6]1200'!$L$9</f>
        <v>-839511.71</v>
      </c>
      <c r="V19" s="42">
        <f>'[7]1210'!$L$9</f>
        <v>28348.93</v>
      </c>
      <c r="W19" s="42">
        <f>'[8]1210'!$L$9</f>
        <v>132909.17000000001</v>
      </c>
    </row>
    <row r="20" spans="1:23" s="32" customFormat="1" ht="18" customHeight="1">
      <c r="A20" s="31"/>
      <c r="B20" s="36"/>
      <c r="C20" s="35"/>
      <c r="D20" s="43"/>
      <c r="E20" s="43"/>
      <c r="F20" s="43"/>
      <c r="G20" s="43"/>
      <c r="H20" s="43"/>
      <c r="I20" s="43"/>
      <c r="J20" s="43"/>
      <c r="K20" s="43"/>
      <c r="L20" s="31"/>
      <c r="M20" s="1" t="s">
        <v>350</v>
      </c>
      <c r="N20" s="36">
        <f t="shared" si="4"/>
        <v>0</v>
      </c>
      <c r="O20" s="35" t="str">
        <f t="shared" ref="O20:O21" si="10">IF((N20/$N$59)=0,"--",N20/$N$59)</f>
        <v>--</v>
      </c>
      <c r="P20" s="42">
        <f>'[1]1200'!$L$13</f>
        <v>0</v>
      </c>
      <c r="Q20" s="42">
        <f>'[2]1200'!$L$13</f>
        <v>0</v>
      </c>
      <c r="R20" s="42">
        <f>'[3]1200'!$L$13</f>
        <v>0</v>
      </c>
      <c r="S20" s="42">
        <f>'[4]1200'!$L$13</f>
        <v>0</v>
      </c>
      <c r="T20" s="42">
        <f>'[5]1200'!$L$13</f>
        <v>0</v>
      </c>
      <c r="U20" s="42">
        <f>'[6]1200'!$L$13</f>
        <v>0</v>
      </c>
      <c r="V20" s="42">
        <f>'[7]1210'!$L$10</f>
        <v>0</v>
      </c>
      <c r="W20" s="42">
        <f>'[8]1210'!$L$10</f>
        <v>0</v>
      </c>
    </row>
    <row r="21" spans="1:23" s="32" customFormat="1" ht="18" customHeight="1">
      <c r="A21" s="31" t="s">
        <v>260</v>
      </c>
      <c r="B21" s="36">
        <f>SUM(D21:K21)</f>
        <v>0</v>
      </c>
      <c r="C21" s="35" t="str">
        <f>IF((B21/$B$59)=0,"--",B21/$B$59)</f>
        <v>--</v>
      </c>
      <c r="D21" s="43">
        <f>'[1]1200'!$D$21</f>
        <v>0</v>
      </c>
      <c r="E21" s="43">
        <f>'[2]1200'!$D$21</f>
        <v>0</v>
      </c>
      <c r="F21" s="43">
        <f>'[3]1200'!$D$21</f>
        <v>0</v>
      </c>
      <c r="G21" s="43">
        <f>'[4]1200'!$D$21</f>
        <v>0</v>
      </c>
      <c r="H21" s="43">
        <f>'[5]1200'!$D$21</f>
        <v>0</v>
      </c>
      <c r="I21" s="43">
        <f>'[6]1200'!$D$21</f>
        <v>0</v>
      </c>
      <c r="J21" s="43">
        <f>'[7]1210'!$D$19</f>
        <v>0</v>
      </c>
      <c r="K21" s="43">
        <f>'[8]1210'!$D$19</f>
        <v>0</v>
      </c>
      <c r="L21" s="31"/>
      <c r="M21" s="1" t="s">
        <v>351</v>
      </c>
      <c r="N21" s="36">
        <f t="shared" si="4"/>
        <v>32045517.260000002</v>
      </c>
      <c r="O21" s="35">
        <f t="shared" si="10"/>
        <v>2.4272854606173896E-2</v>
      </c>
      <c r="P21" s="42">
        <f t="shared" ref="P21:W21" si="11">P19-P20</f>
        <v>-2182331.7999999998</v>
      </c>
      <c r="Q21" s="42">
        <f t="shared" ref="Q21" si="12">Q19-Q20</f>
        <v>0</v>
      </c>
      <c r="R21" s="42">
        <f t="shared" si="11"/>
        <v>-29949.57</v>
      </c>
      <c r="S21" s="42">
        <f t="shared" si="11"/>
        <v>-13313.08</v>
      </c>
      <c r="T21" s="42">
        <f t="shared" si="11"/>
        <v>34949365.32</v>
      </c>
      <c r="U21" s="42">
        <f t="shared" si="11"/>
        <v>-839511.71</v>
      </c>
      <c r="V21" s="42">
        <f t="shared" si="11"/>
        <v>28348.93</v>
      </c>
      <c r="W21" s="42">
        <f t="shared" si="11"/>
        <v>132909.17000000001</v>
      </c>
    </row>
    <row r="22" spans="1:23" s="32" customFormat="1" ht="18" customHeight="1">
      <c r="A22" s="31"/>
      <c r="B22" s="36"/>
      <c r="C22" s="35"/>
      <c r="D22" s="43"/>
      <c r="E22" s="43"/>
      <c r="F22" s="43"/>
      <c r="G22" s="43"/>
      <c r="H22" s="43"/>
      <c r="I22" s="43"/>
      <c r="J22" s="43"/>
      <c r="K22" s="43"/>
      <c r="L22" s="31"/>
      <c r="M22" s="1" t="s">
        <v>276</v>
      </c>
      <c r="N22" s="36">
        <f t="shared" si="4"/>
        <v>0</v>
      </c>
      <c r="O22" s="35" t="str">
        <f t="shared" ref="O22:O42" si="13">IF((N22/$N$59)=0,"--",N22/$N$59)</f>
        <v>--</v>
      </c>
      <c r="P22" s="42">
        <f>'[1]1200'!$L$14</f>
        <v>0</v>
      </c>
      <c r="Q22" s="42">
        <f>'[2]1200'!$L$14</f>
        <v>0</v>
      </c>
      <c r="R22" s="42">
        <f>'[3]1200'!$L$14</f>
        <v>0</v>
      </c>
      <c r="S22" s="42">
        <f>'[4]1200'!$L$14</f>
        <v>0</v>
      </c>
      <c r="T22" s="42">
        <f>'[5]1200'!$L$14</f>
        <v>0</v>
      </c>
      <c r="U22" s="42">
        <f>'[6]1200'!$L$14</f>
        <v>0</v>
      </c>
      <c r="V22" s="42">
        <f>'[7]1210'!$L$12</f>
        <v>0</v>
      </c>
      <c r="W22" s="42">
        <f>'[8]1210'!$L$12</f>
        <v>0</v>
      </c>
    </row>
    <row r="23" spans="1:23" s="32" customFormat="1" ht="18" customHeight="1">
      <c r="A23" s="31" t="s">
        <v>261</v>
      </c>
      <c r="B23" s="36">
        <f>SUM(D23:K23)</f>
        <v>20045674.920000002</v>
      </c>
      <c r="C23" s="35">
        <f>IF((B23/$B$59)=0,"--",B23/$B$59)</f>
        <v>1.51835824295815E-2</v>
      </c>
      <c r="D23" s="43">
        <f>'[1]1200'!$D$28</f>
        <v>4195.03</v>
      </c>
      <c r="E23" s="43">
        <f>'[2]1200'!$D$28</f>
        <v>0</v>
      </c>
      <c r="F23" s="43">
        <f>'[3]1200'!$D$28</f>
        <v>9231.5</v>
      </c>
      <c r="G23" s="43">
        <f>'[4]1200'!$D$28</f>
        <v>4950.3900000000003</v>
      </c>
      <c r="H23" s="43">
        <f>'[5]1200'!$D$28</f>
        <v>20027298</v>
      </c>
      <c r="I23" s="43">
        <f>'[6]1200'!$D$28</f>
        <v>0</v>
      </c>
      <c r="J23" s="43">
        <f>'[7]1210'!$D$26</f>
        <v>0</v>
      </c>
      <c r="K23" s="43">
        <f>'[8]1210'!$D$26</f>
        <v>0</v>
      </c>
      <c r="L23" s="31"/>
      <c r="M23" s="1" t="s">
        <v>277</v>
      </c>
      <c r="N23" s="36">
        <f t="shared" si="4"/>
        <v>-604840273.57000005</v>
      </c>
      <c r="O23" s="35">
        <f t="shared" si="13"/>
        <v>-0.45813584162826071</v>
      </c>
      <c r="P23" s="42">
        <f>'[1]1200'!$L$15</f>
        <v>-545592042.83000004</v>
      </c>
      <c r="Q23" s="42">
        <f>'[2]1200'!$L$15</f>
        <v>-162630.72</v>
      </c>
      <c r="R23" s="42">
        <f>'[3]1200'!$L$15</f>
        <v>-52061249.350000001</v>
      </c>
      <c r="S23" s="42">
        <f>'[4]1200'!$L$15</f>
        <v>0</v>
      </c>
      <c r="T23" s="42">
        <f>'[5]1200'!$L$15</f>
        <v>0</v>
      </c>
      <c r="U23" s="42">
        <f>'[6]1200'!$L$15</f>
        <v>-6926342.6500000004</v>
      </c>
      <c r="V23" s="42">
        <f>'[7]1210'!$L$13</f>
        <v>-33617</v>
      </c>
      <c r="W23" s="42">
        <f>'[8]1210'!$L$13</f>
        <v>-64391.02</v>
      </c>
    </row>
    <row r="24" spans="1:23" s="32" customFormat="1" ht="18" customHeight="1">
      <c r="A24" s="31"/>
      <c r="B24" s="36"/>
      <c r="C24" s="35"/>
      <c r="D24" s="43"/>
      <c r="E24" s="43"/>
      <c r="F24" s="43"/>
      <c r="G24" s="43"/>
      <c r="H24" s="43"/>
      <c r="I24" s="43"/>
      <c r="J24" s="43"/>
      <c r="K24" s="43"/>
      <c r="L24" s="31"/>
      <c r="M24" s="1" t="s">
        <v>278</v>
      </c>
      <c r="N24" s="36">
        <f t="shared" si="4"/>
        <v>427599314.98000002</v>
      </c>
      <c r="O24" s="35">
        <f t="shared" si="13"/>
        <v>0.32388480167129297</v>
      </c>
      <c r="P24" s="42">
        <f>'[1]1200'!$L$18</f>
        <v>251494076.96000001</v>
      </c>
      <c r="Q24" s="42">
        <f>'[2]1200'!$L$18</f>
        <v>5217845.6500000004</v>
      </c>
      <c r="R24" s="42">
        <f>'[3]1200'!$L$18</f>
        <v>64224895.619999997</v>
      </c>
      <c r="S24" s="42">
        <f>'[4]1200'!$L$18</f>
        <v>79101194.230000004</v>
      </c>
      <c r="T24" s="42">
        <f>'[5]1200'!$L$18</f>
        <v>0</v>
      </c>
      <c r="U24" s="42">
        <f>'[6]1200'!$L$18</f>
        <v>27020816.449999999</v>
      </c>
      <c r="V24" s="42">
        <f>'[7]1210'!$L$16</f>
        <v>540486.06999999995</v>
      </c>
      <c r="W24" s="42">
        <f>'[8]1210'!$L$16</f>
        <v>0</v>
      </c>
    </row>
    <row r="25" spans="1:23" s="32" customFormat="1" ht="18" customHeight="1">
      <c r="A25" s="31" t="s">
        <v>262</v>
      </c>
      <c r="B25" s="36">
        <f>SUM(D25:K25)</f>
        <v>0</v>
      </c>
      <c r="C25" s="35" t="str">
        <f>IF((B25/$B$59)=0,"--",B25/$B$59)</f>
        <v>--</v>
      </c>
      <c r="D25" s="43">
        <f>'[1]1200'!$D$35</f>
        <v>0</v>
      </c>
      <c r="E25" s="43">
        <f>'[2]1200'!$D$35</f>
        <v>0</v>
      </c>
      <c r="F25" s="43">
        <f>'[3]1200'!$D$35</f>
        <v>0</v>
      </c>
      <c r="G25" s="43">
        <f>'[4]1200'!$D$35</f>
        <v>0</v>
      </c>
      <c r="H25" s="43">
        <f>'[5]1200'!$D$35</f>
        <v>0</v>
      </c>
      <c r="I25" s="43">
        <f>'[6]1200'!$D$35</f>
        <v>0</v>
      </c>
      <c r="J25" s="43">
        <f>'[7]1210'!$D$33</f>
        <v>0</v>
      </c>
      <c r="K25" s="43">
        <f>'[8]1210'!$D$33</f>
        <v>0</v>
      </c>
      <c r="L25" s="31"/>
      <c r="M25" s="1" t="s">
        <v>279</v>
      </c>
      <c r="N25" s="36">
        <f t="shared" si="4"/>
        <v>-15961292.720000004</v>
      </c>
      <c r="O25" s="35">
        <f t="shared" si="13"/>
        <v>-1.2089869992603825E-2</v>
      </c>
      <c r="P25" s="42">
        <f>'[1]1200'!$L$19</f>
        <v>-6635721.3399999999</v>
      </c>
      <c r="Q25" s="42">
        <f>'[2]1200'!$L$19</f>
        <v>-5180947.4800000004</v>
      </c>
      <c r="R25" s="42">
        <f>'[3]1200'!$L$19</f>
        <v>-27621605.52</v>
      </c>
      <c r="S25" s="42">
        <f>'[4]1200'!$L$19</f>
        <v>-29013338.760000002</v>
      </c>
      <c r="T25" s="42">
        <f>'[5]1200'!$L$19</f>
        <v>80051980.620000005</v>
      </c>
      <c r="U25" s="42">
        <f>'[6]1200'!$L$19</f>
        <v>-27020816.449999999</v>
      </c>
      <c r="V25" s="42">
        <f>'[7]1210'!$L$17</f>
        <v>-540486.06999999995</v>
      </c>
      <c r="W25" s="42">
        <f>'[8]1210'!$L$17</f>
        <v>-357.72</v>
      </c>
    </row>
    <row r="26" spans="1:23" s="32" customFormat="1" ht="18" customHeight="1">
      <c r="A26" s="31"/>
      <c r="B26" s="36"/>
      <c r="C26" s="35"/>
      <c r="D26" s="43"/>
      <c r="E26" s="43"/>
      <c r="F26" s="43"/>
      <c r="G26" s="43"/>
      <c r="H26" s="43"/>
      <c r="I26" s="43"/>
      <c r="J26" s="43"/>
      <c r="K26" s="43"/>
      <c r="L26" s="31"/>
      <c r="M26" s="1" t="s">
        <v>280</v>
      </c>
      <c r="N26" s="36">
        <f t="shared" si="4"/>
        <v>0</v>
      </c>
      <c r="O26" s="35" t="str">
        <f t="shared" si="13"/>
        <v>--</v>
      </c>
      <c r="P26" s="42">
        <f>'[1]1200'!$L$20</f>
        <v>0</v>
      </c>
      <c r="Q26" s="42">
        <f>'[2]1200'!$L$20</f>
        <v>0</v>
      </c>
      <c r="R26" s="42">
        <f>'[3]1200'!$L$20</f>
        <v>0</v>
      </c>
      <c r="S26" s="42">
        <f>'[4]1200'!$L$20</f>
        <v>0</v>
      </c>
      <c r="T26" s="42">
        <f>'[5]1200'!$L$20</f>
        <v>0</v>
      </c>
      <c r="U26" s="42">
        <f>'[6]1200'!$L$20</f>
        <v>0</v>
      </c>
      <c r="V26" s="42">
        <f>'[7]1210'!$L$18</f>
        <v>0</v>
      </c>
      <c r="W26" s="42">
        <f>'[8]1210'!$L$18</f>
        <v>0</v>
      </c>
    </row>
    <row r="27" spans="1:23" s="32" customFormat="1" ht="18" customHeight="1">
      <c r="A27" s="31" t="s">
        <v>263</v>
      </c>
      <c r="B27" s="36">
        <f>SUM(D27:K27)</f>
        <v>0</v>
      </c>
      <c r="C27" s="35" t="str">
        <f>IF((B27/$B$59)=0,"--",B27/$B$59)</f>
        <v>--</v>
      </c>
      <c r="D27" s="43">
        <f>'[1]1200'!$D$36</f>
        <v>0</v>
      </c>
      <c r="E27" s="43">
        <f>'[2]1200'!$D$36</f>
        <v>0</v>
      </c>
      <c r="F27" s="43">
        <f>'[3]1200'!$D$36</f>
        <v>0</v>
      </c>
      <c r="G27" s="43">
        <f>'[4]1200'!$D$36</f>
        <v>0</v>
      </c>
      <c r="H27" s="43">
        <f>'[5]1200'!$D$36</f>
        <v>0</v>
      </c>
      <c r="I27" s="43">
        <f>'[6]1200'!$D$36</f>
        <v>0</v>
      </c>
      <c r="J27" s="43">
        <f>'[7]1210'!$D$34</f>
        <v>0</v>
      </c>
      <c r="K27" s="43">
        <f>'[8]1210'!$D$34</f>
        <v>0</v>
      </c>
      <c r="L27" s="31"/>
      <c r="M27" s="1" t="s">
        <v>281</v>
      </c>
      <c r="N27" s="36">
        <f t="shared" si="4"/>
        <v>0</v>
      </c>
      <c r="O27" s="35" t="str">
        <f t="shared" si="13"/>
        <v>--</v>
      </c>
      <c r="P27" s="42">
        <f>'[1]1200'!$L$21</f>
        <v>0</v>
      </c>
      <c r="Q27" s="42">
        <f>'[2]1200'!$L$21</f>
        <v>0</v>
      </c>
      <c r="R27" s="42">
        <f>'[3]1200'!$L$21</f>
        <v>0</v>
      </c>
      <c r="S27" s="42">
        <f>'[4]1200'!$L$21</f>
        <v>0</v>
      </c>
      <c r="T27" s="42">
        <f>'[5]1200'!$L$21</f>
        <v>0</v>
      </c>
      <c r="U27" s="42">
        <f>'[6]1200'!$L$21</f>
        <v>0</v>
      </c>
      <c r="V27" s="42">
        <f>'[7]1210'!$L$19</f>
        <v>0</v>
      </c>
      <c r="W27" s="42">
        <f>'[8]1210'!$L$19</f>
        <v>0</v>
      </c>
    </row>
    <row r="28" spans="1:23" s="32" customFormat="1" ht="18" customHeight="1">
      <c r="A28" s="31"/>
      <c r="B28" s="36"/>
      <c r="C28" s="35"/>
      <c r="D28" s="43"/>
      <c r="E28" s="43"/>
      <c r="F28" s="43"/>
      <c r="G28" s="43"/>
      <c r="H28" s="43"/>
      <c r="I28" s="43"/>
      <c r="J28" s="43"/>
      <c r="K28" s="43"/>
      <c r="L28" s="31"/>
      <c r="M28" s="148" t="s">
        <v>5</v>
      </c>
      <c r="N28" s="146">
        <f t="shared" si="4"/>
        <v>0</v>
      </c>
      <c r="O28" s="147" t="str">
        <f t="shared" si="13"/>
        <v>--</v>
      </c>
      <c r="P28" s="42">
        <f>'[1]1200'!$L$22</f>
        <v>0</v>
      </c>
      <c r="Q28" s="42">
        <f>'[2]1200'!$L$22</f>
        <v>0</v>
      </c>
      <c r="R28" s="42">
        <f>'[3]1200'!$L$22</f>
        <v>0</v>
      </c>
      <c r="S28" s="42">
        <f>'[4]1200'!$L$22</f>
        <v>0</v>
      </c>
      <c r="T28" s="42">
        <f>'[5]1200'!$L$22</f>
        <v>0</v>
      </c>
      <c r="U28" s="42">
        <f>'[6]1200'!$L$22</f>
        <v>0</v>
      </c>
      <c r="V28" s="42">
        <f>'[7]1210'!$L$20</f>
        <v>0</v>
      </c>
      <c r="W28" s="42">
        <f>'[8]1210'!$L$20</f>
        <v>0</v>
      </c>
    </row>
    <row r="29" spans="1:23" s="32" customFormat="1" ht="18" customHeight="1">
      <c r="A29" s="31" t="s">
        <v>264</v>
      </c>
      <c r="B29" s="36">
        <f>SUM(D29:K29)</f>
        <v>0</v>
      </c>
      <c r="C29" s="35" t="str">
        <f>IF((B29/$B$59)=0,"--",B29/$B$59)</f>
        <v>--</v>
      </c>
      <c r="L29" s="31"/>
      <c r="M29" s="148" t="s">
        <v>6</v>
      </c>
      <c r="N29" s="146">
        <f t="shared" si="4"/>
        <v>398311122.38999999</v>
      </c>
      <c r="O29" s="147">
        <f t="shared" si="13"/>
        <v>0.30170048070537542</v>
      </c>
      <c r="P29" s="42">
        <f>'[1]1200'!$L$28</f>
        <v>0</v>
      </c>
      <c r="Q29" s="42">
        <f>'[2]1200'!$L$28</f>
        <v>113104469.69</v>
      </c>
      <c r="R29" s="42">
        <f>'[3]1200'!$L$28</f>
        <v>20613832.789999999</v>
      </c>
      <c r="S29" s="42">
        <f>'[4]1200'!$L$28</f>
        <v>2243022.7400000002</v>
      </c>
      <c r="T29" s="42">
        <f>'[5]1200'!$L$28</f>
        <v>252602417.25999999</v>
      </c>
      <c r="U29" s="42">
        <f>'[6]1200'!$L$28</f>
        <v>7947123.7599999998</v>
      </c>
      <c r="V29" s="42">
        <f>'[7]1210'!$L$26</f>
        <v>39460.76</v>
      </c>
      <c r="W29" s="42">
        <f>'[8]1210'!$L$26</f>
        <v>1760795.39</v>
      </c>
    </row>
    <row r="30" spans="1:23" s="32" customFormat="1" ht="18" customHeight="1">
      <c r="A30" s="31"/>
      <c r="B30" s="36"/>
      <c r="C30" s="35"/>
      <c r="D30" s="43"/>
      <c r="E30" s="43"/>
      <c r="F30" s="43"/>
      <c r="G30" s="43"/>
      <c r="H30" s="43"/>
      <c r="I30" s="43"/>
      <c r="J30" s="43"/>
      <c r="K30" s="43"/>
      <c r="L30" s="31"/>
      <c r="M30" s="148" t="s">
        <v>7</v>
      </c>
      <c r="N30" s="146">
        <f t="shared" si="4"/>
        <v>0</v>
      </c>
      <c r="O30" s="147" t="str">
        <f t="shared" si="13"/>
        <v>--</v>
      </c>
      <c r="P30" s="42"/>
      <c r="Q30" s="42"/>
      <c r="R30" s="42"/>
      <c r="S30" s="42"/>
      <c r="T30" s="42"/>
      <c r="U30" s="42"/>
      <c r="V30" s="42"/>
      <c r="W30" s="42"/>
    </row>
    <row r="31" spans="1:23" s="32" customFormat="1" ht="18" customHeight="1">
      <c r="A31" s="31"/>
      <c r="B31" s="36"/>
      <c r="C31" s="35"/>
      <c r="D31" s="43"/>
      <c r="E31" s="43"/>
      <c r="F31" s="43"/>
      <c r="G31" s="43"/>
      <c r="H31" s="43"/>
      <c r="I31" s="43"/>
      <c r="J31" s="43"/>
      <c r="K31" s="43"/>
      <c r="L31" s="31"/>
      <c r="M31" s="148" t="s">
        <v>282</v>
      </c>
      <c r="N31" s="146">
        <f t="shared" si="4"/>
        <v>395598342.43999994</v>
      </c>
      <c r="O31" s="147">
        <f t="shared" si="13"/>
        <v>0.29964568743208703</v>
      </c>
      <c r="P31" s="42">
        <f t="shared" ref="P31:T31" si="14">P32+P33+SUM(P38:P42)</f>
        <v>303490.52</v>
      </c>
      <c r="Q31" s="42">
        <f t="shared" ref="Q31" si="15">Q32+Q33+SUM(Q38:Q42)</f>
        <v>240.4</v>
      </c>
      <c r="R31" s="42">
        <f t="shared" si="14"/>
        <v>50933539.68</v>
      </c>
      <c r="S31" s="42">
        <f t="shared" si="14"/>
        <v>987598.67</v>
      </c>
      <c r="T31" s="42">
        <f t="shared" si="14"/>
        <v>339734249.20999998</v>
      </c>
      <c r="U31" s="42">
        <f t="shared" ref="U31" si="16">U32+U33+SUM(U38:U42)</f>
        <v>3639223.96</v>
      </c>
      <c r="V31" s="42">
        <f t="shared" ref="V31" si="17">V32+V33+SUM(V38:V42)</f>
        <v>0</v>
      </c>
      <c r="W31" s="42">
        <f t="shared" ref="W31" si="18">W32+W33+SUM(W38:W42)</f>
        <v>0</v>
      </c>
    </row>
    <row r="32" spans="1:23" s="32" customFormat="1" ht="18" customHeight="1">
      <c r="A32" s="31"/>
      <c r="B32" s="36"/>
      <c r="C32" s="35"/>
      <c r="D32" s="43"/>
      <c r="E32" s="43"/>
      <c r="F32" s="43"/>
      <c r="G32" s="43"/>
      <c r="H32" s="43"/>
      <c r="I32" s="43"/>
      <c r="J32" s="43"/>
      <c r="K32" s="43"/>
      <c r="L32" s="31"/>
      <c r="M32" s="1" t="s">
        <v>8</v>
      </c>
      <c r="N32" s="36">
        <f t="shared" si="4"/>
        <v>2641089.19</v>
      </c>
      <c r="O32" s="35">
        <f t="shared" si="13"/>
        <v>2.0004911573334853E-3</v>
      </c>
      <c r="P32" s="42">
        <f>'[1]1200'!$L$30</f>
        <v>303490.52</v>
      </c>
      <c r="Q32" s="42">
        <f>'[2]1200'!$L$30</f>
        <v>0</v>
      </c>
      <c r="R32" s="42">
        <f>'[3]1200'!$L$30</f>
        <v>1350000</v>
      </c>
      <c r="S32" s="42">
        <f>'[4]1200'!$L$30</f>
        <v>987598.67</v>
      </c>
      <c r="T32" s="42">
        <f>'[5]1200'!$L$30</f>
        <v>0</v>
      </c>
      <c r="U32" s="42">
        <f>'[6]1200'!$L$30</f>
        <v>0</v>
      </c>
      <c r="V32" s="42">
        <f>'[7]1210'!$L$28</f>
        <v>0</v>
      </c>
      <c r="W32" s="42">
        <f>'[8]1210'!$L$28</f>
        <v>0</v>
      </c>
    </row>
    <row r="33" spans="1:23" s="32" customFormat="1" ht="18" customHeight="1">
      <c r="A33" s="31"/>
      <c r="B33" s="36"/>
      <c r="C33" s="35"/>
      <c r="D33" s="43"/>
      <c r="E33" s="43"/>
      <c r="F33" s="43"/>
      <c r="G33" s="43"/>
      <c r="H33" s="43"/>
      <c r="I33" s="43"/>
      <c r="J33" s="43"/>
      <c r="K33" s="43"/>
      <c r="L33" s="31"/>
      <c r="M33" s="1" t="s">
        <v>26</v>
      </c>
      <c r="N33" s="36">
        <f t="shared" si="4"/>
        <v>389318029.28999996</v>
      </c>
      <c r="O33" s="35">
        <f t="shared" si="13"/>
        <v>0.29488866863490659</v>
      </c>
      <c r="P33" s="42">
        <f t="shared" ref="P33:T33" si="19">SUM(P34:P37)</f>
        <v>0</v>
      </c>
      <c r="Q33" s="42">
        <f t="shared" ref="Q33" si="20">SUM(Q34:Q37)</f>
        <v>240.4</v>
      </c>
      <c r="R33" s="42">
        <f t="shared" si="19"/>
        <v>49583539.68</v>
      </c>
      <c r="S33" s="42">
        <f t="shared" si="19"/>
        <v>0</v>
      </c>
      <c r="T33" s="42">
        <f t="shared" si="19"/>
        <v>339734249.20999998</v>
      </c>
      <c r="U33" s="42">
        <f t="shared" ref="U33" si="21">SUM(U34:U37)</f>
        <v>0</v>
      </c>
      <c r="V33" s="42">
        <f t="shared" ref="V33" si="22">SUM(V34:V37)</f>
        <v>0</v>
      </c>
      <c r="W33" s="42">
        <f t="shared" ref="W33" si="23">SUM(W34:W37)</f>
        <v>0</v>
      </c>
    </row>
    <row r="34" spans="1:23" s="32" customFormat="1" ht="18" customHeight="1">
      <c r="A34" s="31"/>
      <c r="B34" s="36"/>
      <c r="C34" s="35"/>
      <c r="D34" s="43"/>
      <c r="E34" s="43"/>
      <c r="F34" s="43"/>
      <c r="G34" s="43"/>
      <c r="H34" s="43"/>
      <c r="I34" s="43"/>
      <c r="J34" s="43"/>
      <c r="K34" s="43"/>
      <c r="L34" s="31"/>
      <c r="M34" s="1" t="s">
        <v>10</v>
      </c>
      <c r="N34" s="36">
        <f t="shared" si="4"/>
        <v>0</v>
      </c>
      <c r="O34" s="35" t="str">
        <f t="shared" si="13"/>
        <v>--</v>
      </c>
      <c r="P34" s="42">
        <f>'[1]1200'!$L$36</f>
        <v>0</v>
      </c>
      <c r="Q34" s="42">
        <f>'[2]1200'!$L$36</f>
        <v>0</v>
      </c>
      <c r="R34" s="42">
        <f>'[3]1200'!$L$36</f>
        <v>0</v>
      </c>
      <c r="S34" s="42">
        <f>'[4]1200'!$L$36</f>
        <v>0</v>
      </c>
      <c r="T34" s="42">
        <f>'[5]1200'!$L$36</f>
        <v>0</v>
      </c>
      <c r="U34" s="42">
        <f>'[6]1200'!$L$36</f>
        <v>0</v>
      </c>
      <c r="V34" s="42"/>
      <c r="W34" s="42"/>
    </row>
    <row r="35" spans="1:23" s="32" customFormat="1" ht="18" customHeight="1">
      <c r="A35" s="31"/>
      <c r="B35" s="36"/>
      <c r="C35" s="35"/>
      <c r="D35" s="43"/>
      <c r="E35" s="43"/>
      <c r="F35" s="43"/>
      <c r="G35" s="43"/>
      <c r="H35" s="43"/>
      <c r="I35" s="43"/>
      <c r="J35" s="43"/>
      <c r="K35" s="43"/>
      <c r="L35" s="31"/>
      <c r="M35" s="1" t="s">
        <v>9</v>
      </c>
      <c r="N35" s="36">
        <f t="shared" si="4"/>
        <v>339734249.20999998</v>
      </c>
      <c r="O35" s="35">
        <f t="shared" si="13"/>
        <v>0.25733146913828214</v>
      </c>
      <c r="P35" s="42">
        <f>'[1]1200'!$L$37</f>
        <v>0</v>
      </c>
      <c r="Q35" s="42">
        <f>'[2]1200'!$L$37</f>
        <v>0</v>
      </c>
      <c r="R35" s="42">
        <f>'[3]1200'!$L$37</f>
        <v>0</v>
      </c>
      <c r="S35" s="42">
        <f>'[4]1200'!$L$37</f>
        <v>0</v>
      </c>
      <c r="T35" s="42">
        <f>'[5]1200'!$L$37</f>
        <v>339734249.20999998</v>
      </c>
      <c r="U35" s="42">
        <f>'[6]1200'!$L$37</f>
        <v>0</v>
      </c>
      <c r="V35" s="42">
        <f>'[7]1210'!$L$35</f>
        <v>0</v>
      </c>
      <c r="W35" s="42">
        <f>'[8]1210'!$L$35</f>
        <v>0</v>
      </c>
    </row>
    <row r="36" spans="1:23" s="32" customFormat="1" ht="18" customHeight="1">
      <c r="A36" s="31"/>
      <c r="B36" s="36"/>
      <c r="C36" s="35"/>
      <c r="D36" s="43"/>
      <c r="E36" s="43"/>
      <c r="F36" s="43"/>
      <c r="G36" s="43"/>
      <c r="H36" s="43"/>
      <c r="I36" s="43"/>
      <c r="J36" s="43"/>
      <c r="K36" s="43"/>
      <c r="L36" s="31"/>
      <c r="M36" s="1" t="s">
        <v>11</v>
      </c>
      <c r="N36" s="36">
        <f t="shared" si="4"/>
        <v>0</v>
      </c>
      <c r="O36" s="35" t="str">
        <f t="shared" si="13"/>
        <v>--</v>
      </c>
      <c r="P36" s="42">
        <f>'[1]1200'!$L$38</f>
        <v>0</v>
      </c>
      <c r="Q36" s="42">
        <f>'[2]1200'!$L$38</f>
        <v>0</v>
      </c>
      <c r="R36" s="42">
        <f>'[3]1200'!$L$38</f>
        <v>0</v>
      </c>
      <c r="S36" s="42">
        <f>'[4]1200'!$L$38</f>
        <v>0</v>
      </c>
      <c r="T36" s="42">
        <f>'[5]1200'!$L$38</f>
        <v>0</v>
      </c>
      <c r="U36" s="42">
        <f>'[6]1200'!$L$38</f>
        <v>0</v>
      </c>
      <c r="V36" s="42">
        <f>'[7]1210'!$L$36</f>
        <v>0</v>
      </c>
      <c r="W36" s="42">
        <f>'[8]1210'!$L$36</f>
        <v>0</v>
      </c>
    </row>
    <row r="37" spans="1:23" s="32" customFormat="1" ht="18" customHeight="1">
      <c r="A37" s="31"/>
      <c r="B37" s="36"/>
      <c r="C37" s="35"/>
      <c r="D37" s="43"/>
      <c r="E37" s="43"/>
      <c r="F37" s="43"/>
      <c r="G37" s="43"/>
      <c r="H37" s="43"/>
      <c r="I37" s="43"/>
      <c r="J37" s="43"/>
      <c r="K37" s="43"/>
      <c r="L37" s="31"/>
      <c r="M37" s="1" t="s">
        <v>283</v>
      </c>
      <c r="N37" s="36">
        <f t="shared" si="4"/>
        <v>49583780.079999998</v>
      </c>
      <c r="O37" s="35">
        <f t="shared" si="13"/>
        <v>3.7557199496624429E-2</v>
      </c>
      <c r="P37" s="42">
        <f>'[1]1200'!$L$39+'[1]1200'!$L$40</f>
        <v>0</v>
      </c>
      <c r="Q37" s="42">
        <f>'[2]1200'!$L$39+'[2]1200'!$L$40</f>
        <v>240.4</v>
      </c>
      <c r="R37" s="42">
        <f>'[3]1200'!$L$39+'[3]1200'!$L$40</f>
        <v>49583539.68</v>
      </c>
      <c r="S37" s="42">
        <f>'[4]1200'!$L$39+'[4]1200'!$L$40</f>
        <v>0</v>
      </c>
      <c r="T37" s="42">
        <f>'[5]1200'!$L$39+'[5]1200'!$L$40</f>
        <v>0</v>
      </c>
      <c r="U37" s="42">
        <f>'[6]1200'!$L$39+'[6]1200'!$L$40</f>
        <v>0</v>
      </c>
      <c r="V37" s="42">
        <f>'[7]1210'!$L$39</f>
        <v>0</v>
      </c>
      <c r="W37" s="42">
        <f>'[8]1210'!$L$39</f>
        <v>0</v>
      </c>
    </row>
    <row r="38" spans="1:23" s="32" customFormat="1" ht="18" customHeight="1">
      <c r="A38" s="31"/>
      <c r="B38" s="36"/>
      <c r="C38" s="35"/>
      <c r="D38" s="43"/>
      <c r="E38" s="43"/>
      <c r="F38" s="43"/>
      <c r="G38" s="43"/>
      <c r="H38" s="43"/>
      <c r="I38" s="43"/>
      <c r="J38" s="43"/>
      <c r="K38" s="43"/>
      <c r="L38" s="31"/>
      <c r="M38" s="1" t="s">
        <v>329</v>
      </c>
      <c r="N38" s="36">
        <f t="shared" si="4"/>
        <v>3639223.96</v>
      </c>
      <c r="O38" s="35">
        <f t="shared" si="13"/>
        <v>2.7565276398470095E-3</v>
      </c>
      <c r="P38" s="42">
        <f>'[1]1200'!$L$41</f>
        <v>0</v>
      </c>
      <c r="Q38" s="42">
        <f>'[2]1200'!$L$41</f>
        <v>0</v>
      </c>
      <c r="R38" s="42">
        <f>'[3]1200'!$L$41</f>
        <v>0</v>
      </c>
      <c r="S38" s="42">
        <f>'[4]1200'!$L$41</f>
        <v>0</v>
      </c>
      <c r="T38" s="42">
        <f>'[5]1200'!$L$41</f>
        <v>0</v>
      </c>
      <c r="U38" s="42">
        <f>'[6]1200'!$L$41</f>
        <v>3639223.96</v>
      </c>
      <c r="V38" s="42">
        <f>'[7]1210'!$L$40</f>
        <v>0</v>
      </c>
      <c r="W38" s="42">
        <f>'[8]1210'!$L$40</f>
        <v>0</v>
      </c>
    </row>
    <row r="39" spans="1:23" s="32" customFormat="1" ht="18" customHeight="1">
      <c r="A39" s="31"/>
      <c r="B39" s="36"/>
      <c r="C39" s="35"/>
      <c r="D39" s="43"/>
      <c r="E39" s="43"/>
      <c r="F39" s="43"/>
      <c r="G39" s="43"/>
      <c r="H39" s="43"/>
      <c r="I39" s="43"/>
      <c r="J39" s="43"/>
      <c r="K39" s="43"/>
      <c r="L39" s="31"/>
      <c r="M39" s="1" t="s">
        <v>12</v>
      </c>
      <c r="N39" s="36">
        <f t="shared" si="4"/>
        <v>0</v>
      </c>
      <c r="O39" s="35" t="str">
        <f t="shared" si="13"/>
        <v>--</v>
      </c>
      <c r="P39" s="42">
        <f>'[1]1200'!$L$42</f>
        <v>0</v>
      </c>
      <c r="Q39" s="42">
        <f>'[2]1200'!$L$42</f>
        <v>0</v>
      </c>
      <c r="R39" s="42">
        <f>'[3]1200'!$L$42</f>
        <v>0</v>
      </c>
      <c r="S39" s="42">
        <f>'[4]1200'!$L$42</f>
        <v>0</v>
      </c>
      <c r="T39" s="42">
        <f>'[5]1200'!$L$42</f>
        <v>0</v>
      </c>
      <c r="U39" s="42">
        <f>'[6]1200'!$L$42</f>
        <v>0</v>
      </c>
      <c r="V39" s="42">
        <f>'[7]1210'!$L$41</f>
        <v>0</v>
      </c>
      <c r="W39" s="42">
        <f>'[8]1210'!$L$41</f>
        <v>0</v>
      </c>
    </row>
    <row r="40" spans="1:23" s="32" customFormat="1" ht="18" customHeight="1">
      <c r="A40" s="31"/>
      <c r="B40" s="36"/>
      <c r="C40" s="35"/>
      <c r="D40" s="43"/>
      <c r="E40" s="43"/>
      <c r="F40" s="43"/>
      <c r="G40" s="43"/>
      <c r="H40" s="43"/>
      <c r="I40" s="43"/>
      <c r="J40" s="43"/>
      <c r="K40" s="43"/>
      <c r="L40" s="31"/>
      <c r="M40" s="1" t="s">
        <v>13</v>
      </c>
      <c r="N40" s="36">
        <f t="shared" si="4"/>
        <v>0</v>
      </c>
      <c r="O40" s="35" t="str">
        <f t="shared" si="13"/>
        <v>--</v>
      </c>
      <c r="P40" s="42">
        <f>'[1]1200'!$L$43</f>
        <v>0</v>
      </c>
      <c r="Q40" s="42">
        <f>'[2]1200'!$L$43</f>
        <v>0</v>
      </c>
      <c r="R40" s="42">
        <f>'[3]1200'!$L$43</f>
        <v>0</v>
      </c>
      <c r="S40" s="42">
        <f>'[4]1200'!$L$43</f>
        <v>0</v>
      </c>
      <c r="T40" s="42">
        <f>'[5]1200'!$L$43</f>
        <v>0</v>
      </c>
      <c r="U40" s="42">
        <f>'[6]1200'!$L$43</f>
        <v>0</v>
      </c>
      <c r="V40" s="42">
        <f>'[7]1210'!$L$42</f>
        <v>0</v>
      </c>
      <c r="W40" s="42">
        <f>'[8]1210'!$L$42</f>
        <v>0</v>
      </c>
    </row>
    <row r="41" spans="1:23" s="32" customFormat="1" ht="18" customHeight="1">
      <c r="A41" s="31"/>
      <c r="B41" s="36"/>
      <c r="C41" s="35"/>
      <c r="D41" s="43"/>
      <c r="E41" s="43"/>
      <c r="F41" s="43"/>
      <c r="G41" s="43"/>
      <c r="H41" s="43"/>
      <c r="I41" s="43"/>
      <c r="J41" s="43"/>
      <c r="K41" s="43"/>
      <c r="L41" s="31"/>
      <c r="M41" s="1" t="s">
        <v>330</v>
      </c>
      <c r="N41" s="36">
        <f t="shared" si="4"/>
        <v>0</v>
      </c>
      <c r="O41" s="34" t="str">
        <f t="shared" si="13"/>
        <v>--</v>
      </c>
      <c r="P41" s="42">
        <f>'[1]1200'!$L$44</f>
        <v>0</v>
      </c>
      <c r="Q41" s="42">
        <f>'[2]1200'!$L$44</f>
        <v>0</v>
      </c>
      <c r="R41" s="42">
        <f>'[3]1200'!$L$44</f>
        <v>0</v>
      </c>
      <c r="S41" s="42">
        <f>'[4]1200'!$L$44</f>
        <v>0</v>
      </c>
      <c r="T41" s="42">
        <f>'[5]1200'!$L$44</f>
        <v>0</v>
      </c>
      <c r="U41" s="42">
        <f>'[6]1200'!$L$44</f>
        <v>0</v>
      </c>
      <c r="V41" s="42">
        <f>'[7]1210'!$L$43</f>
        <v>0</v>
      </c>
      <c r="W41" s="42">
        <f>'[8]1210'!$L$43</f>
        <v>0</v>
      </c>
    </row>
    <row r="42" spans="1:23" s="32" customFormat="1" ht="18" customHeight="1">
      <c r="A42" s="31"/>
      <c r="B42" s="36"/>
      <c r="C42" s="35"/>
      <c r="D42" s="43"/>
      <c r="E42" s="43"/>
      <c r="F42" s="43"/>
      <c r="G42" s="43"/>
      <c r="H42" s="43"/>
      <c r="I42" s="43"/>
      <c r="J42" s="43"/>
      <c r="K42" s="43"/>
      <c r="L42" s="31"/>
      <c r="M42" s="1" t="s">
        <v>331</v>
      </c>
      <c r="N42" s="36">
        <f t="shared" si="4"/>
        <v>0</v>
      </c>
      <c r="O42" s="34" t="str">
        <f t="shared" si="13"/>
        <v>--</v>
      </c>
      <c r="P42" s="42">
        <f>'[1]1200'!$L$45</f>
        <v>0</v>
      </c>
      <c r="Q42" s="42">
        <f>'[2]1200'!$L$45</f>
        <v>0</v>
      </c>
      <c r="R42" s="42">
        <f>'[3]1200'!$L$45</f>
        <v>0</v>
      </c>
      <c r="S42" s="42">
        <f>'[4]1200'!$L$45</f>
        <v>0</v>
      </c>
      <c r="T42" s="42">
        <f>'[5]1200'!$L$45</f>
        <v>0</v>
      </c>
      <c r="U42" s="42">
        <f>'[6]1200'!$L$45</f>
        <v>0</v>
      </c>
      <c r="V42" s="42">
        <f>'[7]1210'!$L$44</f>
        <v>0</v>
      </c>
      <c r="W42" s="42">
        <f>'[8]1210'!$L$44</f>
        <v>0</v>
      </c>
    </row>
    <row r="43" spans="1:23" s="32" customFormat="1" ht="18" customHeight="1">
      <c r="A43" s="146" t="s">
        <v>265</v>
      </c>
      <c r="B43" s="146">
        <f t="shared" ref="B43:B52" si="24">SUM(D43:K43)</f>
        <v>200310416.75</v>
      </c>
      <c r="C43" s="147">
        <f t="shared" ref="C43:C52" si="25">IF((B43/$B$59)=0,"--",B43/$B$59)</f>
        <v>0.15172498488404337</v>
      </c>
      <c r="D43" s="43">
        <f t="shared" ref="D43:H43" si="26">SUM(D44:D46)+SUM(D49:D52)</f>
        <v>11784190.180000002</v>
      </c>
      <c r="E43" s="43">
        <f t="shared" ref="E43" si="27">SUM(E44:E46)+SUM(E49:E52)</f>
        <v>1329865.94</v>
      </c>
      <c r="F43" s="43">
        <f t="shared" si="26"/>
        <v>21188213.140000001</v>
      </c>
      <c r="G43" s="43">
        <f t="shared" si="26"/>
        <v>18733223.27</v>
      </c>
      <c r="H43" s="43">
        <f t="shared" si="26"/>
        <v>141601863.93000001</v>
      </c>
      <c r="I43" s="43">
        <f t="shared" ref="I43" si="28">SUM(I44:I46)+SUM(I49:I52)</f>
        <v>4992567.34</v>
      </c>
      <c r="J43" s="43">
        <f t="shared" ref="J43" si="29">SUM(J44:J46)+SUM(J49:J52)</f>
        <v>448362.26</v>
      </c>
      <c r="K43" s="43">
        <f t="shared" ref="K43" si="30">SUM(K44:K46)+SUM(K49:K52)</f>
        <v>232130.69</v>
      </c>
      <c r="L43" s="31"/>
      <c r="M43" s="148" t="s">
        <v>287</v>
      </c>
      <c r="N43" s="146">
        <f t="shared" si="4"/>
        <v>368260903.51999998</v>
      </c>
      <c r="O43" s="147">
        <f>IF((N43/$N$59)=0,"",N43/$N$59)</f>
        <v>0.27893896346734121</v>
      </c>
      <c r="P43" s="42">
        <f t="shared" ref="P43:T43" si="31">P44+P45+P46+P51+P52+P55+P56</f>
        <v>6218542.2999999998</v>
      </c>
      <c r="Q43" s="42">
        <f t="shared" ref="Q43" si="32">Q44+Q45+Q46+Q51+Q52+Q55+Q56</f>
        <v>1396742.51</v>
      </c>
      <c r="R43" s="42">
        <f t="shared" si="31"/>
        <v>18818049.150000002</v>
      </c>
      <c r="S43" s="42">
        <f t="shared" si="31"/>
        <v>17745624.600000001</v>
      </c>
      <c r="T43" s="42">
        <f t="shared" si="31"/>
        <v>317056281.23000002</v>
      </c>
      <c r="U43" s="42">
        <f t="shared" ref="U43" si="33">U44+U45+U46+U51+U52+U55+U56</f>
        <v>6729773.1899999995</v>
      </c>
      <c r="V43" s="42">
        <f t="shared" ref="V43" si="34">V44+V45+V46+V51+V52+V55+V56</f>
        <v>244606.51</v>
      </c>
      <c r="W43" s="42">
        <f t="shared" ref="W43" si="35">W44+W45+W46+W51+W52+W55+W56</f>
        <v>51284.03</v>
      </c>
    </row>
    <row r="44" spans="1:23" s="32" customFormat="1" ht="18" customHeight="1">
      <c r="A44" s="31" t="s">
        <v>4</v>
      </c>
      <c r="B44" s="36">
        <f t="shared" si="24"/>
        <v>191326.59</v>
      </c>
      <c r="C44" s="35">
        <f t="shared" si="25"/>
        <v>1.4492019160389252E-4</v>
      </c>
      <c r="D44" s="43">
        <f>'[1]1200'!$D$38</f>
        <v>0</v>
      </c>
      <c r="E44" s="43">
        <f>'[2]1200'!$D$38</f>
        <v>0</v>
      </c>
      <c r="F44" s="43">
        <f>'[3]1200'!$D$38</f>
        <v>0</v>
      </c>
      <c r="G44" s="43">
        <f>'[4]1200'!$D$38</f>
        <v>0</v>
      </c>
      <c r="H44" s="43">
        <f>'[5]1200'!$D$38</f>
        <v>191326.59</v>
      </c>
      <c r="I44" s="43">
        <f>'[6]1200'!$D$38</f>
        <v>0</v>
      </c>
      <c r="J44" s="43">
        <f>'[7]1210'!$D$36</f>
        <v>0</v>
      </c>
      <c r="K44" s="43">
        <f>'[8]1210'!$D$36</f>
        <v>0</v>
      </c>
      <c r="L44" s="31"/>
      <c r="M44" s="1" t="s">
        <v>14</v>
      </c>
      <c r="N44" s="36">
        <f t="shared" si="4"/>
        <v>0</v>
      </c>
      <c r="O44" s="35" t="str">
        <f t="shared" ref="O44:O52" si="36">IF((N44/$N$59)=0,"--",N44/$N$59)</f>
        <v>--</v>
      </c>
      <c r="P44" s="42">
        <f>'[1]1200'!$L$47</f>
        <v>0</v>
      </c>
      <c r="Q44" s="42">
        <f>'[2]1200'!$L$47</f>
        <v>0</v>
      </c>
      <c r="R44" s="42">
        <f>'[3]1200'!$L$47</f>
        <v>0</v>
      </c>
      <c r="S44" s="42">
        <f>'[4]1200'!$L$47</f>
        <v>0</v>
      </c>
      <c r="T44" s="42">
        <f>'[5]1200'!$L$47</f>
        <v>0</v>
      </c>
      <c r="U44" s="42">
        <f>'[6]1200'!$L$47</f>
        <v>0</v>
      </c>
      <c r="V44" s="42">
        <f>'[7]1210'!$L$46</f>
        <v>0</v>
      </c>
      <c r="W44" s="42">
        <f>'[8]1210'!$L$46</f>
        <v>0</v>
      </c>
    </row>
    <row r="45" spans="1:23" s="32" customFormat="1" ht="18" customHeight="1">
      <c r="A45" s="31" t="s">
        <v>17</v>
      </c>
      <c r="B45" s="36">
        <f t="shared" si="24"/>
        <v>155591.41</v>
      </c>
      <c r="C45" s="35">
        <f t="shared" si="25"/>
        <v>1.1785260453928438E-4</v>
      </c>
      <c r="D45" s="43">
        <f>'[1]1200'!$D$39</f>
        <v>0</v>
      </c>
      <c r="E45" s="43">
        <f>'[2]1200'!$D$39</f>
        <v>23782.74</v>
      </c>
      <c r="F45" s="43">
        <f>'[3]1200'!$D$39</f>
        <v>54281.06</v>
      </c>
      <c r="G45" s="43">
        <f>'[4]1200'!$D$39</f>
        <v>0</v>
      </c>
      <c r="H45" s="43">
        <f>'[5]1200'!$D$39</f>
        <v>0</v>
      </c>
      <c r="I45" s="43">
        <f>'[6]1200'!$D$39</f>
        <v>57428.729999999996</v>
      </c>
      <c r="J45" s="43">
        <f>'[7]1210'!$D$37</f>
        <v>0</v>
      </c>
      <c r="K45" s="43">
        <f>'[8]1210'!$D$37</f>
        <v>20098.88</v>
      </c>
      <c r="L45" s="31"/>
      <c r="M45" s="1" t="s">
        <v>15</v>
      </c>
      <c r="N45" s="36">
        <f t="shared" si="4"/>
        <v>16232735.089999998</v>
      </c>
      <c r="O45" s="35">
        <f t="shared" si="36"/>
        <v>1.2295473825661289E-2</v>
      </c>
      <c r="P45" s="42">
        <f>'[1]1200'!$L$48</f>
        <v>470000</v>
      </c>
      <c r="Q45" s="42">
        <f>'[2]1200'!$L$48</f>
        <v>0</v>
      </c>
      <c r="R45" s="42">
        <f>'[3]1200'!$L$48</f>
        <v>2177983.83</v>
      </c>
      <c r="S45" s="42">
        <f>'[4]1200'!$L$48</f>
        <v>228679.36</v>
      </c>
      <c r="T45" s="42">
        <f>'[5]1200'!$L$48</f>
        <v>12803185.199999999</v>
      </c>
      <c r="U45" s="42">
        <f>'[6]1200'!$L$48</f>
        <v>519269.7</v>
      </c>
      <c r="V45" s="42">
        <f>'[7]1210'!$L$47</f>
        <v>33617</v>
      </c>
      <c r="W45" s="42">
        <f>'[8]1210'!$L$47</f>
        <v>0</v>
      </c>
    </row>
    <row r="46" spans="1:23" s="32" customFormat="1" ht="18" customHeight="1">
      <c r="A46" s="31" t="s">
        <v>328</v>
      </c>
      <c r="B46" s="36">
        <f t="shared" si="24"/>
        <v>117437561.38</v>
      </c>
      <c r="C46" s="35">
        <f t="shared" si="25"/>
        <v>8.8952998622321602E-2</v>
      </c>
      <c r="D46" s="43">
        <f>'[1]1200'!$D$50</f>
        <v>705462.22</v>
      </c>
      <c r="E46" s="43">
        <f>'[2]1200'!$D$50</f>
        <v>771030.87</v>
      </c>
      <c r="F46" s="43">
        <f>'[3]1200'!$D$50</f>
        <v>17722854.240000002</v>
      </c>
      <c r="G46" s="43">
        <f>'[4]1200'!$D$50</f>
        <v>15949296.02</v>
      </c>
      <c r="H46" s="43">
        <f>'[5]1200'!$D$50</f>
        <v>78794026.399999991</v>
      </c>
      <c r="I46" s="43">
        <f>'[6]1200'!$D$50</f>
        <v>3385274.5700000003</v>
      </c>
      <c r="J46" s="43">
        <f>'[7]1210'!$D$48</f>
        <v>72030.12</v>
      </c>
      <c r="K46" s="43">
        <f>'[8]1210'!$D$48</f>
        <v>37586.94</v>
      </c>
      <c r="L46" s="31"/>
      <c r="M46" s="1" t="s">
        <v>59</v>
      </c>
      <c r="N46" s="36">
        <f t="shared" si="4"/>
        <v>57564883.600000001</v>
      </c>
      <c r="O46" s="35">
        <f t="shared" si="36"/>
        <v>4.3602480768448179E-2</v>
      </c>
      <c r="P46" s="42">
        <f t="shared" ref="P46:T46" si="37">SUM(P47:P50)</f>
        <v>5733334.6200000001</v>
      </c>
      <c r="Q46" s="42">
        <f t="shared" ref="Q46" si="38">SUM(Q47:Q50)</f>
        <v>443290.84</v>
      </c>
      <c r="R46" s="42">
        <f t="shared" si="37"/>
        <v>217700.02</v>
      </c>
      <c r="S46" s="42">
        <f t="shared" si="37"/>
        <v>1960840.73</v>
      </c>
      <c r="T46" s="42">
        <f t="shared" si="37"/>
        <v>48766683.859999999</v>
      </c>
      <c r="U46" s="42">
        <f t="shared" ref="U46" si="39">SUM(U47:U50)</f>
        <v>441562.97</v>
      </c>
      <c r="V46" s="42">
        <f t="shared" ref="V46" si="40">SUM(V47:V50)</f>
        <v>-215.69</v>
      </c>
      <c r="W46" s="42">
        <f t="shared" ref="W46" si="41">SUM(W47:W50)</f>
        <v>1686.25</v>
      </c>
    </row>
    <row r="47" spans="1:23" s="32" customFormat="1" ht="18" customHeight="1">
      <c r="A47" s="1" t="s">
        <v>266</v>
      </c>
      <c r="B47" s="36">
        <f t="shared" si="24"/>
        <v>6094614.3500000006</v>
      </c>
      <c r="C47" s="35">
        <f t="shared" si="25"/>
        <v>4.6163613711707975E-3</v>
      </c>
      <c r="D47" s="43">
        <f>'[1]1200'!$D$51</f>
        <v>13378.11</v>
      </c>
      <c r="E47" s="43">
        <f>'[2]1200'!$D$51</f>
        <v>55909.45</v>
      </c>
      <c r="F47" s="43">
        <f>'[3]1200'!$D$51</f>
        <v>620904.16</v>
      </c>
      <c r="G47" s="43">
        <f>'[4]1200'!$D$51</f>
        <v>17398.72</v>
      </c>
      <c r="H47" s="43">
        <f>'[5]1200'!$D$51</f>
        <v>5142471.46</v>
      </c>
      <c r="I47" s="43">
        <f>'[6]1200'!$D$51</f>
        <v>206965.51</v>
      </c>
      <c r="J47" s="43">
        <f>'[7]1210'!$D$49</f>
        <v>0</v>
      </c>
      <c r="K47" s="43">
        <f>'[8]1210'!$D$49</f>
        <v>37586.94</v>
      </c>
      <c r="L47" s="31"/>
      <c r="M47" s="1" t="s">
        <v>10</v>
      </c>
      <c r="N47" s="36">
        <f t="shared" si="4"/>
        <v>0</v>
      </c>
      <c r="O47" s="35" t="str">
        <f t="shared" si="36"/>
        <v>--</v>
      </c>
      <c r="P47" s="42">
        <f>'[1]1200'!$L$52</f>
        <v>0</v>
      </c>
      <c r="Q47" s="42">
        <f>'[2]1200'!$L$52</f>
        <v>0</v>
      </c>
      <c r="R47" s="42">
        <f>'[3]1200'!$L$52</f>
        <v>0</v>
      </c>
      <c r="S47" s="42">
        <f>'[4]1200'!$L$52</f>
        <v>0</v>
      </c>
      <c r="T47" s="42">
        <f>'[5]1200'!$L$52</f>
        <v>0</v>
      </c>
      <c r="U47" s="42">
        <f>'[6]1200'!$L$52</f>
        <v>0</v>
      </c>
      <c r="V47" s="42"/>
      <c r="W47" s="42"/>
    </row>
    <row r="48" spans="1:23" s="32" customFormat="1" ht="18" customHeight="1">
      <c r="A48" s="1" t="s">
        <v>267</v>
      </c>
      <c r="B48" s="36">
        <f t="shared" si="24"/>
        <v>111342947.03</v>
      </c>
      <c r="C48" s="35">
        <f t="shared" si="25"/>
        <v>8.4336637251150801E-2</v>
      </c>
      <c r="D48" s="43">
        <f t="shared" ref="D48:H48" si="42">D46-D47</f>
        <v>692084.11</v>
      </c>
      <c r="E48" s="43">
        <f t="shared" ref="E48" si="43">E46-E47</f>
        <v>715121.42</v>
      </c>
      <c r="F48" s="43">
        <f t="shared" si="42"/>
        <v>17101950.080000002</v>
      </c>
      <c r="G48" s="43">
        <f t="shared" si="42"/>
        <v>15931897.299999999</v>
      </c>
      <c r="H48" s="43">
        <f t="shared" si="42"/>
        <v>73651554.939999998</v>
      </c>
      <c r="I48" s="43">
        <f t="shared" ref="I48" si="44">I46-I47</f>
        <v>3178309.0600000005</v>
      </c>
      <c r="J48" s="43">
        <f t="shared" ref="J48" si="45">J46-J47</f>
        <v>72030.12</v>
      </c>
      <c r="K48" s="43">
        <f t="shared" ref="K48" si="46">K46-K47</f>
        <v>0</v>
      </c>
      <c r="L48" s="31"/>
      <c r="M48" s="1" t="s">
        <v>9</v>
      </c>
      <c r="N48" s="36">
        <f t="shared" si="4"/>
        <v>48766684.880000003</v>
      </c>
      <c r="O48" s="35">
        <f t="shared" si="36"/>
        <v>3.6938291309620098E-2</v>
      </c>
      <c r="P48" s="42">
        <f>'[1]1200'!$L$53</f>
        <v>0</v>
      </c>
      <c r="Q48" s="42">
        <f>'[2]1200'!$L$53</f>
        <v>0</v>
      </c>
      <c r="R48" s="42">
        <f>'[3]1200'!$L$53</f>
        <v>1.02</v>
      </c>
      <c r="S48" s="42">
        <f>'[4]1200'!$L$53</f>
        <v>0</v>
      </c>
      <c r="T48" s="42">
        <f>'[5]1200'!$L$53</f>
        <v>48766683.859999999</v>
      </c>
      <c r="U48" s="42">
        <f>'[6]1200'!$L$53</f>
        <v>0</v>
      </c>
      <c r="V48" s="42">
        <f>'[7]1210'!$L$50</f>
        <v>0</v>
      </c>
      <c r="W48" s="42">
        <f>'[8]1210'!$L$50</f>
        <v>0</v>
      </c>
    </row>
    <row r="49" spans="1:23" s="32" customFormat="1" ht="18" customHeight="1">
      <c r="A49" s="31" t="s">
        <v>268</v>
      </c>
      <c r="B49" s="36">
        <f t="shared" si="24"/>
        <v>0</v>
      </c>
      <c r="C49" s="35" t="str">
        <f t="shared" si="25"/>
        <v>--</v>
      </c>
      <c r="D49" s="43">
        <f>'[1]1200'!$D$60</f>
        <v>0</v>
      </c>
      <c r="E49" s="43">
        <f>'[2]1200'!$D$60</f>
        <v>0</v>
      </c>
      <c r="F49" s="43">
        <f>'[3]1200'!$D$60</f>
        <v>0</v>
      </c>
      <c r="G49" s="43">
        <f>'[4]1200'!$D$60</f>
        <v>0</v>
      </c>
      <c r="H49" s="43">
        <f>'[5]1200'!$D$60</f>
        <v>0</v>
      </c>
      <c r="I49" s="43">
        <f>'[6]1200'!$D$60</f>
        <v>0</v>
      </c>
      <c r="J49" s="43">
        <f>'[7]1210'!$D$59</f>
        <v>0</v>
      </c>
      <c r="K49" s="43">
        <f>'[8]1210'!$D$59</f>
        <v>0</v>
      </c>
      <c r="L49" s="31"/>
      <c r="M49" s="1" t="s">
        <v>11</v>
      </c>
      <c r="N49" s="36">
        <f t="shared" si="4"/>
        <v>0</v>
      </c>
      <c r="O49" s="35" t="str">
        <f t="shared" si="36"/>
        <v>--</v>
      </c>
      <c r="P49" s="42">
        <f>'[1]1200'!$L$54</f>
        <v>0</v>
      </c>
      <c r="Q49" s="42">
        <f>'[2]1200'!$L$54</f>
        <v>0</v>
      </c>
      <c r="R49" s="42">
        <f>'[3]1200'!$L$54</f>
        <v>0</v>
      </c>
      <c r="S49" s="42">
        <f>'[4]1200'!$L$54</f>
        <v>0</v>
      </c>
      <c r="T49" s="42">
        <f>'[5]1200'!$L$54</f>
        <v>0</v>
      </c>
      <c r="U49" s="42">
        <f>'[6]1200'!$L$54</f>
        <v>0</v>
      </c>
      <c r="V49" s="42">
        <f>'[7]1210'!$L$51</f>
        <v>0</v>
      </c>
      <c r="W49" s="42">
        <f>'[8]1210'!$L$51</f>
        <v>0</v>
      </c>
    </row>
    <row r="50" spans="1:23" s="32" customFormat="1" ht="18" customHeight="1">
      <c r="A50" s="31" t="s">
        <v>269</v>
      </c>
      <c r="B50" s="36">
        <f t="shared" si="24"/>
        <v>8819156.9499999993</v>
      </c>
      <c r="C50" s="35">
        <f t="shared" si="25"/>
        <v>6.6800642554639186E-3</v>
      </c>
      <c r="D50" s="43">
        <f>'[1]1200'!$D$67</f>
        <v>8764836.2599999998</v>
      </c>
      <c r="E50" s="43">
        <f>'[2]1200'!$D$67</f>
        <v>0</v>
      </c>
      <c r="F50" s="43">
        <f>'[3]1200'!$D$67</f>
        <v>5303.44</v>
      </c>
      <c r="G50" s="43">
        <f>'[4]1200'!$D$67</f>
        <v>598.67999999999995</v>
      </c>
      <c r="H50" s="43">
        <f>'[5]1200'!$D$67</f>
        <v>1726</v>
      </c>
      <c r="I50" s="43">
        <f>'[6]1200'!$D$67</f>
        <v>46692.57</v>
      </c>
      <c r="J50" s="43">
        <f>'[7]1210'!$D$66</f>
        <v>0</v>
      </c>
      <c r="K50" s="43">
        <f>'[8]1210'!$D$66</f>
        <v>0</v>
      </c>
      <c r="L50" s="31"/>
      <c r="M50" s="1" t="s">
        <v>16</v>
      </c>
      <c r="N50" s="36">
        <f t="shared" si="4"/>
        <v>8798198.7200000007</v>
      </c>
      <c r="O50" s="35">
        <f t="shared" si="36"/>
        <v>6.6641894588280797E-3</v>
      </c>
      <c r="P50" s="42">
        <f>'[1]1200'!$L$55+'[1]1200'!$L$56</f>
        <v>5733334.6200000001</v>
      </c>
      <c r="Q50" s="42">
        <f>'[2]1200'!$L$55+'[2]1200'!$L$56</f>
        <v>443290.84</v>
      </c>
      <c r="R50" s="42">
        <f>'[3]1200'!$L$55+'[3]1200'!$L$56</f>
        <v>217699</v>
      </c>
      <c r="S50" s="42">
        <f>'[4]1200'!$L$55+'[4]1200'!$L$56</f>
        <v>1960840.73</v>
      </c>
      <c r="T50" s="42">
        <f>'[5]1200'!$L$55+'[5]1200'!$L$56</f>
        <v>0</v>
      </c>
      <c r="U50" s="42">
        <f>'[6]1200'!$L$55+'[6]1200'!$L$56</f>
        <v>441562.97</v>
      </c>
      <c r="V50" s="42">
        <f>'[7]1210'!$L$54</f>
        <v>-215.69</v>
      </c>
      <c r="W50" s="42">
        <f>'[8]1210'!$L$54</f>
        <v>1686.25</v>
      </c>
    </row>
    <row r="51" spans="1:23" s="32" customFormat="1" ht="18" customHeight="1">
      <c r="A51" s="31" t="s">
        <v>270</v>
      </c>
      <c r="B51" s="36">
        <f t="shared" si="24"/>
        <v>130354.70999999999</v>
      </c>
      <c r="C51" s="35">
        <f t="shared" si="25"/>
        <v>9.8737083798283579E-5</v>
      </c>
      <c r="D51" s="43">
        <f>'[1]1200'!$D$74</f>
        <v>0</v>
      </c>
      <c r="E51" s="43">
        <f>'[2]1200'!$D$74</f>
        <v>0</v>
      </c>
      <c r="F51" s="43">
        <f>'[3]1200'!$D$74</f>
        <v>40071.61</v>
      </c>
      <c r="G51" s="43">
        <f>'[4]1200'!$D$74</f>
        <v>65974.12</v>
      </c>
      <c r="H51" s="43">
        <f>'[5]1200'!$D$74</f>
        <v>18110.419999999998</v>
      </c>
      <c r="I51" s="43">
        <f>'[6]1200'!$D$74</f>
        <v>0</v>
      </c>
      <c r="J51" s="43">
        <f>'[7]1210'!$D$73</f>
        <v>0</v>
      </c>
      <c r="K51" s="43">
        <f>'[8]1210'!$D$73</f>
        <v>6198.56</v>
      </c>
      <c r="L51" s="31"/>
      <c r="M51" s="1" t="s">
        <v>284</v>
      </c>
      <c r="N51" s="36">
        <f t="shared" si="4"/>
        <v>205121119.30000001</v>
      </c>
      <c r="O51" s="35">
        <f t="shared" si="36"/>
        <v>0.15536884816146515</v>
      </c>
      <c r="P51" s="42">
        <f>'[1]1200'!$L$57</f>
        <v>0</v>
      </c>
      <c r="Q51" s="42">
        <f>'[2]1200'!$L$57</f>
        <v>0</v>
      </c>
      <c r="R51" s="42">
        <f>'[3]1200'!$L$57</f>
        <v>0</v>
      </c>
      <c r="S51" s="42">
        <f>'[4]1200'!$L$57</f>
        <v>0</v>
      </c>
      <c r="T51" s="42">
        <f>'[5]1200'!$L$57</f>
        <v>202125170.83000001</v>
      </c>
      <c r="U51" s="42">
        <f>'[6]1200'!$L$57</f>
        <v>2906961.01</v>
      </c>
      <c r="V51" s="42">
        <f>'[7]1210'!$L$55</f>
        <v>88987.46</v>
      </c>
      <c r="W51" s="42">
        <f>'[8]1210'!$L$55</f>
        <v>0</v>
      </c>
    </row>
    <row r="52" spans="1:23" s="32" customFormat="1" ht="18" customHeight="1">
      <c r="A52" s="31" t="s">
        <v>271</v>
      </c>
      <c r="B52" s="36">
        <f t="shared" si="24"/>
        <v>73576425.710000008</v>
      </c>
      <c r="C52" s="35">
        <f t="shared" si="25"/>
        <v>5.5730412126316402E-2</v>
      </c>
      <c r="D52" s="43">
        <f>'[1]1200'!$D$75</f>
        <v>2313891.7000000002</v>
      </c>
      <c r="E52" s="43">
        <f>'[2]1200'!$D$75</f>
        <v>535052.32999999996</v>
      </c>
      <c r="F52" s="43">
        <f>'[3]1200'!$D$75</f>
        <v>3365702.79</v>
      </c>
      <c r="G52" s="43">
        <f>'[4]1200'!$D$75</f>
        <v>2717354.45</v>
      </c>
      <c r="H52" s="43">
        <f>'[5]1200'!$D$75</f>
        <v>62596674.520000003</v>
      </c>
      <c r="I52" s="43">
        <f>'[6]1200'!$D$75</f>
        <v>1503171.47</v>
      </c>
      <c r="J52" s="43">
        <f>'[7]1210'!$D$74</f>
        <v>376332.14</v>
      </c>
      <c r="K52" s="43">
        <f>'[8]1210'!$D$74</f>
        <v>168246.31</v>
      </c>
      <c r="L52" s="31"/>
      <c r="M52" s="1" t="s">
        <v>285</v>
      </c>
      <c r="N52" s="36">
        <f t="shared" si="4"/>
        <v>89101567.620000005</v>
      </c>
      <c r="O52" s="35">
        <f t="shared" si="36"/>
        <v>6.7489919993334882E-2</v>
      </c>
      <c r="P52" s="42">
        <f>'[1]1200'!$L$58</f>
        <v>15207.68</v>
      </c>
      <c r="Q52" s="42">
        <f>'[2]1200'!$L$58</f>
        <v>909759.05999999994</v>
      </c>
      <c r="R52" s="42">
        <f>'[3]1200'!$L$58</f>
        <v>16403742.800000001</v>
      </c>
      <c r="S52" s="42">
        <f>'[4]1200'!$L$58</f>
        <v>15556104.510000002</v>
      </c>
      <c r="T52" s="42">
        <f>'[5]1200'!$L$58</f>
        <v>53211241.340000004</v>
      </c>
      <c r="U52" s="42">
        <f>'[6]1200'!$L$58</f>
        <v>2861979.51</v>
      </c>
      <c r="V52" s="42">
        <f>'[7]1210'!$L$56</f>
        <v>93934.94</v>
      </c>
      <c r="W52" s="42">
        <f>'[8]1210'!$L$56</f>
        <v>49597.78</v>
      </c>
    </row>
    <row r="53" spans="1:23" s="32" customFormat="1" ht="18" customHeight="1">
      <c r="A53" s="31"/>
      <c r="B53" s="36"/>
      <c r="C53" s="35"/>
      <c r="D53" s="43"/>
      <c r="E53" s="43"/>
      <c r="F53" s="43"/>
      <c r="G53" s="43"/>
      <c r="H53" s="43"/>
      <c r="I53" s="43"/>
      <c r="J53" s="43"/>
      <c r="K53" s="43"/>
      <c r="L53" s="31"/>
      <c r="M53" s="1" t="s">
        <v>337</v>
      </c>
      <c r="N53" s="36">
        <f t="shared" si="4"/>
        <v>50744859.989999995</v>
      </c>
      <c r="O53" s="35">
        <f t="shared" ref="O53:O54" si="47">IF((N53/$N$59)=0,"--",N53/$N$59)</f>
        <v>3.8436658661315702E-2</v>
      </c>
      <c r="P53" s="42">
        <f>'[1]1200'!$L$59</f>
        <v>11949.43</v>
      </c>
      <c r="Q53" s="42">
        <f>'[2]1200'!$L$59</f>
        <v>120703.87</v>
      </c>
      <c r="R53" s="42">
        <f>'[3]1200'!$L$59</f>
        <v>562145.74</v>
      </c>
      <c r="S53" s="42">
        <f>'[4]1200'!$L$59</f>
        <v>0</v>
      </c>
      <c r="T53" s="42">
        <f>'[5]1200'!$L$59</f>
        <v>49591514.850000001</v>
      </c>
      <c r="U53" s="42">
        <f>'[6]1200'!$L$59</f>
        <v>431717.8</v>
      </c>
      <c r="V53" s="42">
        <f>'[7]1210'!$L$57</f>
        <v>1457.5</v>
      </c>
      <c r="W53" s="42">
        <f>'[8]1210'!$L$57</f>
        <v>25370.799999999999</v>
      </c>
    </row>
    <row r="54" spans="1:23" s="32" customFormat="1" ht="18" customHeight="1">
      <c r="A54" s="31"/>
      <c r="B54" s="36"/>
      <c r="C54" s="35"/>
      <c r="D54" s="43"/>
      <c r="E54" s="43"/>
      <c r="F54" s="43"/>
      <c r="G54" s="43"/>
      <c r="H54" s="43"/>
      <c r="I54" s="43"/>
      <c r="J54" s="43"/>
      <c r="K54" s="43"/>
      <c r="L54" s="31"/>
      <c r="M54" s="1" t="s">
        <v>338</v>
      </c>
      <c r="N54" s="36">
        <f t="shared" si="4"/>
        <v>38356707.629999995</v>
      </c>
      <c r="O54" s="35">
        <f t="shared" si="47"/>
        <v>2.9053261332019166E-2</v>
      </c>
      <c r="P54" s="42">
        <f t="shared" ref="P54:T54" si="48">P52-P53</f>
        <v>3258.25</v>
      </c>
      <c r="Q54" s="42">
        <f t="shared" ref="Q54" si="49">Q52-Q53</f>
        <v>789055.19</v>
      </c>
      <c r="R54" s="42">
        <f t="shared" si="48"/>
        <v>15841597.060000001</v>
      </c>
      <c r="S54" s="42">
        <f t="shared" si="48"/>
        <v>15556104.510000002</v>
      </c>
      <c r="T54" s="42">
        <f t="shared" si="48"/>
        <v>3619726.4900000021</v>
      </c>
      <c r="U54" s="42">
        <f t="shared" ref="U54" si="50">U52-U53</f>
        <v>2430261.71</v>
      </c>
      <c r="V54" s="42">
        <f t="shared" ref="V54" si="51">V52-V53</f>
        <v>92477.440000000002</v>
      </c>
      <c r="W54" s="42">
        <f t="shared" ref="W54" si="52">W52-W53</f>
        <v>24226.98</v>
      </c>
    </row>
    <row r="55" spans="1:23" s="32" customFormat="1" ht="18" customHeight="1">
      <c r="A55" s="31"/>
      <c r="B55" s="36"/>
      <c r="C55" s="35"/>
      <c r="D55" s="43"/>
      <c r="E55" s="43"/>
      <c r="F55" s="43"/>
      <c r="G55" s="43"/>
      <c r="H55" s="43"/>
      <c r="I55" s="43"/>
      <c r="J55" s="43"/>
      <c r="K55" s="43"/>
      <c r="L55" s="31"/>
      <c r="M55" s="1" t="s">
        <v>270</v>
      </c>
      <c r="N55" s="36">
        <f t="shared" si="4"/>
        <v>240597.90999999997</v>
      </c>
      <c r="O55" s="35">
        <f>IF((N55/$N$59)=0,"--",N55/$N$59)</f>
        <v>1.8224071843174586E-4</v>
      </c>
      <c r="P55" s="42">
        <f>'[1]1200'!$L$68</f>
        <v>0</v>
      </c>
      <c r="Q55" s="42">
        <f>'[2]1200'!$L$68</f>
        <v>43692.61</v>
      </c>
      <c r="R55" s="42">
        <f>'[3]1200'!$L$68</f>
        <v>18622.5</v>
      </c>
      <c r="S55" s="42">
        <f>'[4]1200'!$L$68</f>
        <v>0</v>
      </c>
      <c r="T55" s="42">
        <f>'[5]1200'!$L$68</f>
        <v>150000</v>
      </c>
      <c r="U55" s="42">
        <f>'[6]1200'!$L$68</f>
        <v>0</v>
      </c>
      <c r="V55" s="42">
        <f>'[7]1210'!$L$67</f>
        <v>28282.799999999999</v>
      </c>
      <c r="W55" s="42">
        <f>'[8]1210'!$L$67</f>
        <v>0</v>
      </c>
    </row>
    <row r="56" spans="1:23" s="32" customFormat="1" ht="18" customHeight="1">
      <c r="A56" s="31"/>
      <c r="B56" s="36"/>
      <c r="C56" s="35"/>
      <c r="D56" s="43"/>
      <c r="E56" s="43"/>
      <c r="F56" s="43"/>
      <c r="G56" s="43"/>
      <c r="H56" s="43"/>
      <c r="I56" s="43"/>
      <c r="J56" s="43"/>
      <c r="K56" s="43"/>
      <c r="L56" s="31"/>
      <c r="M56" s="1" t="s">
        <v>286</v>
      </c>
      <c r="N56" s="36">
        <f t="shared" si="4"/>
        <v>0</v>
      </c>
      <c r="O56" s="35" t="str">
        <f>IF((N56/$N$59)=0,"--",N56/$N$59)</f>
        <v>--</v>
      </c>
      <c r="P56" s="42">
        <f>'[1]1200'!$L$69</f>
        <v>0</v>
      </c>
      <c r="Q56" s="42">
        <f>'[2]1200'!$L$69</f>
        <v>0</v>
      </c>
      <c r="R56" s="42">
        <f>'[3]1200'!$L$69</f>
        <v>0</v>
      </c>
      <c r="S56" s="42">
        <f>'[4]1200'!$L$69</f>
        <v>0</v>
      </c>
      <c r="T56" s="42">
        <f>'[5]1200'!$L$69</f>
        <v>0</v>
      </c>
      <c r="U56" s="42">
        <f>'[6]1200'!$L$69</f>
        <v>0</v>
      </c>
      <c r="V56" s="42">
        <f>'[7]1210'!$L$68</f>
        <v>0</v>
      </c>
      <c r="W56" s="42">
        <f>'[8]1210'!$L$68</f>
        <v>0</v>
      </c>
    </row>
    <row r="57" spans="1:23" s="32" customFormat="1" ht="18" customHeight="1">
      <c r="A57" s="31"/>
      <c r="B57" s="36"/>
      <c r="C57" s="35"/>
      <c r="D57" s="43"/>
      <c r="E57" s="43"/>
      <c r="F57" s="43"/>
      <c r="G57" s="43"/>
      <c r="H57" s="43"/>
      <c r="I57" s="43"/>
      <c r="J57" s="43"/>
      <c r="K57" s="43"/>
      <c r="L57" s="31"/>
      <c r="M57" s="1"/>
      <c r="N57" s="36"/>
      <c r="O57" s="35"/>
      <c r="P57" s="42"/>
      <c r="Q57" s="42"/>
      <c r="R57" s="42"/>
      <c r="S57" s="42"/>
      <c r="T57" s="42"/>
      <c r="U57" s="42"/>
      <c r="V57" s="42"/>
      <c r="W57" s="42"/>
    </row>
    <row r="58" spans="1:23" s="32" customFormat="1" ht="18" customHeight="1">
      <c r="A58" s="31"/>
      <c r="B58" s="36"/>
      <c r="C58" s="35"/>
      <c r="D58" s="43"/>
      <c r="E58" s="43"/>
      <c r="F58" s="43"/>
      <c r="G58" s="43"/>
      <c r="H58" s="43"/>
      <c r="I58" s="43"/>
      <c r="J58" s="43"/>
      <c r="K58" s="43"/>
      <c r="L58" s="31"/>
      <c r="M58" s="1"/>
      <c r="N58" s="36"/>
      <c r="O58" s="35"/>
      <c r="P58" s="42"/>
      <c r="Q58" s="42"/>
      <c r="R58" s="42"/>
      <c r="S58" s="42"/>
      <c r="T58" s="42"/>
      <c r="U58" s="42"/>
      <c r="V58" s="42"/>
      <c r="W58" s="42"/>
    </row>
    <row r="59" spans="1:23" s="32" customFormat="1" ht="18" customHeight="1" thickBot="1">
      <c r="A59" s="149" t="s">
        <v>289</v>
      </c>
      <c r="B59" s="150">
        <f>SUM(D59:K59)</f>
        <v>1320220377.0399997</v>
      </c>
      <c r="C59" s="151">
        <f>IF((B59/$B$59)=0,"--",B59/$B$59)</f>
        <v>1</v>
      </c>
      <c r="D59" s="43">
        <f t="shared" ref="D59:K59" si="53">D13+D43</f>
        <v>11819466.740000002</v>
      </c>
      <c r="E59" s="43">
        <f t="shared" ref="E59" si="54">E13+E43</f>
        <v>114616882.74000001</v>
      </c>
      <c r="F59" s="43">
        <f t="shared" si="53"/>
        <v>88475409.299999997</v>
      </c>
      <c r="G59" s="43">
        <f t="shared" si="53"/>
        <v>65089789.780000001</v>
      </c>
      <c r="H59" s="43">
        <f t="shared" si="53"/>
        <v>1024394293.6399999</v>
      </c>
      <c r="I59" s="43">
        <f t="shared" si="53"/>
        <v>13315825.32</v>
      </c>
      <c r="J59" s="43">
        <f t="shared" si="53"/>
        <v>490491.95</v>
      </c>
      <c r="K59" s="43">
        <f t="shared" si="53"/>
        <v>2018217.5699999998</v>
      </c>
      <c r="L59" s="31"/>
      <c r="M59" s="149" t="s">
        <v>288</v>
      </c>
      <c r="N59" s="150">
        <f>SUM(P59:W59)</f>
        <v>1320220377.04</v>
      </c>
      <c r="O59" s="151">
        <f>IF((N59/$N$59)=0,"--",N59/$N$59)</f>
        <v>1</v>
      </c>
      <c r="P59" s="42">
        <f t="shared" ref="P59:W59" si="55">P13+P31+P43</f>
        <v>11819466.740000017</v>
      </c>
      <c r="Q59" s="42">
        <f t="shared" ref="Q59" si="56">Q13+Q31+Q43</f>
        <v>114616882.74000001</v>
      </c>
      <c r="R59" s="42">
        <f t="shared" si="55"/>
        <v>88475409.299999997</v>
      </c>
      <c r="S59" s="42">
        <f t="shared" si="55"/>
        <v>65089789.780000001</v>
      </c>
      <c r="T59" s="42">
        <f t="shared" si="55"/>
        <v>1024394293.64</v>
      </c>
      <c r="U59" s="42">
        <f t="shared" si="55"/>
        <v>13315825.319999997</v>
      </c>
      <c r="V59" s="42">
        <f t="shared" si="55"/>
        <v>490491.95</v>
      </c>
      <c r="W59" s="42">
        <f t="shared" si="55"/>
        <v>2018217.57</v>
      </c>
    </row>
    <row r="60" spans="1:23" s="32" customFormat="1" ht="18" customHeight="1">
      <c r="A60" s="4"/>
      <c r="B60" s="33"/>
      <c r="C60" s="38"/>
      <c r="D60" s="34"/>
      <c r="E60" s="34"/>
      <c r="F60" s="34"/>
      <c r="G60" s="34"/>
      <c r="H60" s="34"/>
      <c r="I60" s="34"/>
      <c r="J60" s="34"/>
      <c r="K60" s="34"/>
      <c r="L60" s="31"/>
      <c r="M60" s="4"/>
      <c r="N60" s="33"/>
      <c r="O60" s="38"/>
    </row>
    <row r="61" spans="1:23" s="32" customFormat="1" ht="18" customHeight="1">
      <c r="B61" s="39"/>
      <c r="C61" s="39"/>
      <c r="D61" s="35"/>
      <c r="E61" s="35"/>
      <c r="F61" s="35"/>
      <c r="G61" s="35"/>
      <c r="H61" s="35"/>
      <c r="I61" s="35"/>
      <c r="J61" s="35"/>
      <c r="K61" s="35"/>
      <c r="L61" s="31"/>
      <c r="N61" s="39"/>
      <c r="P61" s="107"/>
      <c r="Q61" s="107"/>
      <c r="R61" s="107"/>
      <c r="S61" s="107"/>
      <c r="T61" s="107"/>
      <c r="U61" s="107"/>
      <c r="V61" s="107"/>
    </row>
    <row r="62" spans="1:23" s="32" customFormat="1" ht="18" customHeight="1">
      <c r="A62" s="59" t="s">
        <v>71</v>
      </c>
      <c r="B62" s="26"/>
      <c r="C62" s="26"/>
      <c r="D62" s="35"/>
      <c r="E62" s="35"/>
      <c r="F62" s="35"/>
      <c r="G62" s="35"/>
      <c r="H62" s="35"/>
      <c r="I62" s="35"/>
      <c r="J62" s="35"/>
      <c r="K62" s="35"/>
      <c r="L62" s="31"/>
      <c r="M62" s="3"/>
      <c r="N62" s="26"/>
      <c r="O62" s="3"/>
      <c r="P62" s="26"/>
      <c r="Q62" s="26"/>
      <c r="R62" s="26"/>
      <c r="S62" s="26"/>
      <c r="T62" s="26"/>
      <c r="U62" s="26"/>
      <c r="V62" s="26"/>
    </row>
    <row r="63" spans="1:23" s="32" customFormat="1" ht="18" customHeight="1">
      <c r="A63" s="31" t="s">
        <v>72</v>
      </c>
      <c r="B63" s="39"/>
      <c r="C63" s="39"/>
      <c r="D63" s="35"/>
      <c r="E63" s="35"/>
      <c r="F63" s="35"/>
      <c r="G63" s="35"/>
      <c r="H63" s="35"/>
      <c r="I63" s="35"/>
      <c r="J63" s="35"/>
      <c r="K63" s="35"/>
      <c r="L63" s="31"/>
      <c r="N63" s="39"/>
    </row>
    <row r="64" spans="1:23" s="32" customFormat="1" ht="18" customHeight="1">
      <c r="B64" s="39"/>
      <c r="C64" s="39"/>
      <c r="D64" s="35"/>
      <c r="E64" s="35"/>
      <c r="F64" s="35"/>
      <c r="G64" s="35"/>
      <c r="H64" s="35"/>
      <c r="I64" s="35"/>
      <c r="J64" s="35"/>
      <c r="K64" s="35"/>
      <c r="L64" s="31"/>
      <c r="N64" s="39"/>
    </row>
    <row r="65" spans="1:15" s="32" customFormat="1" ht="18" customHeight="1">
      <c r="B65" s="39"/>
      <c r="C65" s="39"/>
      <c r="D65" s="35"/>
      <c r="E65" s="35"/>
      <c r="F65" s="35"/>
      <c r="G65" s="35"/>
      <c r="H65" s="35"/>
      <c r="I65" s="35"/>
      <c r="J65" s="35"/>
      <c r="K65" s="35"/>
      <c r="L65" s="31"/>
      <c r="N65" s="39"/>
    </row>
    <row r="66" spans="1:15" s="32" customFormat="1" ht="18" customHeight="1">
      <c r="B66" s="39"/>
      <c r="C66" s="39"/>
      <c r="D66" s="35"/>
      <c r="E66" s="35"/>
      <c r="F66" s="35"/>
      <c r="G66" s="35"/>
      <c r="H66" s="35"/>
      <c r="I66" s="35"/>
      <c r="J66" s="35"/>
      <c r="K66" s="35"/>
      <c r="L66" s="31"/>
      <c r="N66" s="39"/>
    </row>
    <row r="67" spans="1:15" s="32" customFormat="1" ht="18" customHeight="1">
      <c r="B67" s="39"/>
      <c r="C67" s="39"/>
      <c r="D67" s="34"/>
      <c r="E67" s="34"/>
      <c r="F67" s="34"/>
      <c r="G67" s="34"/>
      <c r="H67" s="34"/>
      <c r="I67" s="34"/>
      <c r="J67" s="34"/>
      <c r="K67" s="34"/>
      <c r="L67" s="31"/>
      <c r="N67" s="39"/>
    </row>
    <row r="68" spans="1:15" s="32" customFormat="1" ht="18" customHeight="1">
      <c r="B68" s="39"/>
      <c r="C68" s="39"/>
      <c r="D68" s="34"/>
      <c r="E68" s="34"/>
      <c r="F68" s="34"/>
      <c r="G68" s="34"/>
      <c r="H68" s="34"/>
      <c r="I68" s="34"/>
      <c r="J68" s="34"/>
      <c r="K68" s="34"/>
      <c r="L68" s="31"/>
      <c r="N68" s="39"/>
    </row>
    <row r="69" spans="1:15" s="32" customFormat="1" ht="18" customHeight="1">
      <c r="B69" s="39"/>
      <c r="C69" s="39"/>
      <c r="D69" s="34"/>
      <c r="E69" s="34"/>
      <c r="F69" s="34"/>
      <c r="G69" s="34"/>
      <c r="H69" s="34"/>
      <c r="I69" s="34"/>
      <c r="J69" s="34"/>
      <c r="K69" s="34"/>
      <c r="L69" s="31"/>
      <c r="N69" s="39"/>
    </row>
    <row r="70" spans="1:15" s="32" customFormat="1" ht="18" customHeight="1">
      <c r="A70" s="3"/>
      <c r="B70" s="26"/>
      <c r="C70" s="26"/>
      <c r="D70" s="34"/>
      <c r="E70" s="34"/>
      <c r="F70" s="34"/>
      <c r="G70" s="34"/>
      <c r="H70" s="34"/>
      <c r="I70" s="34"/>
      <c r="J70" s="34"/>
      <c r="K70" s="34"/>
      <c r="L70" s="31"/>
      <c r="M70" s="3"/>
      <c r="N70" s="26"/>
      <c r="O70" s="3"/>
    </row>
    <row r="71" spans="1:15" s="32" customFormat="1" ht="18" customHeight="1">
      <c r="A71" s="3"/>
      <c r="B71" s="26"/>
      <c r="C71" s="26"/>
      <c r="D71" s="34"/>
      <c r="E71" s="34"/>
      <c r="F71" s="34"/>
      <c r="G71" s="34"/>
      <c r="H71" s="34"/>
      <c r="I71" s="34"/>
      <c r="J71" s="34"/>
      <c r="K71" s="34"/>
      <c r="L71" s="31"/>
      <c r="M71" s="3"/>
      <c r="N71" s="26"/>
      <c r="O71" s="3"/>
    </row>
    <row r="72" spans="1:15" s="32" customFormat="1" ht="18" customHeight="1">
      <c r="A72" s="3"/>
      <c r="B72" s="26"/>
      <c r="C72" s="26"/>
      <c r="D72" s="35"/>
      <c r="E72" s="35"/>
      <c r="F72" s="35"/>
      <c r="G72" s="35"/>
      <c r="H72" s="35"/>
      <c r="I72" s="35"/>
      <c r="J72" s="35"/>
      <c r="K72" s="35"/>
      <c r="L72" s="31"/>
      <c r="M72" s="3"/>
      <c r="N72" s="26"/>
      <c r="O72" s="3"/>
    </row>
    <row r="73" spans="1:15" s="32" customFormat="1" ht="18" customHeight="1">
      <c r="A73" s="3"/>
      <c r="B73" s="26"/>
      <c r="C73" s="26"/>
      <c r="D73" s="35"/>
      <c r="E73" s="35"/>
      <c r="F73" s="35"/>
      <c r="G73" s="35"/>
      <c r="H73" s="35"/>
      <c r="I73" s="35"/>
      <c r="J73" s="35"/>
      <c r="K73" s="35"/>
      <c r="L73" s="31"/>
      <c r="M73" s="3"/>
      <c r="N73" s="26"/>
      <c r="O73" s="3"/>
    </row>
    <row r="74" spans="1:15" s="32" customFormat="1" ht="18" customHeight="1">
      <c r="A74" s="3"/>
      <c r="B74" s="26"/>
      <c r="C74" s="26"/>
      <c r="D74" s="35"/>
      <c r="E74" s="35"/>
      <c r="F74" s="35"/>
      <c r="G74" s="35"/>
      <c r="H74" s="35"/>
      <c r="I74" s="35"/>
      <c r="J74" s="35"/>
      <c r="K74" s="35"/>
      <c r="L74" s="31"/>
      <c r="M74" s="3"/>
      <c r="N74" s="26"/>
      <c r="O74" s="3"/>
    </row>
    <row r="75" spans="1:15" s="32" customFormat="1" ht="18" customHeight="1">
      <c r="A75" s="3"/>
      <c r="B75" s="26"/>
      <c r="C75" s="26"/>
      <c r="D75" s="35"/>
      <c r="E75" s="35"/>
      <c r="F75" s="35"/>
      <c r="G75" s="35"/>
      <c r="H75" s="35"/>
      <c r="I75" s="35"/>
      <c r="J75" s="35"/>
      <c r="K75" s="35"/>
      <c r="L75" s="31"/>
      <c r="M75" s="3"/>
      <c r="N75" s="26"/>
      <c r="O75" s="3"/>
    </row>
    <row r="76" spans="1:15" s="32" customFormat="1" ht="18" customHeight="1">
      <c r="A76" s="3"/>
      <c r="B76" s="26"/>
      <c r="C76" s="26"/>
      <c r="D76" s="35"/>
      <c r="E76" s="35"/>
      <c r="F76" s="35"/>
      <c r="G76" s="35"/>
      <c r="H76" s="35"/>
      <c r="I76" s="35"/>
      <c r="J76" s="35"/>
      <c r="K76" s="35"/>
      <c r="L76" s="31"/>
      <c r="M76" s="3"/>
      <c r="N76" s="26"/>
      <c r="O76" s="3"/>
    </row>
    <row r="77" spans="1:15" s="32" customFormat="1" ht="18" customHeight="1">
      <c r="A77" s="3"/>
      <c r="B77" s="26"/>
      <c r="C77" s="26"/>
      <c r="D77" s="35"/>
      <c r="E77" s="35"/>
      <c r="F77" s="35"/>
      <c r="G77" s="35"/>
      <c r="H77" s="35"/>
      <c r="I77" s="35"/>
      <c r="J77" s="35"/>
      <c r="K77" s="35"/>
      <c r="L77" s="31"/>
      <c r="M77" s="3"/>
      <c r="N77" s="26"/>
      <c r="O77" s="3"/>
    </row>
    <row r="78" spans="1:15" s="32" customFormat="1" ht="18" customHeight="1">
      <c r="A78" s="3"/>
      <c r="B78" s="26"/>
      <c r="C78" s="26"/>
      <c r="D78" s="35"/>
      <c r="E78" s="35"/>
      <c r="F78" s="35"/>
      <c r="G78" s="35"/>
      <c r="H78" s="35"/>
      <c r="I78" s="35"/>
      <c r="J78" s="35"/>
      <c r="K78" s="35"/>
      <c r="L78" s="31"/>
      <c r="M78" s="3"/>
      <c r="N78" s="26"/>
      <c r="O78" s="3"/>
    </row>
    <row r="79" spans="1:15" s="32" customFormat="1" ht="18" customHeight="1">
      <c r="A79" s="3"/>
      <c r="B79" s="26"/>
      <c r="C79" s="26"/>
      <c r="D79" s="35"/>
      <c r="E79" s="35"/>
      <c r="F79" s="35"/>
      <c r="G79" s="35"/>
      <c r="H79" s="35"/>
      <c r="I79" s="35"/>
      <c r="J79" s="35"/>
      <c r="K79" s="35"/>
      <c r="L79" s="31"/>
      <c r="M79" s="3"/>
      <c r="N79" s="26"/>
      <c r="O79" s="3"/>
    </row>
    <row r="80" spans="1:15" s="32" customFormat="1" ht="18" customHeight="1">
      <c r="A80" s="3"/>
      <c r="B80" s="26"/>
      <c r="C80" s="26"/>
      <c r="D80" s="35"/>
      <c r="E80" s="35"/>
      <c r="F80" s="35"/>
      <c r="G80" s="35"/>
      <c r="H80" s="35"/>
      <c r="I80" s="35"/>
      <c r="J80" s="35"/>
      <c r="K80" s="35"/>
      <c r="L80" s="31"/>
      <c r="M80" s="3"/>
      <c r="N80" s="26"/>
      <c r="O80" s="3"/>
    </row>
    <row r="81" spans="1:23" s="32" customFormat="1" ht="18" customHeight="1">
      <c r="A81" s="3"/>
      <c r="B81" s="26"/>
      <c r="C81" s="26"/>
      <c r="D81" s="35"/>
      <c r="E81" s="35"/>
      <c r="F81" s="35"/>
      <c r="G81" s="35"/>
      <c r="H81" s="35"/>
      <c r="I81" s="35"/>
      <c r="J81" s="35"/>
      <c r="K81" s="35"/>
      <c r="L81" s="31"/>
      <c r="M81" s="3"/>
      <c r="N81" s="26"/>
      <c r="O81" s="3"/>
    </row>
    <row r="82" spans="1:23" s="32" customFormat="1" ht="18" customHeight="1">
      <c r="A82" s="3"/>
      <c r="B82" s="26"/>
      <c r="C82" s="26"/>
      <c r="D82" s="34"/>
      <c r="E82" s="34"/>
      <c r="F82" s="34"/>
      <c r="G82" s="34"/>
      <c r="H82" s="34"/>
      <c r="I82" s="34"/>
      <c r="J82" s="34"/>
      <c r="K82" s="34"/>
      <c r="L82" s="31"/>
      <c r="M82" s="3"/>
      <c r="N82" s="26"/>
      <c r="O82" s="3"/>
    </row>
    <row r="83" spans="1:23" s="32" customFormat="1" ht="18" customHeight="1">
      <c r="A83" s="3"/>
      <c r="B83" s="26"/>
      <c r="C83" s="26"/>
      <c r="D83" s="35"/>
      <c r="E83" s="35"/>
      <c r="F83" s="35"/>
      <c r="G83" s="35"/>
      <c r="H83" s="35"/>
      <c r="I83" s="35"/>
      <c r="J83" s="35"/>
      <c r="K83" s="35"/>
      <c r="L83" s="31"/>
      <c r="M83" s="3"/>
      <c r="N83" s="26"/>
      <c r="O83" s="3"/>
    </row>
    <row r="84" spans="1:23" s="32" customFormat="1" ht="18" customHeight="1">
      <c r="A84" s="3"/>
      <c r="B84" s="26"/>
      <c r="C84" s="26"/>
      <c r="D84" s="35"/>
      <c r="E84" s="35"/>
      <c r="F84" s="35"/>
      <c r="G84" s="35"/>
      <c r="H84" s="35"/>
      <c r="I84" s="35"/>
      <c r="J84" s="35"/>
      <c r="K84" s="35"/>
      <c r="L84" s="31"/>
      <c r="M84" s="3"/>
      <c r="N84" s="26"/>
      <c r="O84" s="3"/>
    </row>
    <row r="85" spans="1:23" s="32" customFormat="1" ht="18" customHeight="1">
      <c r="A85" s="3"/>
      <c r="B85" s="26"/>
      <c r="C85" s="26"/>
      <c r="D85" s="35"/>
      <c r="E85" s="35"/>
      <c r="F85" s="35"/>
      <c r="G85" s="35"/>
      <c r="H85" s="35"/>
      <c r="I85" s="35"/>
      <c r="J85" s="35"/>
      <c r="K85" s="35"/>
      <c r="L85" s="31"/>
      <c r="M85" s="3"/>
      <c r="N85" s="26"/>
      <c r="O85" s="3"/>
    </row>
    <row r="86" spans="1:23" s="32" customFormat="1" ht="18" customHeight="1">
      <c r="A86" s="3"/>
      <c r="B86" s="26"/>
      <c r="C86" s="26"/>
      <c r="D86" s="35"/>
      <c r="E86" s="35"/>
      <c r="F86" s="35"/>
      <c r="G86" s="35"/>
      <c r="H86" s="35"/>
      <c r="I86" s="35"/>
      <c r="J86" s="35"/>
      <c r="K86" s="35"/>
      <c r="L86" s="31"/>
      <c r="M86" s="3"/>
      <c r="N86" s="26"/>
      <c r="O86" s="3"/>
    </row>
    <row r="87" spans="1:23" ht="12.95" customHeight="1">
      <c r="D87" s="35"/>
      <c r="E87" s="35"/>
      <c r="F87" s="35"/>
      <c r="G87" s="35"/>
      <c r="H87" s="35"/>
      <c r="I87" s="35"/>
      <c r="J87" s="35"/>
      <c r="K87" s="35"/>
      <c r="L87" s="31"/>
      <c r="W87" s="32"/>
    </row>
    <row r="88" spans="1:23" s="32" customFormat="1" ht="12.95" customHeight="1">
      <c r="A88" s="3"/>
      <c r="B88" s="26"/>
      <c r="C88" s="26"/>
      <c r="D88" s="35"/>
      <c r="E88" s="35"/>
      <c r="F88" s="35"/>
      <c r="G88" s="35"/>
      <c r="H88" s="35"/>
      <c r="I88" s="35"/>
      <c r="J88" s="35"/>
      <c r="K88" s="35"/>
      <c r="L88" s="31"/>
      <c r="M88" s="3"/>
      <c r="N88" s="26"/>
      <c r="O88" s="3"/>
    </row>
    <row r="89" spans="1:23" ht="18" customHeight="1">
      <c r="D89" s="35"/>
      <c r="E89" s="35"/>
      <c r="F89" s="35"/>
      <c r="G89" s="35"/>
      <c r="H89" s="35"/>
      <c r="I89" s="35"/>
      <c r="J89" s="35"/>
      <c r="K89" s="35"/>
      <c r="L89" s="31"/>
      <c r="W89" s="32"/>
    </row>
    <row r="90" spans="1:23" s="32" customFormat="1" ht="15.75">
      <c r="A90" s="3"/>
      <c r="B90" s="26"/>
      <c r="C90" s="26"/>
      <c r="D90" s="35"/>
      <c r="E90" s="35"/>
      <c r="F90" s="35"/>
      <c r="G90" s="35"/>
      <c r="H90" s="35"/>
      <c r="I90" s="35"/>
      <c r="J90" s="35"/>
      <c r="K90" s="35"/>
      <c r="L90" s="31"/>
      <c r="M90" s="3"/>
      <c r="N90" s="26"/>
      <c r="O90" s="3"/>
    </row>
    <row r="91" spans="1:23" s="32" customFormat="1" ht="15.75">
      <c r="A91" s="3"/>
      <c r="B91" s="26"/>
      <c r="C91" s="26"/>
      <c r="D91" s="35"/>
      <c r="E91" s="35"/>
      <c r="F91" s="35"/>
      <c r="G91" s="35"/>
      <c r="H91" s="35"/>
      <c r="I91" s="35"/>
      <c r="J91" s="35"/>
      <c r="K91" s="35"/>
      <c r="L91" s="17"/>
      <c r="M91" s="3"/>
      <c r="N91" s="26"/>
      <c r="O91" s="3"/>
    </row>
    <row r="92" spans="1:23" s="32" customFormat="1" ht="15.75">
      <c r="A92" s="3"/>
      <c r="B92" s="26"/>
      <c r="C92" s="26"/>
      <c r="D92" s="34"/>
      <c r="E92" s="34"/>
      <c r="F92" s="34"/>
      <c r="G92" s="34"/>
      <c r="H92" s="34"/>
      <c r="I92" s="34"/>
      <c r="J92" s="34"/>
      <c r="K92" s="34"/>
      <c r="M92" s="3"/>
      <c r="N92" s="26"/>
      <c r="O92" s="3"/>
      <c r="W92" s="3"/>
    </row>
    <row r="93" spans="1:23" s="32" customFormat="1" ht="15.75">
      <c r="A93" s="3"/>
      <c r="B93" s="26"/>
      <c r="C93" s="26"/>
      <c r="D93" s="35"/>
      <c r="E93" s="35"/>
      <c r="F93" s="35"/>
      <c r="G93" s="35"/>
      <c r="H93" s="35"/>
      <c r="I93" s="35"/>
      <c r="J93" s="35"/>
      <c r="K93" s="35"/>
      <c r="L93" s="26"/>
      <c r="M93" s="3"/>
      <c r="N93" s="26"/>
      <c r="O93" s="3"/>
    </row>
    <row r="94" spans="1:23" s="32" customFormat="1" ht="15.75">
      <c r="A94" s="3"/>
      <c r="B94" s="26"/>
      <c r="C94" s="26"/>
      <c r="D94" s="35"/>
      <c r="E94" s="35"/>
      <c r="F94" s="35"/>
      <c r="G94" s="35"/>
      <c r="H94" s="35"/>
      <c r="I94" s="35"/>
      <c r="J94" s="35"/>
      <c r="K94" s="35"/>
      <c r="M94" s="3"/>
      <c r="N94" s="26"/>
      <c r="O94" s="3"/>
      <c r="W94" s="3"/>
    </row>
    <row r="95" spans="1:23" s="32" customFormat="1" ht="15.75">
      <c r="A95" s="3"/>
      <c r="B95" s="26"/>
      <c r="C95" s="26"/>
      <c r="D95" s="35"/>
      <c r="E95" s="35"/>
      <c r="F95" s="35"/>
      <c r="G95" s="35"/>
      <c r="H95" s="35"/>
      <c r="I95" s="35"/>
      <c r="J95" s="35"/>
      <c r="K95" s="35"/>
      <c r="M95" s="3"/>
      <c r="N95" s="26"/>
      <c r="O95" s="3"/>
    </row>
    <row r="96" spans="1:23" s="32" customFormat="1" ht="15.75">
      <c r="A96" s="3"/>
      <c r="B96" s="26"/>
      <c r="C96" s="26"/>
      <c r="D96" s="35"/>
      <c r="E96" s="35"/>
      <c r="F96" s="35"/>
      <c r="G96" s="35"/>
      <c r="H96" s="35"/>
      <c r="I96" s="35"/>
      <c r="J96" s="35"/>
      <c r="K96" s="35"/>
      <c r="M96" s="3"/>
      <c r="N96" s="26"/>
      <c r="O96" s="3"/>
    </row>
    <row r="97" spans="4:23" ht="15.75">
      <c r="D97" s="35"/>
      <c r="E97" s="35"/>
      <c r="F97" s="35"/>
      <c r="G97" s="35"/>
      <c r="H97" s="35"/>
      <c r="I97" s="35"/>
      <c r="J97" s="35"/>
      <c r="K97" s="35"/>
      <c r="L97" s="32"/>
      <c r="W97" s="32"/>
    </row>
    <row r="98" spans="4:23" ht="15.75">
      <c r="D98" s="35"/>
      <c r="E98" s="35"/>
      <c r="F98" s="35"/>
      <c r="G98" s="35"/>
      <c r="H98" s="35"/>
      <c r="I98" s="35"/>
      <c r="J98" s="35"/>
      <c r="K98" s="35"/>
      <c r="L98" s="32"/>
      <c r="W98" s="32"/>
    </row>
    <row r="99" spans="4:23" ht="15.75">
      <c r="D99" s="34"/>
      <c r="E99" s="34"/>
      <c r="F99" s="34"/>
      <c r="G99" s="34"/>
      <c r="H99" s="34"/>
      <c r="I99" s="34"/>
      <c r="J99" s="34"/>
      <c r="K99" s="34"/>
      <c r="L99" s="32"/>
      <c r="W99" s="32"/>
    </row>
    <row r="100" spans="4:23" ht="15.75">
      <c r="D100" s="35"/>
      <c r="E100" s="35"/>
      <c r="F100" s="35"/>
      <c r="G100" s="35"/>
      <c r="H100" s="35"/>
      <c r="I100" s="35"/>
      <c r="J100" s="35"/>
      <c r="K100" s="35"/>
      <c r="L100" s="32"/>
      <c r="W100" s="32"/>
    </row>
    <row r="101" spans="4:23" ht="15.75">
      <c r="D101" s="35"/>
      <c r="E101" s="35"/>
      <c r="F101" s="35"/>
      <c r="G101" s="35"/>
      <c r="H101" s="35"/>
      <c r="I101" s="35"/>
      <c r="J101" s="35"/>
      <c r="K101" s="35"/>
      <c r="W101" s="32"/>
    </row>
    <row r="102" spans="4:23" ht="15.75">
      <c r="D102" s="35"/>
      <c r="E102" s="35"/>
      <c r="F102" s="35"/>
      <c r="G102" s="35"/>
      <c r="H102" s="35"/>
      <c r="I102" s="35"/>
      <c r="J102" s="35"/>
      <c r="K102" s="35"/>
    </row>
    <row r="103" spans="4:23" ht="15.75">
      <c r="D103" s="35"/>
      <c r="E103" s="35"/>
      <c r="F103" s="35"/>
      <c r="G103" s="35"/>
      <c r="H103" s="35"/>
      <c r="I103" s="35"/>
      <c r="J103" s="35"/>
      <c r="K103" s="35"/>
    </row>
    <row r="104" spans="4:23" ht="15.75">
      <c r="D104" s="35"/>
      <c r="E104" s="35"/>
      <c r="F104" s="35"/>
      <c r="G104" s="35"/>
      <c r="H104" s="35"/>
      <c r="I104" s="35"/>
      <c r="J104" s="35"/>
      <c r="K104" s="35"/>
    </row>
    <row r="105" spans="4:23" ht="15.75">
      <c r="D105" s="35"/>
      <c r="E105" s="35"/>
      <c r="F105" s="35"/>
      <c r="G105" s="35"/>
      <c r="H105" s="35"/>
      <c r="I105" s="35"/>
      <c r="J105" s="35"/>
      <c r="K105" s="35"/>
    </row>
    <row r="106" spans="4:23" ht="15.75">
      <c r="D106" s="34"/>
      <c r="E106" s="34"/>
      <c r="F106" s="34"/>
      <c r="G106" s="34"/>
      <c r="H106" s="34"/>
      <c r="I106" s="34"/>
      <c r="J106" s="34"/>
      <c r="K106" s="34"/>
    </row>
    <row r="107" spans="4:23" ht="15.75">
      <c r="D107" s="34"/>
      <c r="E107" s="34"/>
      <c r="F107" s="34"/>
      <c r="G107" s="34"/>
      <c r="H107" s="34"/>
      <c r="I107" s="34"/>
      <c r="J107" s="34"/>
      <c r="K107" s="34"/>
    </row>
    <row r="108" spans="4:23" ht="15.75">
      <c r="D108" s="35"/>
      <c r="E108" s="35"/>
      <c r="F108" s="35"/>
      <c r="G108" s="35"/>
      <c r="H108" s="35"/>
      <c r="I108" s="35"/>
      <c r="J108" s="35"/>
      <c r="K108" s="35"/>
    </row>
    <row r="109" spans="4:23" ht="15.75">
      <c r="D109" s="35"/>
      <c r="E109" s="35"/>
      <c r="F109" s="35"/>
      <c r="G109" s="35"/>
      <c r="H109" s="35"/>
      <c r="I109" s="35"/>
      <c r="J109" s="35"/>
      <c r="K109" s="35"/>
    </row>
    <row r="110" spans="4:23" ht="15.75">
      <c r="D110" s="40"/>
      <c r="E110" s="40"/>
      <c r="F110" s="40"/>
      <c r="G110" s="40"/>
      <c r="H110" s="40"/>
      <c r="I110" s="40"/>
      <c r="J110" s="40"/>
      <c r="K110" s="40"/>
    </row>
    <row r="111" spans="4:23" ht="15.75">
      <c r="D111" s="38"/>
      <c r="E111" s="38"/>
      <c r="F111" s="38"/>
      <c r="G111" s="38"/>
      <c r="H111" s="38"/>
      <c r="I111" s="38"/>
      <c r="J111" s="38"/>
      <c r="K111" s="38"/>
    </row>
    <row r="112" spans="4:23" ht="15.75">
      <c r="D112" s="39"/>
      <c r="E112" s="39"/>
      <c r="F112" s="39"/>
      <c r="G112" s="39"/>
      <c r="H112" s="39"/>
      <c r="I112" s="39"/>
      <c r="J112" s="39"/>
      <c r="K112" s="39"/>
    </row>
    <row r="114" spans="4:11" ht="15.75">
      <c r="D114" s="39"/>
      <c r="E114" s="39"/>
      <c r="F114" s="39"/>
      <c r="G114" s="39"/>
      <c r="H114" s="39"/>
      <c r="I114" s="39"/>
      <c r="J114" s="39"/>
      <c r="K114" s="39"/>
    </row>
    <row r="115" spans="4:11" ht="15.75">
      <c r="D115" s="39"/>
      <c r="E115" s="39"/>
      <c r="F115" s="39"/>
      <c r="G115" s="39"/>
      <c r="H115" s="39"/>
      <c r="I115" s="39"/>
      <c r="J115" s="39"/>
      <c r="K115" s="39"/>
    </row>
    <row r="116" spans="4:11" ht="15.75">
      <c r="D116" s="39"/>
      <c r="E116" s="39"/>
      <c r="F116" s="39"/>
      <c r="G116" s="39"/>
      <c r="H116" s="39"/>
      <c r="I116" s="39"/>
      <c r="J116" s="39"/>
      <c r="K116" s="39"/>
    </row>
    <row r="117" spans="4:11" ht="15.75">
      <c r="D117" s="39"/>
      <c r="E117" s="39"/>
      <c r="F117" s="39"/>
      <c r="G117" s="39"/>
      <c r="H117" s="39"/>
      <c r="I117" s="39"/>
      <c r="J117" s="39"/>
      <c r="K117" s="39"/>
    </row>
    <row r="118" spans="4:11" ht="15.75">
      <c r="D118" s="39"/>
      <c r="E118" s="39"/>
      <c r="F118" s="39"/>
      <c r="G118" s="39"/>
      <c r="H118" s="39"/>
      <c r="I118" s="39"/>
      <c r="J118" s="39"/>
      <c r="K118" s="39"/>
    </row>
    <row r="119" spans="4:11" ht="15.75">
      <c r="D119" s="39"/>
      <c r="E119" s="39"/>
      <c r="F119" s="39"/>
      <c r="G119" s="39"/>
      <c r="H119" s="39"/>
      <c r="I119" s="39"/>
      <c r="J119" s="39"/>
      <c r="K119" s="39"/>
    </row>
    <row r="120" spans="4:11" ht="15.75">
      <c r="D120" s="39"/>
      <c r="E120" s="39"/>
      <c r="F120" s="39"/>
      <c r="G120" s="39"/>
      <c r="H120" s="39"/>
      <c r="I120" s="39"/>
      <c r="J120" s="39"/>
      <c r="K120" s="39"/>
    </row>
  </sheetData>
  <mergeCells count="1">
    <mergeCell ref="N5:O5"/>
  </mergeCells>
  <printOptions horizontalCentered="1"/>
  <pageMargins left="0.31496062992125984" right="0.31496062992125984" top="0.59055118110236227" bottom="0.59055118110236227" header="0" footer="0"/>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77"/>
  <sheetViews>
    <sheetView zoomScale="75" workbookViewId="0">
      <selection activeCell="V15" sqref="V15"/>
    </sheetView>
  </sheetViews>
  <sheetFormatPr baseColWidth="10" defaultRowHeight="12.75"/>
  <cols>
    <col min="1" max="1" width="91" style="3" customWidth="1"/>
    <col min="2" max="2" width="19.7109375" style="26" customWidth="1"/>
    <col min="3" max="9" width="31.85546875" style="17" hidden="1" customWidth="1"/>
    <col min="10" max="10" width="29.42578125" style="17" hidden="1" customWidth="1"/>
    <col min="11" max="11" width="4" style="3" customWidth="1"/>
    <col min="12" max="12" width="17.85546875" style="3" customWidth="1"/>
    <col min="13" max="13" width="11.42578125" style="3"/>
    <col min="14" max="14" width="14.28515625" style="3" customWidth="1"/>
    <col min="15" max="15" width="19.5703125" style="3" customWidth="1"/>
    <col min="16" max="16384" width="11.42578125" style="3"/>
  </cols>
  <sheetData>
    <row r="1" spans="1:86" customFormat="1" ht="60" customHeight="1">
      <c r="A1" s="5"/>
      <c r="B1" s="6"/>
      <c r="C1" s="15"/>
      <c r="D1" s="15"/>
      <c r="E1" s="15"/>
      <c r="F1" s="15"/>
      <c r="G1" s="15"/>
      <c r="H1" s="15"/>
      <c r="I1" s="15"/>
      <c r="J1" s="15"/>
      <c r="K1" s="6"/>
      <c r="L1" s="6"/>
      <c r="M1" s="6"/>
      <c r="N1" s="7" t="s">
        <v>21</v>
      </c>
      <c r="O1" s="8">
        <f>Balance!O1</f>
        <v>2016</v>
      </c>
      <c r="P1" s="45"/>
      <c r="Q1" s="45"/>
      <c r="R1" s="45"/>
      <c r="S1" s="45"/>
      <c r="T1" s="45"/>
      <c r="U1" s="45"/>
      <c r="V1" s="45"/>
      <c r="W1" s="45"/>
      <c r="X1" s="45"/>
      <c r="Y1" s="45"/>
      <c r="Z1" s="45"/>
      <c r="AA1" s="45"/>
      <c r="AB1" s="45"/>
      <c r="AC1" s="45"/>
      <c r="AD1" s="45"/>
      <c r="AE1" s="45"/>
      <c r="AF1" s="45"/>
      <c r="AG1" s="45"/>
      <c r="AH1" s="45"/>
      <c r="AI1" s="45"/>
      <c r="AJ1" s="45"/>
      <c r="AK1" s="46"/>
      <c r="AL1" s="46"/>
      <c r="AM1" s="46"/>
      <c r="AN1" s="46"/>
      <c r="AO1" s="46"/>
      <c r="AP1" s="46"/>
      <c r="AQ1" s="46"/>
      <c r="AR1" s="46"/>
      <c r="AS1" s="46"/>
      <c r="AT1" s="46"/>
      <c r="AU1" s="46"/>
      <c r="AV1" s="46"/>
      <c r="AW1" s="46"/>
      <c r="AX1" s="46"/>
      <c r="AY1" s="46"/>
      <c r="AZ1" s="46"/>
      <c r="BA1" s="46"/>
      <c r="BB1" s="46"/>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row>
    <row r="2" spans="1:86" customFormat="1" ht="12.95" customHeight="1" thickBot="1">
      <c r="A2" s="5"/>
      <c r="B2" s="6"/>
      <c r="C2" s="15"/>
      <c r="D2" s="15"/>
      <c r="E2" s="15"/>
      <c r="F2" s="15"/>
      <c r="G2" s="15"/>
      <c r="H2" s="15"/>
      <c r="I2" s="15"/>
      <c r="J2" s="15"/>
      <c r="K2" s="6"/>
      <c r="L2" s="6"/>
      <c r="M2" s="6"/>
      <c r="N2" s="9"/>
      <c r="O2" s="9"/>
      <c r="P2" s="45"/>
      <c r="Q2" s="45"/>
      <c r="R2" s="45"/>
      <c r="S2" s="45"/>
      <c r="T2" s="45"/>
      <c r="U2" s="45"/>
      <c r="V2" s="45"/>
      <c r="W2" s="45"/>
      <c r="X2" s="45"/>
      <c r="Y2" s="45"/>
      <c r="Z2" s="45"/>
      <c r="AA2" s="45"/>
      <c r="AB2" s="45"/>
      <c r="AC2" s="45"/>
      <c r="AD2" s="45"/>
      <c r="AE2" s="45"/>
      <c r="AF2" s="45"/>
      <c r="AG2" s="45"/>
      <c r="AH2" s="45"/>
      <c r="AI2" s="45"/>
      <c r="AJ2" s="45"/>
      <c r="AK2" s="46"/>
      <c r="AL2" s="46"/>
      <c r="AM2" s="46"/>
      <c r="AN2" s="46"/>
      <c r="AO2" s="46"/>
      <c r="AP2" s="46"/>
      <c r="AQ2" s="46"/>
      <c r="AR2" s="46"/>
      <c r="AS2" s="46"/>
      <c r="AT2" s="46"/>
      <c r="AU2" s="46"/>
      <c r="AV2" s="46"/>
      <c r="AW2" s="46"/>
      <c r="AX2" s="46"/>
      <c r="AY2" s="46"/>
      <c r="AZ2" s="46"/>
      <c r="BA2" s="46"/>
      <c r="BB2" s="46"/>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row>
    <row r="3" spans="1:86" customFormat="1" ht="33" customHeight="1">
      <c r="A3" s="69" t="str">
        <f>"                                            "&amp;"OTRAS ENTIDADES DE DERECHO PÚBLICO EMPRESARIALES"</f>
        <v xml:space="preserve">                                            OTRAS ENTIDADES DE DERECHO PÚBLICO EMPRESARIALES</v>
      </c>
      <c r="B3" s="10"/>
      <c r="C3" s="15"/>
      <c r="D3" s="15"/>
      <c r="E3" s="15"/>
      <c r="F3" s="15"/>
      <c r="G3" s="15"/>
      <c r="H3" s="15"/>
      <c r="I3" s="15"/>
      <c r="J3" s="15"/>
      <c r="K3" s="10"/>
      <c r="L3" s="11"/>
      <c r="M3" s="11"/>
      <c r="N3" s="12"/>
      <c r="O3" s="13"/>
      <c r="P3" s="45"/>
      <c r="Q3" s="45"/>
      <c r="R3" s="45"/>
      <c r="S3" s="45"/>
      <c r="T3" s="45"/>
      <c r="U3" s="45"/>
      <c r="V3" s="45"/>
      <c r="W3" s="45"/>
      <c r="X3" s="45"/>
      <c r="Y3" s="45"/>
      <c r="Z3" s="45"/>
      <c r="AA3" s="45"/>
      <c r="AB3" s="45"/>
      <c r="AC3" s="45"/>
      <c r="AD3" s="45"/>
      <c r="AE3" s="45"/>
      <c r="AF3" s="45"/>
      <c r="AG3" s="45"/>
      <c r="AH3" s="45"/>
      <c r="AI3" s="45"/>
      <c r="AJ3" s="45"/>
      <c r="AK3" s="47"/>
      <c r="AL3" s="47"/>
      <c r="AM3" s="47"/>
      <c r="AN3" s="47"/>
      <c r="AO3" s="47"/>
      <c r="AP3" s="47"/>
      <c r="AQ3" s="47"/>
      <c r="AR3" s="47"/>
      <c r="AS3" s="47"/>
      <c r="AT3" s="47"/>
      <c r="AU3" s="47"/>
      <c r="AV3" s="47"/>
      <c r="AW3" s="47"/>
      <c r="AX3" s="47"/>
      <c r="AY3" s="47"/>
      <c r="AZ3" s="47"/>
      <c r="BA3" s="47"/>
      <c r="BB3" s="47"/>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row>
    <row r="4" spans="1:86" customFormat="1" ht="20.100000000000001" customHeight="1">
      <c r="A4" s="14" t="s">
        <v>47</v>
      </c>
      <c r="B4" s="15"/>
      <c r="C4" s="15"/>
      <c r="D4" s="15"/>
      <c r="E4" s="15"/>
      <c r="F4" s="15"/>
      <c r="G4" s="15"/>
      <c r="H4" s="15"/>
      <c r="I4" s="15"/>
      <c r="J4" s="15"/>
      <c r="K4" s="15"/>
      <c r="L4" s="14"/>
      <c r="M4" s="14"/>
      <c r="N4" s="16"/>
      <c r="O4" s="17"/>
      <c r="P4" s="45"/>
      <c r="Q4" s="45"/>
      <c r="R4" s="45"/>
      <c r="S4" s="45"/>
      <c r="T4" s="45"/>
      <c r="U4" s="45"/>
      <c r="V4" s="45"/>
      <c r="W4" s="45"/>
      <c r="X4" s="45"/>
      <c r="Y4" s="45"/>
      <c r="Z4" s="45"/>
      <c r="AA4" s="45"/>
      <c r="AB4" s="45"/>
      <c r="AC4" s="45"/>
      <c r="AD4" s="45"/>
      <c r="AE4" s="45"/>
      <c r="AF4" s="45"/>
      <c r="AG4" s="45"/>
      <c r="AH4" s="45"/>
      <c r="AI4" s="45"/>
      <c r="AJ4" s="45"/>
      <c r="AK4" s="47"/>
      <c r="AL4" s="47"/>
      <c r="AM4" s="47"/>
      <c r="AN4" s="47"/>
      <c r="AO4" s="47"/>
      <c r="AP4" s="47"/>
      <c r="AQ4" s="47"/>
      <c r="AR4" s="47"/>
      <c r="AS4" s="47"/>
      <c r="AT4" s="47"/>
      <c r="AU4" s="47"/>
      <c r="AV4" s="47"/>
      <c r="AW4" s="47"/>
      <c r="AX4" s="47"/>
      <c r="AY4" s="47"/>
      <c r="AZ4" s="47"/>
      <c r="BA4" s="47"/>
      <c r="BB4" s="47"/>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row>
    <row r="5" spans="1:86" customFormat="1" ht="18" customHeight="1" thickBot="1">
      <c r="A5" s="18"/>
      <c r="B5" s="19"/>
      <c r="C5" s="21"/>
      <c r="D5" s="21"/>
      <c r="E5" s="21"/>
      <c r="F5" s="21"/>
      <c r="G5" s="21"/>
      <c r="H5" s="21"/>
      <c r="I5" s="21"/>
      <c r="J5" s="21"/>
      <c r="K5" s="19"/>
      <c r="L5" s="19"/>
      <c r="M5" s="19"/>
      <c r="N5" s="70" t="str">
        <f>"Población a 01/01/"&amp;O1</f>
        <v>Población a 01/01/2016</v>
      </c>
      <c r="O5" s="71">
        <f>Balance!N5</f>
        <v>4959968</v>
      </c>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row>
    <row r="6" spans="1:86" customFormat="1" ht="15" customHeight="1">
      <c r="A6" s="20"/>
      <c r="B6" s="21"/>
      <c r="C6" s="21"/>
      <c r="D6" s="21"/>
      <c r="E6" s="21"/>
      <c r="F6" s="21"/>
      <c r="G6" s="21"/>
      <c r="H6" s="21"/>
      <c r="I6" s="21"/>
      <c r="J6" s="21"/>
      <c r="K6" s="21"/>
      <c r="L6" s="21"/>
      <c r="M6" s="22"/>
      <c r="N6" s="16"/>
      <c r="O6" s="16"/>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row>
    <row r="7" spans="1:86" customFormat="1" ht="12.95" customHeight="1">
      <c r="A7" s="20"/>
      <c r="B7" s="21"/>
      <c r="C7" s="21"/>
      <c r="D7" s="21"/>
      <c r="E7" s="21"/>
      <c r="F7" s="21"/>
      <c r="G7" s="21"/>
      <c r="H7" s="21"/>
      <c r="I7" s="21"/>
      <c r="J7" s="21"/>
      <c r="K7" s="21"/>
      <c r="L7" s="21"/>
      <c r="M7" s="21"/>
      <c r="N7" s="21"/>
      <c r="O7" s="21"/>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row>
    <row r="8" spans="1:86" customFormat="1" ht="21" customHeight="1">
      <c r="A8" s="23" t="s">
        <v>48</v>
      </c>
      <c r="B8" s="21"/>
      <c r="C8" s="21"/>
      <c r="D8" s="21"/>
      <c r="E8" s="21"/>
      <c r="F8" s="21"/>
      <c r="G8" s="21"/>
      <c r="H8" s="21"/>
      <c r="I8" s="21"/>
      <c r="J8" s="21"/>
      <c r="K8" s="21"/>
      <c r="L8" s="23" t="s">
        <v>75</v>
      </c>
      <c r="M8" s="21"/>
      <c r="N8" s="21"/>
      <c r="O8" s="21"/>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row>
    <row r="9" spans="1:86" customFormat="1" ht="18" customHeight="1">
      <c r="A9" s="24"/>
      <c r="B9" s="21"/>
      <c r="C9" s="41">
        <v>22101</v>
      </c>
      <c r="D9" s="41">
        <v>22103</v>
      </c>
      <c r="E9" s="41">
        <v>22104</v>
      </c>
      <c r="F9" s="41">
        <v>22105</v>
      </c>
      <c r="G9" s="41">
        <v>22106</v>
      </c>
      <c r="H9" s="41">
        <v>22112</v>
      </c>
      <c r="I9" s="41">
        <v>22118</v>
      </c>
      <c r="J9" s="41">
        <v>22120</v>
      </c>
      <c r="K9" s="21"/>
      <c r="L9" s="23" t="s">
        <v>76</v>
      </c>
      <c r="M9" s="21"/>
      <c r="N9" s="21"/>
      <c r="O9" s="21"/>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row>
    <row r="10" spans="1:86" customFormat="1" ht="12.95" customHeight="1">
      <c r="A10" s="23"/>
      <c r="B10" s="21"/>
      <c r="C10" s="41" t="s">
        <v>20</v>
      </c>
      <c r="D10" s="41" t="s">
        <v>20</v>
      </c>
      <c r="E10" s="41" t="s">
        <v>20</v>
      </c>
      <c r="F10" s="41" t="s">
        <v>20</v>
      </c>
      <c r="G10" s="41" t="s">
        <v>20</v>
      </c>
      <c r="H10" s="41" t="s">
        <v>20</v>
      </c>
      <c r="I10" s="41" t="s">
        <v>19</v>
      </c>
      <c r="J10" s="41" t="s">
        <v>19</v>
      </c>
      <c r="K10" s="21"/>
      <c r="L10" s="21"/>
      <c r="M10" s="21"/>
      <c r="N10" s="21"/>
      <c r="O10" s="21"/>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row>
    <row r="11" spans="1:86" ht="18" customHeight="1" thickBot="1">
      <c r="A11" s="25" t="s">
        <v>22</v>
      </c>
      <c r="B11" s="17"/>
      <c r="C11" s="41" t="s">
        <v>341</v>
      </c>
      <c r="D11" s="41" t="s">
        <v>0</v>
      </c>
      <c r="E11" s="41" t="s">
        <v>340</v>
      </c>
      <c r="F11" s="41" t="s">
        <v>1</v>
      </c>
      <c r="G11" s="41" t="s">
        <v>2</v>
      </c>
      <c r="H11" s="1" t="s">
        <v>339</v>
      </c>
      <c r="I11" s="41" t="s">
        <v>3</v>
      </c>
      <c r="J11" s="41" t="s">
        <v>342</v>
      </c>
      <c r="K11" s="17"/>
      <c r="L11" s="21"/>
      <c r="M11" s="17"/>
      <c r="O11" s="51"/>
    </row>
    <row r="12" spans="1:86" ht="33" customHeight="1">
      <c r="A12" s="52" t="s">
        <v>28</v>
      </c>
      <c r="B12" s="28">
        <f>O1</f>
        <v>2016</v>
      </c>
      <c r="C12" s="41"/>
      <c r="D12" s="41"/>
      <c r="E12" s="41"/>
      <c r="F12" s="41"/>
      <c r="G12" s="41"/>
      <c r="H12" s="41"/>
      <c r="I12" s="41"/>
      <c r="J12" s="41"/>
      <c r="K12" s="17"/>
      <c r="L12" s="106" t="s">
        <v>75</v>
      </c>
      <c r="M12" s="106"/>
      <c r="N12" s="53"/>
      <c r="O12" s="28">
        <f>O1</f>
        <v>2016</v>
      </c>
    </row>
    <row r="13" spans="1:86" ht="18" customHeight="1">
      <c r="A13" s="54" t="s">
        <v>29</v>
      </c>
      <c r="B13" s="55"/>
      <c r="C13" s="41"/>
      <c r="D13" s="41"/>
      <c r="E13" s="41"/>
      <c r="F13" s="41"/>
      <c r="G13" s="41"/>
      <c r="H13" s="41"/>
      <c r="I13" s="41"/>
      <c r="J13" s="41"/>
      <c r="K13" s="17"/>
      <c r="L13" s="56" t="s">
        <v>30</v>
      </c>
      <c r="M13" s="57"/>
      <c r="N13" s="58"/>
      <c r="O13" s="57"/>
    </row>
    <row r="14" spans="1:86" s="32" customFormat="1" ht="18" customHeight="1">
      <c r="A14" s="31" t="s">
        <v>290</v>
      </c>
      <c r="B14" s="36">
        <f t="shared" ref="B14:B41" si="0">SUM(C14:J14)</f>
        <v>9739753.3200000003</v>
      </c>
      <c r="C14" s="42">
        <f>'[1]2200'!$D$4</f>
        <v>0</v>
      </c>
      <c r="D14" s="42">
        <f>'[2]2200'!$D$4</f>
        <v>296525.7</v>
      </c>
      <c r="E14" s="42">
        <f>'[3]2200'!$D$4</f>
        <v>2044238.96</v>
      </c>
      <c r="F14" s="42">
        <f>'[4]2200'!$D$4</f>
        <v>283041.25999999995</v>
      </c>
      <c r="G14" s="42">
        <f>'[5]2200'!$D$4</f>
        <v>4077512.5</v>
      </c>
      <c r="H14" s="42">
        <f>'[6]2200'!$D$4</f>
        <v>2183609.64</v>
      </c>
      <c r="I14" s="42">
        <f>'[7]2210'!$D$4</f>
        <v>452490.48</v>
      </c>
      <c r="J14" s="42">
        <f>'[8]2210'!$D$4</f>
        <v>402334.77999999997</v>
      </c>
      <c r="K14" s="31"/>
      <c r="L14" s="31"/>
      <c r="M14" s="17"/>
      <c r="N14" s="60"/>
      <c r="O14" s="17"/>
    </row>
    <row r="15" spans="1:86" s="32" customFormat="1" ht="18" customHeight="1">
      <c r="A15" s="31" t="s">
        <v>291</v>
      </c>
      <c r="B15" s="36">
        <f t="shared" si="0"/>
        <v>-6764.7300000000005</v>
      </c>
      <c r="C15" s="42">
        <f>'[1]2200'!$D$8</f>
        <v>0</v>
      </c>
      <c r="D15" s="42">
        <f>'[2]2200'!$D$8</f>
        <v>-6395.77</v>
      </c>
      <c r="E15" s="42">
        <f>'[3]2200'!$D$8</f>
        <v>0</v>
      </c>
      <c r="F15" s="42">
        <f>'[4]2200'!$D$8</f>
        <v>0</v>
      </c>
      <c r="G15" s="42">
        <f>'[5]2200'!$D$8</f>
        <v>0</v>
      </c>
      <c r="H15" s="42">
        <f>'[6]2200'!$D$8</f>
        <v>0</v>
      </c>
      <c r="I15" s="42">
        <f>'[7]2210'!$D$7</f>
        <v>0</v>
      </c>
      <c r="J15" s="42">
        <f>'[8]2210'!$D$7</f>
        <v>-368.96</v>
      </c>
      <c r="K15" s="31"/>
      <c r="L15" s="31" t="s">
        <v>31</v>
      </c>
      <c r="O15" s="61">
        <f>IF(Balance!N43=0,"--",Balance!B52/Balance!N43)</f>
        <v>0.19979428988177705</v>
      </c>
    </row>
    <row r="16" spans="1:86" s="32" customFormat="1" ht="18" customHeight="1">
      <c r="A16" s="31" t="s">
        <v>292</v>
      </c>
      <c r="B16" s="36">
        <f t="shared" si="0"/>
        <v>0</v>
      </c>
      <c r="C16" s="42">
        <f>'[1]2200'!$D$9</f>
        <v>0</v>
      </c>
      <c r="D16" s="42">
        <f>'[2]2200'!$D$9</f>
        <v>0</v>
      </c>
      <c r="E16" s="42">
        <f>'[3]2200'!$D$9</f>
        <v>0</v>
      </c>
      <c r="F16" s="42">
        <f>'[4]2200'!$D$9</f>
        <v>0</v>
      </c>
      <c r="G16" s="42">
        <f>'[5]2200'!$D$9</f>
        <v>0</v>
      </c>
      <c r="H16" s="42">
        <f>'[6]2200'!$D$9</f>
        <v>0</v>
      </c>
      <c r="I16" s="42">
        <f>'[7]2210'!$D$8</f>
        <v>0</v>
      </c>
      <c r="J16" s="42">
        <f>'[8]2210'!$D$8</f>
        <v>0</v>
      </c>
      <c r="K16" s="31"/>
      <c r="L16" s="31" t="s">
        <v>32</v>
      </c>
      <c r="O16" s="61">
        <f>IF(Balance!N43=0,"--",(Balance!B43-Balance!B44-Balance!B45)/Balance!N43)</f>
        <v>0.54299410238409984</v>
      </c>
    </row>
    <row r="17" spans="1:15" s="32" customFormat="1" ht="18" customHeight="1">
      <c r="A17" s="31" t="s">
        <v>293</v>
      </c>
      <c r="B17" s="36">
        <f t="shared" si="0"/>
        <v>277581390.66000009</v>
      </c>
      <c r="C17" s="42">
        <f>'[1]2200'!$D$15</f>
        <v>28364</v>
      </c>
      <c r="D17" s="42">
        <f>'[2]2200'!$D$15</f>
        <v>90476.54</v>
      </c>
      <c r="E17" s="42">
        <f>'[3]2200'!$D$15</f>
        <v>740167.11</v>
      </c>
      <c r="F17" s="42">
        <f>'[4]2200'!$D$15</f>
        <v>148321.57</v>
      </c>
      <c r="G17" s="42">
        <f>'[5]2200'!$D$15</f>
        <v>274417282.95000005</v>
      </c>
      <c r="H17" s="42">
        <f>'[6]2200'!$D$15</f>
        <v>2156778.4900000002</v>
      </c>
      <c r="I17" s="42">
        <f>'[7]2210'!$D$14</f>
        <v>0</v>
      </c>
      <c r="J17" s="42">
        <f>'[8]2210'!$D$14</f>
        <v>0</v>
      </c>
      <c r="K17" s="31"/>
      <c r="L17" s="31" t="s">
        <v>33</v>
      </c>
      <c r="O17" s="61">
        <f>IF(Balance!N43=0,"--",Balance!B43/Balance!N43)</f>
        <v>0.54393614645308463</v>
      </c>
    </row>
    <row r="18" spans="1:15" s="32" customFormat="1" ht="18" customHeight="1">
      <c r="A18" s="31" t="s">
        <v>294</v>
      </c>
      <c r="B18" s="36">
        <f t="shared" si="0"/>
        <v>1450578.57</v>
      </c>
      <c r="C18" s="42">
        <f>'[1]2200'!$D$30</f>
        <v>0</v>
      </c>
      <c r="D18" s="42">
        <f>'[2]2200'!$D$30</f>
        <v>0</v>
      </c>
      <c r="E18" s="42">
        <f>'[3]2200'!$D$30</f>
        <v>0</v>
      </c>
      <c r="F18" s="42">
        <f>'[4]2200'!$D$30</f>
        <v>508305.19</v>
      </c>
      <c r="G18" s="42">
        <f>'[5]2200'!$D$30</f>
        <v>942273.38</v>
      </c>
      <c r="H18" s="42">
        <f>'[6]2200'!$D$30</f>
        <v>0</v>
      </c>
      <c r="I18" s="42">
        <f>'[7]2210'!$D$28</f>
        <v>0</v>
      </c>
      <c r="J18" s="42">
        <f>'[8]2210'!$D$28</f>
        <v>0</v>
      </c>
      <c r="K18" s="31"/>
      <c r="L18" s="31" t="s">
        <v>34</v>
      </c>
      <c r="O18" s="62">
        <f>Balance!B43-Balance!N43</f>
        <v>-167950486.76999998</v>
      </c>
    </row>
    <row r="19" spans="1:15" s="32" customFormat="1" ht="18" customHeight="1">
      <c r="A19" s="152" t="s">
        <v>295</v>
      </c>
      <c r="B19" s="146">
        <f t="shared" si="0"/>
        <v>288764957.82000005</v>
      </c>
      <c r="C19" s="42">
        <f t="shared" ref="C19:G19" si="1">SUM(C14:C18)</f>
        <v>28364</v>
      </c>
      <c r="D19" s="42">
        <f t="shared" ref="D19" si="2">SUM(D14:D18)</f>
        <v>380606.47</v>
      </c>
      <c r="E19" s="42">
        <f t="shared" si="1"/>
        <v>2784406.07</v>
      </c>
      <c r="F19" s="42">
        <f t="shared" si="1"/>
        <v>939668.02</v>
      </c>
      <c r="G19" s="42">
        <f t="shared" si="1"/>
        <v>279437068.83000004</v>
      </c>
      <c r="H19" s="42">
        <f t="shared" ref="H19" si="3">SUM(H14:H18)</f>
        <v>4340388.1300000008</v>
      </c>
      <c r="I19" s="42">
        <f t="shared" ref="I19" si="4">SUM(I14:I18)</f>
        <v>452490.48</v>
      </c>
      <c r="J19" s="42">
        <f t="shared" ref="J19" si="5">SUM(J14:J18)</f>
        <v>401965.81999999995</v>
      </c>
      <c r="K19" s="31"/>
      <c r="L19" s="31" t="s">
        <v>35</v>
      </c>
      <c r="O19" s="63" t="str">
        <f>IF((+B14+B17)=0,"--",INT((+Balance!B46)/(+B14+B17)*365)&amp;"  días")</f>
        <v>149  días</v>
      </c>
    </row>
    <row r="20" spans="1:15" s="32" customFormat="1" ht="18" customHeight="1">
      <c r="A20" s="31" t="s">
        <v>296</v>
      </c>
      <c r="B20" s="36">
        <f t="shared" si="0"/>
        <v>-49515535.369999997</v>
      </c>
      <c r="C20" s="42">
        <f>'[1]2200'!$D$18</f>
        <v>0</v>
      </c>
      <c r="D20" s="42">
        <f>'[2]2200'!$D$18</f>
        <v>-3008183.84</v>
      </c>
      <c r="E20" s="42">
        <f>'[3]2200'!$D$18</f>
        <v>-12660061.130000001</v>
      </c>
      <c r="F20" s="42">
        <f>'[4]2200'!$D$18</f>
        <v>-7250911.96</v>
      </c>
      <c r="G20" s="42">
        <f>'[5]2200'!$D$18</f>
        <v>-2118108.2599999998</v>
      </c>
      <c r="H20" s="42">
        <f>'[6]2200'!$D$18</f>
        <v>-23843017.16</v>
      </c>
      <c r="I20" s="42">
        <f>'[7]2210'!$D$17</f>
        <v>-409346.46</v>
      </c>
      <c r="J20" s="42">
        <f>'[8]2210'!$D$17</f>
        <v>-225906.56</v>
      </c>
      <c r="K20" s="31"/>
      <c r="L20" s="31" t="s">
        <v>36</v>
      </c>
      <c r="O20" s="63" t="str">
        <f>IF((-B24-B32-B35)=0,"--",(INT((Balance!N46+Balance!N51+Balance!N52+Balance!N55)/(-B24-B32-B35)*365)&amp;"  días"))</f>
        <v>401  días</v>
      </c>
    </row>
    <row r="21" spans="1:15" s="32" customFormat="1" ht="18" customHeight="1">
      <c r="A21" s="31" t="s">
        <v>297</v>
      </c>
      <c r="B21" s="36">
        <f t="shared" si="0"/>
        <v>-5163719.5200000005</v>
      </c>
      <c r="C21" s="42">
        <f>'[1]2200'!$D$10</f>
        <v>0</v>
      </c>
      <c r="D21" s="42">
        <f>'[2]2200'!$D$10</f>
        <v>-421605.05</v>
      </c>
      <c r="E21" s="42">
        <f>'[3]2200'!$D$10</f>
        <v>-3984823.47</v>
      </c>
      <c r="F21" s="42">
        <f>'[4]2200'!$D$10</f>
        <v>-641258.28</v>
      </c>
      <c r="G21" s="42">
        <f>'[5]2200'!$D$10</f>
        <v>0</v>
      </c>
      <c r="H21" s="42">
        <f>'[6]2200'!$D$10</f>
        <v>-75111.510000000009</v>
      </c>
      <c r="I21" s="42">
        <f>'[7]2210'!$D$9</f>
        <v>0</v>
      </c>
      <c r="J21" s="42">
        <f>'[8]2210'!$D$9</f>
        <v>-40921.21</v>
      </c>
      <c r="K21" s="31"/>
      <c r="L21" s="31" t="s">
        <v>37</v>
      </c>
      <c r="O21" s="63" t="str">
        <f>IF((-B20-B21-B22)=0,"--",(INT((+Balance!N51+Balance!N52+Balance!N55)/(-B20-B21-B22)*365)&amp;"  días"))</f>
        <v>411  días</v>
      </c>
    </row>
    <row r="22" spans="1:15" s="32" customFormat="1" ht="18" customHeight="1">
      <c r="A22" s="31" t="s">
        <v>298</v>
      </c>
      <c r="B22" s="36">
        <f t="shared" si="0"/>
        <v>-206241341.60999998</v>
      </c>
      <c r="C22" s="42">
        <f>'[1]2200'!$D$22</f>
        <v>-252910.13999999998</v>
      </c>
      <c r="D22" s="42">
        <f>'[2]2200'!$D$22</f>
        <v>-2128532.11</v>
      </c>
      <c r="E22" s="42">
        <f>'[3]2200'!$D$22</f>
        <v>-12300061.080000002</v>
      </c>
      <c r="F22" s="42">
        <f>'[4]2200'!$D$22</f>
        <v>-18369177.18</v>
      </c>
      <c r="G22" s="42">
        <f>'[5]2200'!$D$22</f>
        <v>-165185686.09999999</v>
      </c>
      <c r="H22" s="42">
        <f>'[6]2200'!$D$22</f>
        <v>-7289833.7899999991</v>
      </c>
      <c r="I22" s="42">
        <f>'[7]2210'!$D$21</f>
        <v>-582559.28</v>
      </c>
      <c r="J22" s="42">
        <f>'[8]2210'!$D$21</f>
        <v>-132581.93</v>
      </c>
      <c r="K22" s="31"/>
      <c r="L22" s="31"/>
    </row>
    <row r="23" spans="1:15" s="32" customFormat="1" ht="18" customHeight="1">
      <c r="A23" s="31" t="s">
        <v>299</v>
      </c>
      <c r="B23" s="36">
        <f t="shared" si="0"/>
        <v>-43792041.300000012</v>
      </c>
      <c r="C23" s="42">
        <f>'[1]2200'!$D$28</f>
        <v>0</v>
      </c>
      <c r="D23" s="42">
        <f>'[2]2200'!$D$28</f>
        <v>-700521.84</v>
      </c>
      <c r="E23" s="42">
        <f>'[3]2200'!$D$28</f>
        <v>-3114609.17</v>
      </c>
      <c r="F23" s="42">
        <f>'[4]2200'!$D$28</f>
        <v>-2907236.94</v>
      </c>
      <c r="G23" s="42">
        <f>'[5]2200'!$D$28</f>
        <v>-36067418.310000002</v>
      </c>
      <c r="H23" s="42">
        <f>'[6]2200'!$D$28</f>
        <v>-958522.93</v>
      </c>
      <c r="I23" s="42">
        <f>'[7]2210'!$D$26</f>
        <v>-19580.27</v>
      </c>
      <c r="J23" s="42">
        <f>'[8]2210'!$D$26</f>
        <v>-24151.84</v>
      </c>
      <c r="K23" s="31"/>
      <c r="L23" s="56" t="s">
        <v>38</v>
      </c>
      <c r="M23" s="56"/>
      <c r="N23" s="56"/>
      <c r="O23" s="56"/>
    </row>
    <row r="24" spans="1:15" s="32" customFormat="1" ht="18" customHeight="1">
      <c r="A24" s="152" t="s">
        <v>300</v>
      </c>
      <c r="B24" s="146">
        <f t="shared" si="0"/>
        <v>-304712637.80000001</v>
      </c>
      <c r="C24" s="42">
        <f t="shared" ref="C24:G24" si="6">SUM(C20:C23)</f>
        <v>-252910.13999999998</v>
      </c>
      <c r="D24" s="42">
        <f t="shared" ref="D24" si="7">SUM(D20:D23)</f>
        <v>-6258842.8399999999</v>
      </c>
      <c r="E24" s="42">
        <f t="shared" si="6"/>
        <v>-32059554.850000001</v>
      </c>
      <c r="F24" s="42">
        <f t="shared" si="6"/>
        <v>-29168584.360000003</v>
      </c>
      <c r="G24" s="42">
        <f t="shared" si="6"/>
        <v>-203371212.66999999</v>
      </c>
      <c r="H24" s="42">
        <f t="shared" ref="H24" si="8">SUM(H20:H23)</f>
        <v>-32166485.390000001</v>
      </c>
      <c r="I24" s="42">
        <f t="shared" ref="I24" si="9">SUM(I20:I23)</f>
        <v>-1011486.01</v>
      </c>
      <c r="J24" s="42">
        <f t="shared" ref="J24" si="10">SUM(J20:J23)</f>
        <v>-423561.54000000004</v>
      </c>
      <c r="K24" s="31"/>
      <c r="L24" s="31"/>
      <c r="M24" s="31"/>
      <c r="N24" s="31"/>
      <c r="O24" s="31"/>
    </row>
    <row r="25" spans="1:15" s="32" customFormat="1" ht="18" customHeight="1">
      <c r="A25" s="153" t="s">
        <v>318</v>
      </c>
      <c r="B25" s="154">
        <f t="shared" si="0"/>
        <v>-15947679.979999945</v>
      </c>
      <c r="C25" s="42">
        <f t="shared" ref="C25:G25" si="11">C19+C24</f>
        <v>-224546.13999999998</v>
      </c>
      <c r="D25" s="42">
        <f t="shared" ref="D25" si="12">D19+D24</f>
        <v>-5878236.3700000001</v>
      </c>
      <c r="E25" s="42">
        <f t="shared" si="11"/>
        <v>-29275148.780000001</v>
      </c>
      <c r="F25" s="42">
        <f t="shared" si="11"/>
        <v>-28228916.340000004</v>
      </c>
      <c r="G25" s="42">
        <f t="shared" si="11"/>
        <v>76065856.160000056</v>
      </c>
      <c r="H25" s="42">
        <f t="shared" ref="H25" si="13">H19+H24</f>
        <v>-27826097.259999998</v>
      </c>
      <c r="I25" s="42">
        <f t="shared" ref="I25" si="14">I19+I24</f>
        <v>-558995.53</v>
      </c>
      <c r="J25" s="42">
        <f t="shared" ref="J25" si="15">J19+J24</f>
        <v>-21595.720000000088</v>
      </c>
      <c r="K25" s="31"/>
      <c r="L25" s="31" t="s">
        <v>39</v>
      </c>
      <c r="O25" s="62">
        <f>(Balance!N31+Balance!N43)/Cuenta!O5</f>
        <v>154.00487381370201</v>
      </c>
    </row>
    <row r="26" spans="1:15" s="32" customFormat="1" ht="18" customHeight="1">
      <c r="A26" s="31" t="s">
        <v>301</v>
      </c>
      <c r="B26" s="36">
        <f t="shared" si="0"/>
        <v>14127519.159999998</v>
      </c>
      <c r="C26" s="42">
        <f>'[1]2200'!$D$29</f>
        <v>0</v>
      </c>
      <c r="D26" s="42">
        <f>'[2]2200'!$D$29</f>
        <v>710136.35</v>
      </c>
      <c r="E26" s="42">
        <f>'[3]2200'!$D$29</f>
        <v>910257.45</v>
      </c>
      <c r="F26" s="42">
        <f>'[4]2200'!$D$29</f>
        <v>25000</v>
      </c>
      <c r="G26" s="42">
        <f>'[5]2200'!$D$29</f>
        <v>11492364.24</v>
      </c>
      <c r="H26" s="42">
        <f>'[6]2200'!$D$29</f>
        <v>948762.26</v>
      </c>
      <c r="I26" s="42">
        <f>'[7]2210'!$D$27</f>
        <v>19580.27</v>
      </c>
      <c r="J26" s="42">
        <f>'[8]2210'!$D$27</f>
        <v>21418.59</v>
      </c>
      <c r="K26" s="31"/>
      <c r="L26" s="31" t="s">
        <v>40</v>
      </c>
      <c r="O26" s="61">
        <f>(Balance!N31+Balance!N43)/Balance!N59</f>
        <v>0.57858465089942823</v>
      </c>
    </row>
    <row r="27" spans="1:15" s="32" customFormat="1" ht="18" customHeight="1">
      <c r="A27" s="31" t="s">
        <v>302</v>
      </c>
      <c r="B27" s="36">
        <f t="shared" si="0"/>
        <v>-577646.79</v>
      </c>
      <c r="C27" s="42">
        <f>'[1]2200'!$D$31</f>
        <v>0</v>
      </c>
      <c r="D27" s="42">
        <f>'[2]2200'!$D$31</f>
        <v>-9614.51</v>
      </c>
      <c r="E27" s="42">
        <f>'[3]2200'!$D$31</f>
        <v>0</v>
      </c>
      <c r="F27" s="42">
        <f>'[4]2200'!$D$31</f>
        <v>-568032.28</v>
      </c>
      <c r="G27" s="42">
        <f>'[5]2200'!$D$31</f>
        <v>0</v>
      </c>
      <c r="H27" s="42">
        <f>'[6]2200'!$D$31</f>
        <v>0</v>
      </c>
      <c r="I27" s="42">
        <f>'[7]2210'!$D$29</f>
        <v>0</v>
      </c>
      <c r="J27" s="42">
        <f>'[8]2210'!$D$29</f>
        <v>0</v>
      </c>
      <c r="K27" s="64"/>
      <c r="L27" s="31" t="s">
        <v>41</v>
      </c>
      <c r="O27" s="61">
        <f>IF(Balance!N31=0,"--",Balance!N43/Balance!N31)</f>
        <v>0.93089597203217245</v>
      </c>
    </row>
    <row r="28" spans="1:15" s="32" customFormat="1" ht="18" customHeight="1">
      <c r="A28" s="31" t="s">
        <v>303</v>
      </c>
      <c r="B28" s="36">
        <f t="shared" si="0"/>
        <v>0</v>
      </c>
      <c r="C28" s="42">
        <f>'[1]2200'!$D$35</f>
        <v>0</v>
      </c>
      <c r="D28" s="42">
        <f>'[2]2200'!$D$35</f>
        <v>0</v>
      </c>
      <c r="E28" s="42">
        <f>'[3]2200'!$D$35</f>
        <v>0</v>
      </c>
      <c r="F28" s="42">
        <f>'[4]2200'!$D$35</f>
        <v>0</v>
      </c>
      <c r="G28" s="42">
        <f>'[5]2200'!$D$35</f>
        <v>0</v>
      </c>
      <c r="H28" s="42">
        <f>'[6]2200'!$D$35</f>
        <v>0</v>
      </c>
      <c r="I28" s="42">
        <f>'[7]2210'!$D$32</f>
        <v>0</v>
      </c>
      <c r="J28" s="42">
        <f>'[8]2210'!$D$32</f>
        <v>0</v>
      </c>
      <c r="K28" s="64"/>
      <c r="L28" s="31" t="s">
        <v>77</v>
      </c>
      <c r="O28" s="61">
        <f>Balance!B13/Balance!N13</f>
        <v>2.0129191234406467</v>
      </c>
    </row>
    <row r="29" spans="1:15" s="32" customFormat="1" ht="18" customHeight="1">
      <c r="A29" s="31" t="s">
        <v>304</v>
      </c>
      <c r="B29" s="36">
        <f t="shared" si="0"/>
        <v>1122023.07</v>
      </c>
      <c r="C29" s="42">
        <f>'[1]2200'!$D$36</f>
        <v>0</v>
      </c>
      <c r="D29" s="42">
        <f>'[2]2200'!$D$36</f>
        <v>0</v>
      </c>
      <c r="E29" s="42">
        <f>'[3]2200'!$D$36</f>
        <v>882602.43</v>
      </c>
      <c r="F29" s="42">
        <f>'[4]2200'!$D$36</f>
        <v>0</v>
      </c>
      <c r="G29" s="42">
        <f>'[5]2200'!$D$36</f>
        <v>251907.20000000001</v>
      </c>
      <c r="H29" s="42">
        <f>'[6]2200'!$D$36</f>
        <v>-11415.75</v>
      </c>
      <c r="I29" s="42">
        <f>'[7]2210'!$D$33</f>
        <v>-1070.81</v>
      </c>
      <c r="J29" s="42">
        <f>'[8]2210'!$D$33</f>
        <v>0</v>
      </c>
      <c r="K29" s="64"/>
      <c r="L29" s="32" t="s">
        <v>78</v>
      </c>
      <c r="O29" s="61">
        <f>Balance!B59/(Balance!N31+Balance!N43)</f>
        <v>1.7283555629162786</v>
      </c>
    </row>
    <row r="30" spans="1:15" s="32" customFormat="1" ht="18" customHeight="1">
      <c r="A30" s="153" t="s">
        <v>319</v>
      </c>
      <c r="B30" s="154">
        <f t="shared" si="0"/>
        <v>-1275784.5399999479</v>
      </c>
      <c r="C30" s="42">
        <f t="shared" ref="C30:G30" si="16">C25+SUM(C26:C29)</f>
        <v>-224546.13999999998</v>
      </c>
      <c r="D30" s="42">
        <f t="shared" ref="D30" si="17">D25+SUM(D26:D29)</f>
        <v>-5177714.53</v>
      </c>
      <c r="E30" s="42">
        <f t="shared" si="16"/>
        <v>-27482288.900000002</v>
      </c>
      <c r="F30" s="42">
        <f t="shared" si="16"/>
        <v>-28771948.620000005</v>
      </c>
      <c r="G30" s="42">
        <f t="shared" si="16"/>
        <v>87810127.600000054</v>
      </c>
      <c r="H30" s="42">
        <f t="shared" ref="H30" si="18">H25+SUM(H26:H29)</f>
        <v>-26888750.749999996</v>
      </c>
      <c r="I30" s="42">
        <f t="shared" ref="I30" si="19">I25+SUM(I26:I29)</f>
        <v>-540486.07000000007</v>
      </c>
      <c r="J30" s="42">
        <f t="shared" ref="J30" si="20">J25+SUM(J26:J29)</f>
        <v>-177.13000000008833</v>
      </c>
      <c r="K30" s="64"/>
      <c r="L30" s="31" t="s">
        <v>79</v>
      </c>
      <c r="O30" s="61">
        <f>IF(Balance!N31-Balance!N39=0,"--",(+Balance!B17+Balance!B19)/(Balance!N31-Balance!N39))</f>
        <v>2.7687459147180955</v>
      </c>
    </row>
    <row r="31" spans="1:15" s="32" customFormat="1" ht="18" customHeight="1">
      <c r="A31" s="31" t="s">
        <v>312</v>
      </c>
      <c r="B31" s="36">
        <f t="shared" si="0"/>
        <v>385041.26</v>
      </c>
      <c r="C31" s="42">
        <f>'[1]2200'!$D$38</f>
        <v>0</v>
      </c>
      <c r="D31" s="42">
        <f>'[2]2200'!$D$38</f>
        <v>240.48</v>
      </c>
      <c r="E31" s="42">
        <f>'[3]2200'!$D$38</f>
        <v>3265.34</v>
      </c>
      <c r="F31" s="42">
        <f>'[4]2200'!$D$38</f>
        <v>7981.37</v>
      </c>
      <c r="G31" s="42">
        <f>'[5]2200'!$D$38</f>
        <v>372643.69</v>
      </c>
      <c r="H31" s="42">
        <f>'[6]2200'!$D$38</f>
        <v>910.08</v>
      </c>
      <c r="I31" s="42">
        <f>'[7]2210'!$D$35</f>
        <v>0</v>
      </c>
      <c r="J31" s="42">
        <f>'[8]2210'!$D$35</f>
        <v>0.3</v>
      </c>
      <c r="K31" s="64"/>
      <c r="L31" s="32" t="s">
        <v>80</v>
      </c>
      <c r="O31" s="61">
        <f>(B46-B23-B27-B33-B35)/Balance!B59</f>
        <v>2.3179202618134484E-2</v>
      </c>
    </row>
    <row r="32" spans="1:15" s="32" customFormat="1" ht="18" customHeight="1">
      <c r="A32" s="31" t="s">
        <v>313</v>
      </c>
      <c r="B32" s="36">
        <f t="shared" si="0"/>
        <v>-13326423.799999999</v>
      </c>
      <c r="C32" s="42">
        <f>'[1]2200'!$D$46</f>
        <v>-4217914.95</v>
      </c>
      <c r="D32" s="42">
        <f>'[2]2200'!$D$46</f>
        <v>-6947.3</v>
      </c>
      <c r="E32" s="42">
        <f>'[3]2200'!$D$46</f>
        <v>-142581.96</v>
      </c>
      <c r="F32" s="42">
        <f>'[4]2200'!$D$46</f>
        <v>-247231.14</v>
      </c>
      <c r="G32" s="42">
        <f>'[5]2200'!$D$46</f>
        <v>-8578591.7799999993</v>
      </c>
      <c r="H32" s="42">
        <f>'[6]2200'!$D$46</f>
        <v>-132975.78</v>
      </c>
      <c r="I32" s="42">
        <f>'[7]2210'!$D$44</f>
        <v>0</v>
      </c>
      <c r="J32" s="42">
        <f>'[8]2210'!$D$44</f>
        <v>-180.89</v>
      </c>
      <c r="K32" s="64"/>
      <c r="L32" s="32" t="s">
        <v>81</v>
      </c>
      <c r="O32" s="61">
        <f>(Balance!B13)/(Balance!N13+Balance!N31)</f>
        <v>1.1764260889688722</v>
      </c>
    </row>
    <row r="33" spans="1:15" s="32" customFormat="1" ht="18" customHeight="1">
      <c r="A33" s="31" t="s">
        <v>314</v>
      </c>
      <c r="B33" s="36">
        <f t="shared" si="0"/>
        <v>0</v>
      </c>
      <c r="C33" s="42">
        <f>'[1]2200'!$D$50</f>
        <v>0</v>
      </c>
      <c r="D33" s="42">
        <f>'[2]2200'!$D$50</f>
        <v>0</v>
      </c>
      <c r="E33" s="42">
        <f>'[3]2200'!$D$50</f>
        <v>0</v>
      </c>
      <c r="F33" s="42">
        <f>'[4]2200'!$D$50</f>
        <v>0</v>
      </c>
      <c r="G33" s="42">
        <f>'[5]2200'!$D$50</f>
        <v>0</v>
      </c>
      <c r="H33" s="42">
        <f>'[6]2200'!$D$50</f>
        <v>0</v>
      </c>
      <c r="I33" s="42">
        <f>'[7]2210'!$D$48</f>
        <v>0</v>
      </c>
      <c r="J33" s="42">
        <f>'[8]2210'!$D$48</f>
        <v>0</v>
      </c>
      <c r="K33" s="64"/>
      <c r="L33" s="32" t="s">
        <v>82</v>
      </c>
      <c r="O33" s="61">
        <f>Balance!N13/(+Balance!N31+Balance!N43)</f>
        <v>0.72835556291627868</v>
      </c>
    </row>
    <row r="34" spans="1:15" s="32" customFormat="1" ht="18" customHeight="1">
      <c r="A34" s="31" t="s">
        <v>315</v>
      </c>
      <c r="B34" s="36">
        <f t="shared" si="0"/>
        <v>1333.5</v>
      </c>
      <c r="C34" s="42">
        <f>'[1]2200'!$D$53</f>
        <v>0</v>
      </c>
      <c r="D34" s="42">
        <f>'[2]2200'!$D$53</f>
        <v>3473.87</v>
      </c>
      <c r="E34" s="42">
        <f>'[3]2200'!$D$53</f>
        <v>0</v>
      </c>
      <c r="F34" s="42">
        <f>'[4]2200'!$D$53</f>
        <v>-2140.37</v>
      </c>
      <c r="G34" s="42">
        <f>'[5]2200'!$D$53</f>
        <v>0</v>
      </c>
      <c r="H34" s="42">
        <f>'[6]2200'!$D$53</f>
        <v>0</v>
      </c>
      <c r="I34" s="42">
        <f>'[7]2210'!$D$51</f>
        <v>0</v>
      </c>
      <c r="J34" s="42">
        <f>'[8]2210'!$D$51</f>
        <v>0</v>
      </c>
      <c r="K34" s="64"/>
      <c r="L34" s="32" t="s">
        <v>83</v>
      </c>
      <c r="O34" s="61">
        <f>Balance!N43/(Balance!N31+Balance!N43)</f>
        <v>0.48210570922287987</v>
      </c>
    </row>
    <row r="35" spans="1:15" s="32" customFormat="1" ht="18" customHeight="1">
      <c r="A35" s="31" t="s">
        <v>316</v>
      </c>
      <c r="B35" s="36">
        <f t="shared" si="0"/>
        <v>-2193260.25</v>
      </c>
      <c r="C35" s="42">
        <f>'[1]2200'!$D$54</f>
        <v>-2193260.25</v>
      </c>
      <c r="D35" s="42">
        <f>'[2]2200'!$D$54</f>
        <v>0</v>
      </c>
      <c r="E35" s="42">
        <f>'[3]2200'!$D$54</f>
        <v>0</v>
      </c>
      <c r="F35" s="42">
        <f>'[4]2200'!$D$54</f>
        <v>0</v>
      </c>
      <c r="G35" s="42">
        <f>'[5]2200'!$D$54</f>
        <v>0</v>
      </c>
      <c r="H35" s="42">
        <f>'[6]2200'!$D$54</f>
        <v>0</v>
      </c>
      <c r="I35" s="42">
        <f>'[7]2210'!$D$52</f>
        <v>0</v>
      </c>
      <c r="J35" s="42">
        <f>'[8]2210'!$D$52</f>
        <v>0</v>
      </c>
      <c r="K35" s="64"/>
    </row>
    <row r="36" spans="1:15" s="32" customFormat="1" ht="18" customHeight="1">
      <c r="A36" s="31" t="s">
        <v>317</v>
      </c>
      <c r="B36" s="36">
        <f t="shared" si="0"/>
        <v>447801.11</v>
      </c>
      <c r="C36" s="42">
        <f>'[1]2200'!$D$57</f>
        <v>0</v>
      </c>
      <c r="D36" s="42">
        <f>'[2]2200'!$D$57</f>
        <v>0</v>
      </c>
      <c r="E36" s="42">
        <f>'[3]2200'!$D$57</f>
        <v>0</v>
      </c>
      <c r="F36" s="42">
        <f>'[4]2200'!$D$57</f>
        <v>0</v>
      </c>
      <c r="G36" s="42">
        <f>'[5]2200'!$D$57</f>
        <v>447801.11</v>
      </c>
      <c r="H36" s="42">
        <f>'[6]2200'!$D$57</f>
        <v>0</v>
      </c>
      <c r="I36" s="42">
        <f>'[7]2210'!$D$55</f>
        <v>0</v>
      </c>
      <c r="J36" s="42">
        <f>'[8]2210'!$D$55</f>
        <v>0</v>
      </c>
      <c r="K36" s="64"/>
    </row>
    <row r="37" spans="1:15" s="32" customFormat="1" ht="18" customHeight="1">
      <c r="A37" s="153" t="s">
        <v>320</v>
      </c>
      <c r="B37" s="154">
        <f t="shared" si="0"/>
        <v>-14685508.179999998</v>
      </c>
      <c r="C37" s="42">
        <f t="shared" ref="C37:G37" si="21">SUM(C31:C36)</f>
        <v>-6411175.2000000002</v>
      </c>
      <c r="D37" s="42">
        <f t="shared" ref="D37" si="22">SUM(D31:D36)</f>
        <v>-3232.9500000000007</v>
      </c>
      <c r="E37" s="42">
        <f t="shared" si="21"/>
        <v>-139316.62</v>
      </c>
      <c r="F37" s="42">
        <f t="shared" si="21"/>
        <v>-241390.14</v>
      </c>
      <c r="G37" s="42">
        <f t="shared" si="21"/>
        <v>-7758146.9799999986</v>
      </c>
      <c r="H37" s="42">
        <f t="shared" ref="H37" si="23">SUM(H31:H36)</f>
        <v>-132065.70000000001</v>
      </c>
      <c r="I37" s="42">
        <f t="shared" ref="I37" si="24">SUM(I31:I36)</f>
        <v>0</v>
      </c>
      <c r="J37" s="42">
        <f t="shared" ref="J37" si="25">SUM(J31:J36)</f>
        <v>-180.58999999999997</v>
      </c>
      <c r="K37" s="31"/>
      <c r="L37" s="56" t="s">
        <v>42</v>
      </c>
      <c r="M37" s="56"/>
      <c r="N37" s="56"/>
      <c r="O37" s="56"/>
    </row>
    <row r="38" spans="1:15" s="32" customFormat="1" ht="18" customHeight="1">
      <c r="A38" s="31" t="s">
        <v>321</v>
      </c>
      <c r="B38" s="36">
        <f t="shared" si="0"/>
        <v>0</v>
      </c>
      <c r="C38" s="42"/>
      <c r="D38" s="42"/>
      <c r="E38" s="42"/>
      <c r="F38" s="42"/>
      <c r="G38" s="42"/>
      <c r="H38" s="42"/>
      <c r="I38" s="42"/>
      <c r="J38" s="42"/>
      <c r="K38" s="31"/>
      <c r="L38" s="31"/>
      <c r="M38" s="31"/>
      <c r="N38" s="31"/>
      <c r="O38" s="31"/>
    </row>
    <row r="39" spans="1:15" s="32" customFormat="1" ht="18" customHeight="1">
      <c r="A39" s="153" t="s">
        <v>327</v>
      </c>
      <c r="B39" s="154">
        <f t="shared" si="0"/>
        <v>-15961292.719999956</v>
      </c>
      <c r="C39" s="42">
        <f t="shared" ref="C39:G39" si="26">C30+C37+C38</f>
        <v>-6635721.3399999999</v>
      </c>
      <c r="D39" s="42">
        <f t="shared" ref="D39" si="27">D30+D37+D38</f>
        <v>-5180947.4800000004</v>
      </c>
      <c r="E39" s="42">
        <f t="shared" si="26"/>
        <v>-27621605.520000003</v>
      </c>
      <c r="F39" s="42">
        <f t="shared" si="26"/>
        <v>-29013338.760000005</v>
      </c>
      <c r="G39" s="42">
        <f t="shared" si="26"/>
        <v>80051980.620000049</v>
      </c>
      <c r="H39" s="42">
        <f t="shared" ref="H39" si="28">H30+H37+H38</f>
        <v>-27020816.449999996</v>
      </c>
      <c r="I39" s="42">
        <f t="shared" ref="I39" si="29">I30+I37+I38</f>
        <v>-540486.07000000007</v>
      </c>
      <c r="J39" s="42">
        <f t="shared" ref="J39" si="30">J30+J37+J38</f>
        <v>-357.72000000008831</v>
      </c>
      <c r="K39" s="31"/>
      <c r="L39" s="31" t="s">
        <v>43</v>
      </c>
      <c r="O39" s="61">
        <f>IF(Balance!N13&lt;0,B46/ABS(Balance!N13),B46/Balance!N13)</f>
        <v>-2.8688727210357295E-2</v>
      </c>
    </row>
    <row r="40" spans="1:15" s="32" customFormat="1" ht="18" customHeight="1">
      <c r="A40" s="31" t="s">
        <v>322</v>
      </c>
      <c r="B40" s="36">
        <f t="shared" si="0"/>
        <v>0</v>
      </c>
      <c r="C40" s="42">
        <f>'[1]2200'!$D$63</f>
        <v>0</v>
      </c>
      <c r="D40" s="42">
        <f>'[2]2200'!$D$63</f>
        <v>0</v>
      </c>
      <c r="E40" s="42">
        <f>'[3]2200'!$D$63</f>
        <v>0</v>
      </c>
      <c r="F40" s="42">
        <f>'[4]2200'!$D$63</f>
        <v>0</v>
      </c>
      <c r="G40" s="42">
        <f>'[5]2200'!$D$63</f>
        <v>0</v>
      </c>
      <c r="H40" s="42">
        <f>'[6]2200'!$D$63</f>
        <v>0</v>
      </c>
      <c r="I40" s="42">
        <f>'[7]2210'!$D$61</f>
        <v>0</v>
      </c>
      <c r="J40" s="42">
        <f>'[8]2210'!$D$61</f>
        <v>0</v>
      </c>
      <c r="K40" s="31"/>
      <c r="L40" s="31" t="s">
        <v>306</v>
      </c>
      <c r="O40" s="61">
        <f>B14/B19</f>
        <v>3.3729000199779154E-2</v>
      </c>
    </row>
    <row r="41" spans="1:15" s="32" customFormat="1" ht="18" customHeight="1">
      <c r="A41" s="153" t="s">
        <v>323</v>
      </c>
      <c r="B41" s="154">
        <f t="shared" si="0"/>
        <v>-15961292.719999956</v>
      </c>
      <c r="C41" s="42">
        <f t="shared" ref="C41:G41" si="31">C39+C40</f>
        <v>-6635721.3399999999</v>
      </c>
      <c r="D41" s="42">
        <f t="shared" ref="D41" si="32">D39+D40</f>
        <v>-5180947.4800000004</v>
      </c>
      <c r="E41" s="42">
        <f t="shared" si="31"/>
        <v>-27621605.520000003</v>
      </c>
      <c r="F41" s="42">
        <f t="shared" si="31"/>
        <v>-29013338.760000005</v>
      </c>
      <c r="G41" s="42">
        <f t="shared" si="31"/>
        <v>80051980.620000049</v>
      </c>
      <c r="H41" s="42">
        <f t="shared" ref="H41" si="33">H39+H40</f>
        <v>-27020816.449999996</v>
      </c>
      <c r="I41" s="42">
        <f t="shared" ref="I41" si="34">I39+I40</f>
        <v>-540486.07000000007</v>
      </c>
      <c r="J41" s="42">
        <f t="shared" ref="J41" si="35">J39+J40</f>
        <v>-357.72000000008831</v>
      </c>
      <c r="K41" s="31"/>
      <c r="L41" s="31" t="s">
        <v>307</v>
      </c>
      <c r="O41" s="61">
        <f>B17/B19</f>
        <v>0.96127103771721778</v>
      </c>
    </row>
    <row r="42" spans="1:15" s="32" customFormat="1" ht="18" customHeight="1">
      <c r="A42" s="59"/>
      <c r="B42" s="33"/>
      <c r="C42" s="42"/>
      <c r="D42" s="42"/>
      <c r="E42" s="42"/>
      <c r="F42" s="42"/>
      <c r="G42" s="42"/>
      <c r="H42" s="42"/>
      <c r="I42" s="42"/>
      <c r="J42" s="42"/>
      <c r="K42" s="31"/>
      <c r="L42" s="31" t="s">
        <v>308</v>
      </c>
      <c r="O42" s="61">
        <f>(B15+B18)/B19</f>
        <v>4.9999620830031358E-3</v>
      </c>
    </row>
    <row r="43" spans="1:15" s="32" customFormat="1" ht="18" customHeight="1">
      <c r="A43" s="54" t="s">
        <v>46</v>
      </c>
      <c r="B43" s="55"/>
      <c r="C43" s="42"/>
      <c r="D43" s="42"/>
      <c r="E43" s="42"/>
      <c r="F43" s="42"/>
      <c r="G43" s="42"/>
      <c r="H43" s="42"/>
      <c r="I43" s="42"/>
      <c r="J43" s="42"/>
      <c r="K43" s="31"/>
      <c r="L43" s="32" t="s">
        <v>309</v>
      </c>
      <c r="O43" s="61">
        <f>B20/B24</f>
        <v>0.1624991195885345</v>
      </c>
    </row>
    <row r="44" spans="1:15" s="32" customFormat="1" ht="18" customHeight="1">
      <c r="A44" s="31" t="s">
        <v>324</v>
      </c>
      <c r="B44" s="36">
        <f>SUM(C44:J44)</f>
        <v>0</v>
      </c>
      <c r="C44" s="42">
        <f>'[1]2200'!$D$66</f>
        <v>0</v>
      </c>
      <c r="D44" s="42">
        <f>'[2]2200'!$D$66</f>
        <v>0</v>
      </c>
      <c r="E44" s="42">
        <f>'[3]2200'!$D$66</f>
        <v>0</v>
      </c>
      <c r="F44" s="42">
        <f>'[4]2200'!$D$66</f>
        <v>0</v>
      </c>
      <c r="G44" s="42">
        <f>'[5]2200'!$D$66</f>
        <v>0</v>
      </c>
      <c r="H44" s="42">
        <f>'[6]2200'!$D$66</f>
        <v>0</v>
      </c>
      <c r="I44" s="42">
        <f>'[7]2210'!$D$64</f>
        <v>0</v>
      </c>
      <c r="J44" s="42">
        <f>'[8]2210'!$D$64</f>
        <v>0</v>
      </c>
      <c r="K44" s="31"/>
      <c r="L44" s="32" t="s">
        <v>310</v>
      </c>
      <c r="O44" s="61">
        <f>B21/B24</f>
        <v>1.6946194149614624E-2</v>
      </c>
    </row>
    <row r="45" spans="1:15" s="32" customFormat="1" ht="18" customHeight="1">
      <c r="A45" s="31" t="s">
        <v>325</v>
      </c>
      <c r="B45" s="36">
        <f>SUM(C45:J45)</f>
        <v>0</v>
      </c>
      <c r="C45" s="42"/>
      <c r="D45" s="42"/>
      <c r="E45" s="42"/>
      <c r="F45" s="42"/>
      <c r="G45" s="42"/>
      <c r="H45" s="42"/>
      <c r="I45" s="42"/>
      <c r="J45" s="42"/>
      <c r="K45" s="31"/>
      <c r="L45" s="32" t="s">
        <v>311</v>
      </c>
      <c r="O45" s="61">
        <f>(B22+B23)/B24</f>
        <v>0.8205546862618508</v>
      </c>
    </row>
    <row r="46" spans="1:15" s="32" customFormat="1" ht="18" customHeight="1" thickBot="1">
      <c r="A46" s="155" t="s">
        <v>326</v>
      </c>
      <c r="B46" s="150">
        <f>SUM(C46:J46)</f>
        <v>-15961292.719999956</v>
      </c>
      <c r="C46" s="68">
        <f t="shared" ref="C46:G46" si="36">C41+C44-C45</f>
        <v>-6635721.3399999999</v>
      </c>
      <c r="D46" s="68">
        <f t="shared" ref="D46" si="37">D41+D44-D45</f>
        <v>-5180947.4800000004</v>
      </c>
      <c r="E46" s="68">
        <f t="shared" si="36"/>
        <v>-27621605.520000003</v>
      </c>
      <c r="F46" s="68">
        <f t="shared" si="36"/>
        <v>-29013338.760000005</v>
      </c>
      <c r="G46" s="68">
        <f t="shared" si="36"/>
        <v>80051980.620000049</v>
      </c>
      <c r="H46" s="68">
        <f t="shared" ref="H46" si="38">H41+H44-H45</f>
        <v>-27020816.449999996</v>
      </c>
      <c r="I46" s="68">
        <f t="shared" ref="I46" si="39">I41+I44-I45</f>
        <v>-540486.07000000007</v>
      </c>
      <c r="J46" s="68">
        <f t="shared" ref="J46" si="40">J41+J44-J45</f>
        <v>-357.72000000008831</v>
      </c>
      <c r="K46" s="31"/>
      <c r="L46" s="66" t="s">
        <v>333</v>
      </c>
      <c r="M46" s="66"/>
      <c r="N46" s="66"/>
      <c r="O46" s="67">
        <f>B22/B24</f>
        <v>0.67683881803867862</v>
      </c>
    </row>
    <row r="47" spans="1:15" s="32" customFormat="1" ht="18" customHeight="1">
      <c r="A47" s="59"/>
      <c r="B47" s="33"/>
      <c r="C47" s="33"/>
      <c r="D47" s="33"/>
      <c r="E47" s="33"/>
      <c r="F47" s="33"/>
      <c r="G47" s="33"/>
      <c r="H47" s="33"/>
      <c r="I47" s="33"/>
      <c r="J47" s="33"/>
      <c r="K47" s="31"/>
      <c r="L47" s="31"/>
      <c r="M47" s="31"/>
      <c r="N47" s="31"/>
      <c r="O47" s="61"/>
    </row>
    <row r="48" spans="1:15" s="32" customFormat="1" ht="18" customHeight="1">
      <c r="A48" s="59"/>
      <c r="B48" s="33"/>
      <c r="C48" s="33"/>
      <c r="D48" s="33"/>
      <c r="E48" s="33"/>
      <c r="F48" s="33"/>
      <c r="G48" s="33"/>
      <c r="H48" s="33"/>
      <c r="I48" s="33"/>
      <c r="J48" s="33"/>
      <c r="K48" s="31"/>
      <c r="O48" s="61"/>
    </row>
    <row r="49" spans="1:15" s="32" customFormat="1" ht="18" customHeight="1">
      <c r="A49" s="59"/>
      <c r="B49" s="26"/>
      <c r="C49" s="33"/>
      <c r="D49" s="33"/>
      <c r="E49" s="33"/>
      <c r="F49" s="33"/>
      <c r="G49" s="33"/>
      <c r="H49" s="33"/>
      <c r="I49" s="33"/>
      <c r="J49" s="33"/>
      <c r="K49" s="31"/>
      <c r="L49" s="32" t="s">
        <v>44</v>
      </c>
    </row>
    <row r="50" spans="1:15" s="32" customFormat="1" ht="18" customHeight="1">
      <c r="A50" s="59"/>
      <c r="B50" s="26"/>
      <c r="C50" s="17"/>
      <c r="D50" s="17"/>
      <c r="E50" s="17"/>
      <c r="F50" s="17"/>
      <c r="G50" s="17"/>
      <c r="H50" s="17"/>
      <c r="I50" s="17"/>
      <c r="J50" s="17"/>
      <c r="K50" s="31"/>
      <c r="L50" s="32" t="s">
        <v>45</v>
      </c>
    </row>
    <row r="51" spans="1:15" s="32" customFormat="1" ht="18" customHeight="1">
      <c r="A51" s="59"/>
      <c r="B51" s="26"/>
      <c r="C51" s="17"/>
      <c r="D51" s="17"/>
      <c r="E51" s="17"/>
      <c r="F51" s="17"/>
      <c r="G51" s="17"/>
      <c r="H51" s="17"/>
      <c r="I51" s="17"/>
      <c r="J51" s="17"/>
      <c r="K51" s="31"/>
      <c r="L51" s="31"/>
    </row>
    <row r="52" spans="1:15" s="32" customFormat="1" ht="18" customHeight="1">
      <c r="A52" s="32" t="s">
        <v>305</v>
      </c>
      <c r="B52" s="26"/>
      <c r="C52" s="17"/>
      <c r="D52" s="17"/>
      <c r="E52" s="17"/>
      <c r="F52" s="17"/>
      <c r="G52" s="17"/>
      <c r="H52" s="17"/>
      <c r="I52" s="17"/>
      <c r="J52" s="17"/>
      <c r="K52" s="31"/>
      <c r="L52" s="31"/>
    </row>
    <row r="53" spans="1:15" s="32" customFormat="1" ht="18" customHeight="1">
      <c r="A53" s="32" t="s">
        <v>332</v>
      </c>
      <c r="B53" s="26"/>
      <c r="C53" s="17"/>
      <c r="D53" s="17"/>
      <c r="E53" s="17"/>
      <c r="F53" s="17"/>
      <c r="G53" s="17"/>
      <c r="H53" s="17"/>
      <c r="I53" s="17"/>
      <c r="J53" s="17"/>
      <c r="K53" s="31"/>
      <c r="L53" s="31"/>
    </row>
    <row r="54" spans="1:15" s="32" customFormat="1" ht="18" customHeight="1">
      <c r="B54" s="26"/>
      <c r="C54" s="17"/>
      <c r="D54" s="17"/>
      <c r="E54" s="17"/>
      <c r="F54" s="17"/>
      <c r="G54" s="17"/>
      <c r="H54" s="17"/>
      <c r="I54" s="17"/>
      <c r="J54" s="17"/>
      <c r="K54" s="31"/>
      <c r="L54" s="31"/>
    </row>
    <row r="55" spans="1:15" s="32" customFormat="1" ht="18" customHeight="1">
      <c r="B55" s="26"/>
      <c r="C55" s="17"/>
      <c r="D55" s="17"/>
      <c r="E55" s="17"/>
      <c r="F55" s="17"/>
      <c r="G55" s="17"/>
      <c r="H55" s="17"/>
      <c r="I55" s="17"/>
      <c r="J55" s="17"/>
      <c r="K55" s="31"/>
    </row>
    <row r="56" spans="1:15" s="32" customFormat="1" ht="18" customHeight="1">
      <c r="A56" s="59" t="s">
        <v>71</v>
      </c>
      <c r="B56" s="26"/>
      <c r="C56" s="17"/>
      <c r="D56" s="17"/>
      <c r="E56" s="17"/>
      <c r="F56" s="17"/>
      <c r="G56" s="17"/>
      <c r="H56" s="17"/>
      <c r="I56" s="17"/>
      <c r="J56" s="17"/>
      <c r="K56" s="31"/>
      <c r="L56" s="31"/>
    </row>
    <row r="57" spans="1:15" s="32" customFormat="1" ht="18" customHeight="1">
      <c r="A57" s="31" t="s">
        <v>72</v>
      </c>
      <c r="B57" s="26"/>
      <c r="C57" s="17"/>
      <c r="D57" s="17"/>
      <c r="E57" s="17"/>
      <c r="F57" s="17"/>
      <c r="G57" s="17"/>
      <c r="H57" s="17"/>
      <c r="I57" s="17"/>
      <c r="J57" s="17"/>
      <c r="K57" s="31"/>
      <c r="L57" s="31"/>
      <c r="O57" s="39"/>
    </row>
    <row r="58" spans="1:15" s="32" customFormat="1" ht="18" customHeight="1">
      <c r="A58" s="3"/>
      <c r="B58" s="26"/>
      <c r="C58" s="17"/>
      <c r="D58" s="17"/>
      <c r="E58" s="17"/>
      <c r="F58" s="17"/>
      <c r="G58" s="17"/>
      <c r="H58" s="17"/>
      <c r="I58" s="17"/>
      <c r="J58" s="17"/>
      <c r="K58" s="31"/>
      <c r="L58" s="31"/>
    </row>
    <row r="59" spans="1:15" s="32" customFormat="1" ht="18" customHeight="1">
      <c r="A59" s="3"/>
      <c r="B59" s="26"/>
      <c r="C59" s="17"/>
      <c r="D59" s="17"/>
      <c r="E59" s="17"/>
      <c r="F59" s="17"/>
      <c r="G59" s="17"/>
      <c r="H59" s="17"/>
      <c r="I59" s="17"/>
      <c r="J59" s="17"/>
      <c r="K59" s="31"/>
    </row>
    <row r="60" spans="1:15" s="32" customFormat="1" ht="18" customHeight="1">
      <c r="A60" s="3"/>
      <c r="B60" s="26"/>
      <c r="C60" s="17"/>
      <c r="D60" s="17"/>
      <c r="E60" s="17"/>
      <c r="F60" s="17"/>
      <c r="G60" s="17"/>
      <c r="H60" s="17"/>
      <c r="I60" s="17"/>
      <c r="J60" s="17"/>
      <c r="K60" s="31"/>
    </row>
    <row r="61" spans="1:15" s="32" customFormat="1" ht="18" customHeight="1">
      <c r="A61" s="3"/>
      <c r="B61" s="26"/>
      <c r="C61" s="17"/>
      <c r="D61" s="17"/>
      <c r="E61" s="17"/>
      <c r="F61" s="17"/>
      <c r="G61" s="17"/>
      <c r="H61" s="17"/>
      <c r="I61" s="17"/>
      <c r="J61" s="17"/>
      <c r="K61" s="31"/>
    </row>
    <row r="62" spans="1:15" s="32" customFormat="1" ht="18" customHeight="1">
      <c r="A62" s="3"/>
      <c r="B62" s="26"/>
      <c r="C62" s="17"/>
      <c r="D62" s="17"/>
      <c r="E62" s="17"/>
      <c r="F62" s="17"/>
      <c r="G62" s="17"/>
      <c r="H62" s="17"/>
      <c r="I62" s="17"/>
      <c r="J62" s="17"/>
      <c r="K62" s="31"/>
    </row>
    <row r="63" spans="1:15" s="32" customFormat="1" ht="18" customHeight="1">
      <c r="A63" s="3"/>
      <c r="B63" s="26"/>
      <c r="C63" s="17"/>
      <c r="D63" s="17"/>
      <c r="E63" s="17"/>
      <c r="F63" s="17"/>
      <c r="G63" s="17"/>
      <c r="H63" s="17"/>
      <c r="I63" s="17"/>
      <c r="J63" s="17"/>
      <c r="K63" s="31"/>
    </row>
    <row r="64" spans="1:15" s="32" customFormat="1" ht="18" customHeight="1">
      <c r="A64" s="3"/>
      <c r="B64" s="26"/>
      <c r="C64" s="17"/>
      <c r="D64" s="17"/>
      <c r="E64" s="17"/>
      <c r="F64" s="17"/>
      <c r="G64" s="17"/>
      <c r="H64" s="17"/>
      <c r="I64" s="17"/>
      <c r="J64" s="17"/>
      <c r="K64" s="31"/>
    </row>
    <row r="65" spans="1:15" s="32" customFormat="1" ht="12.95" customHeight="1">
      <c r="A65" s="3"/>
      <c r="B65" s="26"/>
      <c r="C65" s="17"/>
      <c r="D65" s="17"/>
      <c r="E65" s="17"/>
      <c r="F65" s="17"/>
      <c r="G65" s="17"/>
      <c r="H65" s="17"/>
      <c r="I65" s="17"/>
      <c r="J65" s="17"/>
      <c r="K65" s="31"/>
    </row>
    <row r="66" spans="1:15" s="32" customFormat="1" ht="12.95" customHeight="1">
      <c r="A66" s="3"/>
      <c r="B66" s="26"/>
      <c r="C66" s="17"/>
      <c r="D66" s="17"/>
      <c r="E66" s="17"/>
      <c r="F66" s="17"/>
      <c r="G66" s="17"/>
      <c r="H66" s="17"/>
      <c r="I66" s="17"/>
      <c r="J66" s="17"/>
      <c r="K66" s="3"/>
    </row>
    <row r="67" spans="1:15" ht="15.75">
      <c r="L67" s="32"/>
      <c r="M67" s="32"/>
      <c r="N67" s="32"/>
      <c r="O67" s="32"/>
    </row>
    <row r="68" spans="1:15" ht="15.75">
      <c r="L68" s="32"/>
      <c r="M68" s="32"/>
      <c r="N68" s="32"/>
      <c r="O68" s="32"/>
    </row>
    <row r="69" spans="1:15" ht="12.95" customHeight="1">
      <c r="L69" s="32"/>
      <c r="M69" s="32"/>
      <c r="N69" s="32"/>
      <c r="O69" s="32"/>
    </row>
    <row r="70" spans="1:15" ht="12.95" customHeight="1">
      <c r="K70" s="26"/>
      <c r="L70" s="32"/>
      <c r="M70" s="32"/>
      <c r="N70" s="32"/>
      <c r="O70" s="32"/>
    </row>
    <row r="71" spans="1:15" ht="18" customHeight="1">
      <c r="L71" s="32"/>
      <c r="M71" s="32"/>
      <c r="N71" s="32"/>
      <c r="O71" s="32"/>
    </row>
    <row r="72" spans="1:15" ht="18" customHeight="1">
      <c r="L72" s="32"/>
      <c r="M72" s="32"/>
      <c r="N72" s="32"/>
      <c r="O72" s="32"/>
    </row>
    <row r="77" spans="1:15">
      <c r="L77" s="26"/>
      <c r="N77" s="26"/>
    </row>
  </sheetData>
  <printOptions horizontalCentered="1"/>
  <pageMargins left="0.31496062992125984" right="0.31496062992125984" top="0.59055118110236227" bottom="0.59055118110236227" header="0" footer="0"/>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T267"/>
  <sheetViews>
    <sheetView topLeftCell="A2" zoomScale="75" workbookViewId="0">
      <selection activeCell="D270" sqref="D270"/>
    </sheetView>
  </sheetViews>
  <sheetFormatPr baseColWidth="10" defaultRowHeight="12.75"/>
  <cols>
    <col min="1" max="1" width="87.42578125" style="3" customWidth="1"/>
    <col min="2" max="3" width="17.7109375" style="3" customWidth="1"/>
    <col min="4" max="4" width="19.5703125" style="3" customWidth="1"/>
    <col min="5" max="5" width="20.7109375" style="3" customWidth="1"/>
    <col min="6" max="14" width="17.7109375" style="3" customWidth="1"/>
    <col min="15" max="15" width="16.5703125" style="3" customWidth="1"/>
    <col min="16" max="16" width="20" style="3" customWidth="1"/>
    <col min="17" max="39" width="11.42578125" style="3"/>
    <col min="40" max="40" width="17.85546875" style="3" customWidth="1"/>
    <col min="41" max="42" width="11.42578125" style="3" hidden="1" customWidth="1"/>
    <col min="43" max="43" width="16.85546875" style="3" hidden="1" customWidth="1"/>
    <col min="44" max="46" width="15.7109375" style="3" hidden="1" customWidth="1"/>
    <col min="47" max="47" width="16.85546875" style="3" hidden="1" customWidth="1"/>
    <col min="48" max="48" width="14.7109375" style="3" hidden="1" customWidth="1"/>
    <col min="49" max="16384" width="11.42578125" style="3"/>
  </cols>
  <sheetData>
    <row r="1" spans="1:202" customFormat="1" ht="60" customHeight="1">
      <c r="A1" s="5"/>
      <c r="B1" s="6"/>
      <c r="C1" s="6"/>
      <c r="D1" s="6"/>
      <c r="E1" s="3"/>
      <c r="F1" s="3"/>
      <c r="G1" s="3"/>
      <c r="H1" s="9"/>
      <c r="I1" s="9"/>
      <c r="J1" s="9"/>
      <c r="K1" s="9"/>
      <c r="L1" s="7" t="s">
        <v>21</v>
      </c>
      <c r="M1" s="8">
        <f>Balance!O1</f>
        <v>2016</v>
      </c>
      <c r="N1" s="3"/>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row>
    <row r="2" spans="1:202" customFormat="1" ht="12.95" customHeight="1" thickBot="1">
      <c r="A2" s="5"/>
      <c r="B2" s="6"/>
      <c r="C2" s="6"/>
      <c r="D2" s="6"/>
      <c r="E2" s="9"/>
      <c r="F2" s="9"/>
      <c r="G2" s="3"/>
      <c r="H2" s="9"/>
      <c r="I2" s="9"/>
      <c r="J2" s="9"/>
      <c r="K2" s="9"/>
      <c r="L2" s="45"/>
      <c r="M2" s="45"/>
      <c r="N2" s="3"/>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row>
    <row r="3" spans="1:202" customFormat="1" ht="33" customHeight="1">
      <c r="A3" s="69" t="str">
        <f>"                                            "&amp;"OTRAS ENTIDADES DE DERECHO PÚBLICO EMPRESARIALES"</f>
        <v xml:space="preserve">                                            OTRAS ENTIDADES DE DERECHO PÚBLICO EMPRESARIALES</v>
      </c>
      <c r="B3" s="10"/>
      <c r="C3" s="11"/>
      <c r="D3" s="11"/>
      <c r="E3" s="12"/>
      <c r="F3" s="13"/>
      <c r="G3" s="13"/>
      <c r="H3" s="13"/>
      <c r="I3" s="13"/>
      <c r="J3" s="13"/>
      <c r="K3" s="13"/>
      <c r="L3" s="13"/>
      <c r="M3" s="13"/>
      <c r="N3" s="3"/>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row>
    <row r="4" spans="1:202" customFormat="1" ht="20.100000000000001" customHeight="1">
      <c r="A4" s="14" t="s">
        <v>47</v>
      </c>
      <c r="B4" s="15"/>
      <c r="C4" s="14"/>
      <c r="D4" s="14"/>
      <c r="E4" s="16"/>
      <c r="F4" s="17"/>
      <c r="G4" s="3"/>
      <c r="H4" s="9"/>
      <c r="I4" s="9"/>
      <c r="J4" s="9"/>
      <c r="K4" s="9"/>
      <c r="L4" s="45"/>
      <c r="M4" s="45"/>
      <c r="N4" s="3"/>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row>
    <row r="5" spans="1:202" customFormat="1" ht="18" customHeight="1" thickBot="1">
      <c r="A5" s="18"/>
      <c r="B5" s="19"/>
      <c r="C5" s="19"/>
      <c r="D5" s="19"/>
      <c r="E5" s="19"/>
      <c r="F5" s="19"/>
      <c r="G5" s="19"/>
      <c r="H5" s="19"/>
      <c r="I5" s="19"/>
      <c r="J5" s="19"/>
      <c r="K5" s="19"/>
      <c r="L5" s="19"/>
      <c r="M5" s="70"/>
      <c r="N5" s="3"/>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row>
    <row r="6" spans="1:202" customFormat="1" ht="15" customHeight="1">
      <c r="A6" s="20"/>
      <c r="B6" s="21"/>
      <c r="C6" s="21"/>
      <c r="D6" s="22"/>
      <c r="E6" s="16"/>
      <c r="F6" s="16"/>
      <c r="G6" s="3"/>
      <c r="H6" s="9"/>
      <c r="I6" s="9"/>
      <c r="J6" s="9"/>
      <c r="K6" s="9"/>
      <c r="L6" s="48"/>
      <c r="M6" s="48"/>
      <c r="N6" s="3"/>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row>
    <row r="7" spans="1:202" customFormat="1" ht="12.95" customHeight="1">
      <c r="A7" s="20"/>
      <c r="B7" s="21"/>
      <c r="C7" s="21"/>
      <c r="D7" s="21"/>
      <c r="E7" s="21"/>
      <c r="F7" s="21"/>
      <c r="G7" s="9"/>
      <c r="H7" s="9"/>
      <c r="I7" s="9"/>
      <c r="J7" s="9"/>
      <c r="K7" s="9"/>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row>
    <row r="8" spans="1:202" customFormat="1" ht="21" customHeight="1">
      <c r="A8" s="23" t="s">
        <v>89</v>
      </c>
      <c r="B8" s="21"/>
      <c r="C8" s="23"/>
      <c r="D8" s="3"/>
      <c r="E8" s="3"/>
      <c r="F8" s="3"/>
      <c r="G8" s="3"/>
      <c r="H8" s="3"/>
      <c r="I8" s="3"/>
      <c r="J8" s="21"/>
      <c r="K8" s="50"/>
      <c r="L8" s="48"/>
      <c r="M8" s="48"/>
      <c r="N8" s="48"/>
      <c r="O8" s="48"/>
      <c r="P8" s="3"/>
      <c r="Q8" s="3"/>
      <c r="R8" s="3"/>
      <c r="S8" s="3"/>
      <c r="T8" s="3"/>
      <c r="U8" s="3"/>
      <c r="V8" s="3"/>
      <c r="W8" s="3"/>
      <c r="X8" s="3"/>
      <c r="Y8" s="3"/>
      <c r="Z8" s="3"/>
      <c r="AA8" s="3"/>
      <c r="AB8" s="3"/>
      <c r="AC8" s="3"/>
      <c r="AD8" s="3"/>
      <c r="AE8" s="3"/>
      <c r="AF8" s="3"/>
      <c r="AG8" s="3"/>
      <c r="AH8" s="3"/>
      <c r="AI8" s="3"/>
      <c r="AJ8" s="3"/>
      <c r="AK8" s="3"/>
      <c r="AL8" s="3"/>
      <c r="AM8" s="3"/>
      <c r="AN8" s="3"/>
      <c r="AO8" s="41">
        <v>22101</v>
      </c>
      <c r="AP8" s="41">
        <v>22103</v>
      </c>
      <c r="AQ8" s="41">
        <v>22104</v>
      </c>
      <c r="AR8" s="41">
        <v>22105</v>
      </c>
      <c r="AS8" s="41">
        <v>22106</v>
      </c>
      <c r="AT8" s="41">
        <v>22112</v>
      </c>
      <c r="AU8" s="41">
        <v>22118</v>
      </c>
      <c r="AV8" s="41">
        <v>22120</v>
      </c>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row>
    <row r="9" spans="1:202" customFormat="1" ht="18" customHeight="1">
      <c r="A9" s="24"/>
      <c r="B9" s="21"/>
      <c r="C9" s="21"/>
      <c r="D9" s="3"/>
      <c r="E9" s="3"/>
      <c r="F9" s="3"/>
      <c r="G9" s="3"/>
      <c r="H9" s="3"/>
      <c r="I9" s="3"/>
      <c r="J9" s="21"/>
      <c r="K9" s="50"/>
      <c r="L9" s="48"/>
      <c r="M9" s="48"/>
      <c r="N9" s="48"/>
      <c r="O9" s="48"/>
      <c r="P9" s="3"/>
      <c r="Q9" s="3"/>
      <c r="R9" s="3"/>
      <c r="S9" s="3"/>
      <c r="T9" s="3"/>
      <c r="U9" s="3"/>
      <c r="V9" s="3"/>
      <c r="W9" s="3"/>
      <c r="X9" s="3"/>
      <c r="Y9" s="3"/>
      <c r="Z9" s="3"/>
      <c r="AA9" s="3"/>
      <c r="AB9" s="3"/>
      <c r="AC9" s="3"/>
      <c r="AD9" s="3"/>
      <c r="AE9" s="3"/>
      <c r="AF9" s="3"/>
      <c r="AG9" s="3"/>
      <c r="AH9" s="3"/>
      <c r="AI9" s="3"/>
      <c r="AJ9" s="3"/>
      <c r="AK9" s="3"/>
      <c r="AL9" s="3"/>
      <c r="AM9" s="3"/>
      <c r="AN9" s="3"/>
      <c r="AO9" s="41" t="s">
        <v>20</v>
      </c>
      <c r="AP9" s="41" t="s">
        <v>20</v>
      </c>
      <c r="AQ9" s="41" t="s">
        <v>20</v>
      </c>
      <c r="AR9" s="41" t="s">
        <v>20</v>
      </c>
      <c r="AS9" s="41" t="s">
        <v>20</v>
      </c>
      <c r="AT9" s="41" t="s">
        <v>20</v>
      </c>
      <c r="AU9" s="41" t="s">
        <v>19</v>
      </c>
      <c r="AV9" s="41" t="s">
        <v>19</v>
      </c>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row>
    <row r="10" spans="1:202" customFormat="1" ht="12.95" customHeight="1">
      <c r="A10" s="23"/>
      <c r="B10" s="21"/>
      <c r="C10" s="21"/>
      <c r="D10" s="3"/>
      <c r="E10" s="3"/>
      <c r="F10" s="3"/>
      <c r="G10" s="3"/>
      <c r="H10" s="3"/>
      <c r="I10" s="3"/>
      <c r="J10" s="21"/>
      <c r="K10" s="50"/>
      <c r="L10" s="48"/>
      <c r="M10" s="48"/>
      <c r="N10" s="48"/>
      <c r="O10" s="48"/>
      <c r="P10" s="3"/>
      <c r="Q10" s="3"/>
      <c r="R10" s="3"/>
      <c r="S10" s="3"/>
      <c r="T10" s="3"/>
      <c r="U10" s="3"/>
      <c r="V10" s="3"/>
      <c r="W10" s="3"/>
      <c r="X10" s="3"/>
      <c r="Y10" s="3"/>
      <c r="Z10" s="3"/>
      <c r="AA10" s="3"/>
      <c r="AB10" s="3"/>
      <c r="AC10" s="3"/>
      <c r="AD10" s="3"/>
      <c r="AE10" s="3"/>
      <c r="AF10" s="3"/>
      <c r="AG10" s="3"/>
      <c r="AH10" s="3"/>
      <c r="AI10" s="3"/>
      <c r="AJ10" s="3"/>
      <c r="AK10" s="3"/>
      <c r="AL10" s="3"/>
      <c r="AM10" s="3"/>
      <c r="AN10" s="3"/>
      <c r="AO10" s="41" t="s">
        <v>341</v>
      </c>
      <c r="AP10" s="41" t="s">
        <v>0</v>
      </c>
      <c r="AQ10" s="41" t="s">
        <v>340</v>
      </c>
      <c r="AR10" s="41" t="s">
        <v>1</v>
      </c>
      <c r="AS10" s="41" t="s">
        <v>2</v>
      </c>
      <c r="AT10" s="1" t="s">
        <v>339</v>
      </c>
      <c r="AU10" s="41" t="s">
        <v>3</v>
      </c>
      <c r="AV10" s="41" t="s">
        <v>342</v>
      </c>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row>
    <row r="11" spans="1:202" ht="18" customHeight="1" thickBot="1">
      <c r="A11" s="25" t="s">
        <v>22</v>
      </c>
      <c r="B11" s="17"/>
      <c r="C11" s="21"/>
      <c r="AO11" s="41"/>
      <c r="AP11" s="41"/>
      <c r="AQ11" s="41"/>
      <c r="AR11" s="41"/>
      <c r="AS11" s="41"/>
      <c r="AT11" s="41"/>
      <c r="AU11" s="41"/>
    </row>
    <row r="12" spans="1:202" ht="33" customHeight="1">
      <c r="A12" s="27" t="s">
        <v>345</v>
      </c>
      <c r="B12" s="27"/>
      <c r="C12" s="28">
        <f>M1</f>
        <v>2016</v>
      </c>
      <c r="AO12" s="41"/>
      <c r="AP12" s="41"/>
      <c r="AQ12" s="41"/>
      <c r="AR12" s="41"/>
      <c r="AS12" s="41"/>
      <c r="AT12" s="41"/>
      <c r="AU12" s="41"/>
    </row>
    <row r="13" spans="1:202" ht="18" customHeight="1">
      <c r="A13" s="65" t="s">
        <v>90</v>
      </c>
      <c r="B13" s="65"/>
      <c r="C13" s="30">
        <f t="shared" ref="C13:C31" si="0">SUM(AO13:AV13)</f>
        <v>-15961292.720000004</v>
      </c>
      <c r="AO13" s="42">
        <f>'[1]3200'!$D$3</f>
        <v>-6635721.3399999999</v>
      </c>
      <c r="AP13" s="42">
        <f>'[2]3200'!$D$3</f>
        <v>-5180947.4800000004</v>
      </c>
      <c r="AQ13" s="42">
        <f>'[3]3200'!$D$3</f>
        <v>-27621605.52</v>
      </c>
      <c r="AR13" s="42">
        <f>'[4]3200'!$D$3</f>
        <v>-29013338.760000002</v>
      </c>
      <c r="AS13" s="42">
        <f>'[5]3200'!$D$3</f>
        <v>80051980.620000005</v>
      </c>
      <c r="AT13" s="42">
        <f>'[6]3200'!$D$3</f>
        <v>-27020816.449999999</v>
      </c>
      <c r="AU13" s="42">
        <f>'[7]3210'!$D$3</f>
        <v>-540486.06999999995</v>
      </c>
      <c r="AV13" s="42">
        <f>'[8]3210'!$D$3</f>
        <v>-357.72000000006284</v>
      </c>
    </row>
    <row r="14" spans="1:202" ht="18" customHeight="1">
      <c r="A14" s="65" t="s">
        <v>91</v>
      </c>
      <c r="B14" s="65"/>
      <c r="C14" s="30">
        <f t="shared" si="0"/>
        <v>4781522.5699999994</v>
      </c>
      <c r="AO14" s="42">
        <f>'[1]3200'!$D$14</f>
        <v>0</v>
      </c>
      <c r="AP14" s="42">
        <f>'[2]3200'!$D$14</f>
        <v>0</v>
      </c>
      <c r="AQ14" s="42">
        <f>'[3]3200'!$D$14</f>
        <v>400000</v>
      </c>
      <c r="AR14" s="42">
        <f>'[4]3200'!$D$14</f>
        <v>0</v>
      </c>
      <c r="AS14" s="42">
        <f>'[5]3200'!$D$14</f>
        <v>3329152.63</v>
      </c>
      <c r="AT14" s="42">
        <f>'[6]3200'!$D$14</f>
        <v>1023381.92</v>
      </c>
      <c r="AU14" s="42">
        <f>'[7]3210'!$D$14</f>
        <v>15468.02</v>
      </c>
      <c r="AV14" s="42">
        <f>'[8]3210'!$D$14</f>
        <v>13520</v>
      </c>
    </row>
    <row r="15" spans="1:202" ht="18" customHeight="1">
      <c r="A15" s="31" t="s">
        <v>92</v>
      </c>
      <c r="C15" s="108">
        <f t="shared" si="0"/>
        <v>0</v>
      </c>
      <c r="AO15" s="42">
        <f>'[1]3200'!$D$5</f>
        <v>0</v>
      </c>
      <c r="AP15" s="42">
        <f>'[2]3200'!$D$5</f>
        <v>0</v>
      </c>
      <c r="AQ15" s="42">
        <f>'[3]3200'!$D$5</f>
        <v>0</v>
      </c>
      <c r="AR15" s="42">
        <f>'[4]3200'!$D$5</f>
        <v>0</v>
      </c>
      <c r="AS15" s="42">
        <f>'[5]3200'!$D$5</f>
        <v>0</v>
      </c>
      <c r="AT15" s="42">
        <f>'[6]3200'!$D$5</f>
        <v>0</v>
      </c>
      <c r="AU15" s="42">
        <f>'[7]3210'!$D$5</f>
        <v>0</v>
      </c>
      <c r="AV15" s="42">
        <f>'[8]3210'!$D$5</f>
        <v>0</v>
      </c>
    </row>
    <row r="16" spans="1:202" ht="18" customHeight="1">
      <c r="A16" s="31" t="s">
        <v>93</v>
      </c>
      <c r="C16" s="108">
        <f t="shared" si="0"/>
        <v>0</v>
      </c>
      <c r="AO16" s="42">
        <f>'[1]3200'!$D$8</f>
        <v>0</v>
      </c>
      <c r="AP16" s="42">
        <f>'[2]3200'!$D$8</f>
        <v>0</v>
      </c>
      <c r="AQ16" s="42">
        <f>'[3]3200'!$D$8</f>
        <v>0</v>
      </c>
      <c r="AR16" s="42">
        <f>'[4]3200'!$D$8</f>
        <v>0</v>
      </c>
      <c r="AS16" s="42">
        <f>'[5]3200'!$D$8</f>
        <v>0</v>
      </c>
      <c r="AT16" s="42">
        <f>'[6]3200'!$D$8</f>
        <v>0</v>
      </c>
      <c r="AU16" s="42">
        <f>'[7]3210'!$D$8</f>
        <v>0</v>
      </c>
      <c r="AV16" s="42">
        <f>'[8]3210'!$D$8</f>
        <v>0</v>
      </c>
    </row>
    <row r="17" spans="1:48" ht="18" customHeight="1">
      <c r="A17" s="31" t="s">
        <v>94</v>
      </c>
      <c r="C17" s="108">
        <f t="shared" si="0"/>
        <v>4781522.5699999994</v>
      </c>
      <c r="AO17" s="42">
        <f>'[1]3200'!$D$9</f>
        <v>0</v>
      </c>
      <c r="AP17" s="42">
        <f>'[2]3200'!$D$9</f>
        <v>0</v>
      </c>
      <c r="AQ17" s="42">
        <f>'[3]3200'!$D$9</f>
        <v>400000</v>
      </c>
      <c r="AR17" s="42">
        <f>'[4]3200'!$D$9</f>
        <v>0</v>
      </c>
      <c r="AS17" s="42">
        <f>'[5]3200'!$D$9</f>
        <v>3329152.63</v>
      </c>
      <c r="AT17" s="42">
        <f>'[6]3200'!$D$9</f>
        <v>1023381.92</v>
      </c>
      <c r="AU17" s="42">
        <f>'[7]3210'!$D$9</f>
        <v>15468.02</v>
      </c>
      <c r="AV17" s="42">
        <f>'[8]3210'!$D$9</f>
        <v>13520</v>
      </c>
    </row>
    <row r="18" spans="1:48" ht="18" customHeight="1">
      <c r="A18" s="31" t="s">
        <v>95</v>
      </c>
      <c r="C18" s="108">
        <f t="shared" si="0"/>
        <v>0</v>
      </c>
      <c r="AO18" s="42">
        <f>'[1]3200'!$D$10</f>
        <v>0</v>
      </c>
      <c r="AP18" s="42">
        <f>'[2]3200'!$D$10</f>
        <v>0</v>
      </c>
      <c r="AQ18" s="42">
        <f>'[3]3200'!$D$10</f>
        <v>0</v>
      </c>
      <c r="AR18" s="42">
        <f>'[4]3200'!$D$10</f>
        <v>0</v>
      </c>
      <c r="AS18" s="42">
        <f>'[5]3200'!$D$10</f>
        <v>0</v>
      </c>
      <c r="AT18" s="42">
        <f>'[6]3200'!$D$10</f>
        <v>0</v>
      </c>
      <c r="AU18" s="42">
        <f>'[7]3210'!$D$10</f>
        <v>0</v>
      </c>
      <c r="AV18" s="42">
        <f>'[8]3210'!$D$10</f>
        <v>0</v>
      </c>
    </row>
    <row r="19" spans="1:48" ht="18" customHeight="1">
      <c r="A19" s="31" t="s">
        <v>96</v>
      </c>
      <c r="C19" s="108">
        <f t="shared" si="0"/>
        <v>0</v>
      </c>
      <c r="AO19" s="42">
        <f>'[1]3200'!$D$11</f>
        <v>0</v>
      </c>
      <c r="AP19" s="42">
        <f>'[2]3200'!$D$11</f>
        <v>0</v>
      </c>
      <c r="AQ19" s="42">
        <f>'[3]3200'!$D$11</f>
        <v>0</v>
      </c>
      <c r="AR19" s="42">
        <f>'[4]3200'!$D$11</f>
        <v>0</v>
      </c>
      <c r="AS19" s="42">
        <f>'[5]3200'!$D$11</f>
        <v>0</v>
      </c>
      <c r="AT19" s="42">
        <f>'[6]3200'!$D$11</f>
        <v>0</v>
      </c>
      <c r="AU19" s="42">
        <f>'[7]3210'!$D$11</f>
        <v>0</v>
      </c>
      <c r="AV19" s="42">
        <f>'[8]3210'!$D$11</f>
        <v>0</v>
      </c>
    </row>
    <row r="20" spans="1:48" ht="18" customHeight="1">
      <c r="A20" s="31" t="s">
        <v>97</v>
      </c>
      <c r="C20" s="108">
        <f t="shared" si="0"/>
        <v>0</v>
      </c>
      <c r="AO20" s="42">
        <f>'[1]3200'!$D$12</f>
        <v>0</v>
      </c>
      <c r="AP20" s="42">
        <f>'[2]3200'!$D$12</f>
        <v>0</v>
      </c>
      <c r="AQ20" s="42">
        <f>'[3]3200'!$D$12</f>
        <v>0</v>
      </c>
      <c r="AR20" s="42">
        <f>'[4]3200'!$D$12</f>
        <v>0</v>
      </c>
      <c r="AS20" s="42">
        <f>'[5]3200'!$D$12</f>
        <v>0</v>
      </c>
      <c r="AT20" s="42">
        <f>'[6]3200'!$D$12</f>
        <v>0</v>
      </c>
      <c r="AU20" s="42">
        <f>'[7]3210'!$D$12</f>
        <v>0</v>
      </c>
      <c r="AV20" s="42">
        <f>'[8]3210'!$D$12</f>
        <v>0</v>
      </c>
    </row>
    <row r="21" spans="1:48" ht="18" customHeight="1">
      <c r="A21" s="31" t="s">
        <v>98</v>
      </c>
      <c r="C21" s="108">
        <f t="shared" si="0"/>
        <v>0</v>
      </c>
      <c r="AO21" s="42"/>
      <c r="AP21" s="42"/>
      <c r="AQ21" s="42"/>
      <c r="AR21" s="42"/>
      <c r="AS21" s="42"/>
      <c r="AT21" s="42"/>
      <c r="AU21" s="42"/>
      <c r="AV21" s="42"/>
    </row>
    <row r="22" spans="1:48" ht="18" customHeight="1">
      <c r="A22" s="31" t="s">
        <v>99</v>
      </c>
      <c r="C22" s="108">
        <f t="shared" si="0"/>
        <v>0</v>
      </c>
      <c r="AO22" s="42">
        <f>'[1]3200'!$D$13</f>
        <v>0</v>
      </c>
      <c r="AP22" s="42">
        <f>'[2]3200'!$D$13</f>
        <v>0</v>
      </c>
      <c r="AQ22" s="42">
        <f>'[3]3200'!$D$13</f>
        <v>0</v>
      </c>
      <c r="AR22" s="42">
        <f>'[4]3200'!$D$13</f>
        <v>0</v>
      </c>
      <c r="AS22" s="42">
        <f>'[5]3200'!$D$13</f>
        <v>0</v>
      </c>
      <c r="AT22" s="42">
        <f>'[6]3200'!$D$13</f>
        <v>0</v>
      </c>
      <c r="AU22" s="42">
        <f>'[7]3210'!$D$13</f>
        <v>0</v>
      </c>
      <c r="AV22" s="42">
        <f>'[8]3210'!$D$13</f>
        <v>0</v>
      </c>
    </row>
    <row r="23" spans="1:48" ht="18" customHeight="1">
      <c r="A23" s="65" t="s">
        <v>100</v>
      </c>
      <c r="B23" s="65"/>
      <c r="C23" s="30">
        <f t="shared" si="0"/>
        <v>-14309280.73</v>
      </c>
      <c r="AO23" s="42">
        <f>'[1]3200'!$D$24</f>
        <v>0</v>
      </c>
      <c r="AP23" s="42">
        <f>'[2]3200'!$D$24</f>
        <v>-710136.35</v>
      </c>
      <c r="AQ23" s="42">
        <f>'[3]3200'!$D$24</f>
        <v>-910257.45</v>
      </c>
      <c r="AR23" s="42">
        <f>'[4]3200'!$D$24</f>
        <v>-25000</v>
      </c>
      <c r="AS23" s="42">
        <f>'[5]3200'!$D$24</f>
        <v>-11494146.050000001</v>
      </c>
      <c r="AT23" s="42">
        <f>'[6]3200'!$D$24</f>
        <v>-1128742.02</v>
      </c>
      <c r="AU23" s="42">
        <f>'[7]3210'!$D$24</f>
        <v>-19580.27</v>
      </c>
      <c r="AV23" s="42">
        <f>'[8]3210'!$D$24</f>
        <v>-21418.59</v>
      </c>
    </row>
    <row r="24" spans="1:48" ht="18" customHeight="1">
      <c r="A24" s="31" t="s">
        <v>101</v>
      </c>
      <c r="C24" s="108">
        <f t="shared" si="0"/>
        <v>0</v>
      </c>
      <c r="AO24" s="42">
        <f>'[1]3200'!$D$16</f>
        <v>0</v>
      </c>
      <c r="AP24" s="42">
        <f>'[2]3200'!$D$16</f>
        <v>0</v>
      </c>
      <c r="AQ24" s="42">
        <f>'[3]3200'!$D$16</f>
        <v>0</v>
      </c>
      <c r="AR24" s="42">
        <f>'[4]3200'!$D$16</f>
        <v>0</v>
      </c>
      <c r="AS24" s="42">
        <f>'[5]3200'!$D$16</f>
        <v>0</v>
      </c>
      <c r="AT24" s="42">
        <f>'[6]3200'!$D$16</f>
        <v>0</v>
      </c>
      <c r="AU24" s="42">
        <f>'[7]3210'!$D$16</f>
        <v>0</v>
      </c>
      <c r="AV24" s="42">
        <f>'[8]3210'!$D$16</f>
        <v>0</v>
      </c>
    </row>
    <row r="25" spans="1:48" ht="18" customHeight="1">
      <c r="A25" s="31" t="s">
        <v>102</v>
      </c>
      <c r="C25" s="108">
        <f t="shared" si="0"/>
        <v>0</v>
      </c>
      <c r="AO25" s="42">
        <f>'[1]3200'!$D$19</f>
        <v>0</v>
      </c>
      <c r="AP25" s="42">
        <f>'[2]3200'!$D$19</f>
        <v>0</v>
      </c>
      <c r="AQ25" s="42">
        <f>'[3]3200'!$D$19</f>
        <v>0</v>
      </c>
      <c r="AR25" s="42">
        <f>'[4]3200'!$D$19</f>
        <v>0</v>
      </c>
      <c r="AS25" s="42">
        <f>'[5]3200'!$D$19</f>
        <v>0</v>
      </c>
      <c r="AT25" s="42">
        <f>'[6]3200'!$D$19</f>
        <v>0</v>
      </c>
      <c r="AU25" s="42">
        <f>'[7]3210'!$D$19</f>
        <v>0</v>
      </c>
      <c r="AV25" s="42">
        <f>'[8]3210'!$D$19</f>
        <v>0</v>
      </c>
    </row>
    <row r="26" spans="1:48" ht="18" customHeight="1">
      <c r="A26" s="31" t="s">
        <v>103</v>
      </c>
      <c r="C26" s="108">
        <f t="shared" si="0"/>
        <v>-14324133.460000001</v>
      </c>
      <c r="AO26" s="42">
        <f>'[1]3200'!$D$20</f>
        <v>0</v>
      </c>
      <c r="AP26" s="42">
        <f>'[2]3200'!$D$20</f>
        <v>-710136.35</v>
      </c>
      <c r="AQ26" s="42">
        <f>'[3]3200'!$D$20</f>
        <v>-910257.45</v>
      </c>
      <c r="AR26" s="42">
        <f>'[4]3200'!$D$20</f>
        <v>-25000</v>
      </c>
      <c r="AS26" s="42">
        <f>'[5]3200'!$D$20</f>
        <v>-11494146.050000001</v>
      </c>
      <c r="AT26" s="42">
        <f>'[6]3200'!$D$20</f>
        <v>-1143594.75</v>
      </c>
      <c r="AU26" s="42">
        <f>'[7]3210'!$D$20</f>
        <v>-19580.27</v>
      </c>
      <c r="AV26" s="42">
        <f>'[8]3210'!$D$20</f>
        <v>-21418.59</v>
      </c>
    </row>
    <row r="27" spans="1:48" ht="18" customHeight="1">
      <c r="A27" s="31" t="s">
        <v>104</v>
      </c>
      <c r="C27" s="108">
        <f t="shared" si="0"/>
        <v>0</v>
      </c>
      <c r="AO27" s="42">
        <f>'[1]3200'!$D$21</f>
        <v>0</v>
      </c>
      <c r="AP27" s="42">
        <f>'[2]3200'!$D$21</f>
        <v>0</v>
      </c>
      <c r="AQ27" s="42">
        <f>'[3]3200'!$D$21</f>
        <v>0</v>
      </c>
      <c r="AR27" s="42">
        <f>'[4]3200'!$D$21</f>
        <v>0</v>
      </c>
      <c r="AS27" s="42">
        <f>'[5]3200'!$D$21</f>
        <v>0</v>
      </c>
      <c r="AT27" s="42">
        <f>'[6]3200'!$D$21</f>
        <v>0</v>
      </c>
      <c r="AU27" s="42">
        <f>'[7]3210'!$D$21</f>
        <v>0</v>
      </c>
      <c r="AV27" s="42">
        <f>'[8]3210'!$D$21</f>
        <v>0</v>
      </c>
    </row>
    <row r="28" spans="1:48" ht="18" customHeight="1">
      <c r="A28" s="31" t="s">
        <v>105</v>
      </c>
      <c r="C28" s="108">
        <f t="shared" si="0"/>
        <v>14852.73</v>
      </c>
      <c r="AO28" s="42">
        <f>'[1]3200'!$D$22</f>
        <v>0</v>
      </c>
      <c r="AP28" s="42">
        <f>'[2]3200'!$D$22</f>
        <v>0</v>
      </c>
      <c r="AQ28" s="42">
        <f>'[3]3200'!$D$22</f>
        <v>0</v>
      </c>
      <c r="AR28" s="42">
        <f>'[4]3200'!$D$22</f>
        <v>0</v>
      </c>
      <c r="AS28" s="42">
        <f>'[5]3200'!$D$22</f>
        <v>0</v>
      </c>
      <c r="AT28" s="42">
        <f>'[6]3200'!$D$22</f>
        <v>14852.73</v>
      </c>
      <c r="AU28" s="42">
        <f>'[7]3210'!$D$22</f>
        <v>0</v>
      </c>
      <c r="AV28" s="42">
        <f>'[8]3210'!$D$22</f>
        <v>0</v>
      </c>
    </row>
    <row r="29" spans="1:48" ht="18" customHeight="1">
      <c r="A29" s="31" t="s">
        <v>106</v>
      </c>
      <c r="C29" s="108">
        <f t="shared" si="0"/>
        <v>0</v>
      </c>
      <c r="AO29" s="42"/>
      <c r="AP29" s="42"/>
      <c r="AQ29" s="42"/>
      <c r="AR29" s="42"/>
      <c r="AS29" s="42"/>
      <c r="AT29" s="42"/>
      <c r="AU29" s="42"/>
      <c r="AV29" s="42"/>
    </row>
    <row r="30" spans="1:48" ht="18" customHeight="1">
      <c r="A30" s="31" t="s">
        <v>107</v>
      </c>
      <c r="C30" s="108">
        <f t="shared" si="0"/>
        <v>0</v>
      </c>
      <c r="D30" s="26"/>
      <c r="AO30" s="42">
        <f>'[1]3200'!$D$23</f>
        <v>0</v>
      </c>
      <c r="AP30" s="42">
        <f>'[2]3200'!$D$23</f>
        <v>0</v>
      </c>
      <c r="AQ30" s="42">
        <f>'[3]3200'!$D$23</f>
        <v>0</v>
      </c>
      <c r="AR30" s="42">
        <f>'[4]3200'!$D$23</f>
        <v>0</v>
      </c>
      <c r="AS30" s="42">
        <f>'[5]3200'!$D$23</f>
        <v>0</v>
      </c>
      <c r="AT30" s="42">
        <f>'[6]3200'!$D$23</f>
        <v>0</v>
      </c>
      <c r="AU30" s="42">
        <f>'[7]3210'!$D$23</f>
        <v>0</v>
      </c>
      <c r="AV30" s="42">
        <f>'[8]3210'!$D$23</f>
        <v>0</v>
      </c>
    </row>
    <row r="31" spans="1:48" ht="18" customHeight="1" thickBot="1">
      <c r="A31" s="109" t="s">
        <v>108</v>
      </c>
      <c r="B31" s="109"/>
      <c r="C31" s="37">
        <f t="shared" si="0"/>
        <v>-25489050.879999999</v>
      </c>
      <c r="AO31" s="42">
        <f>'[1]3200'!$D$25</f>
        <v>-6635721.3399999999</v>
      </c>
      <c r="AP31" s="42">
        <f>'[2]3200'!$D$25</f>
        <v>-5891083.8300000001</v>
      </c>
      <c r="AQ31" s="42">
        <f>'[3]3200'!$D$25</f>
        <v>-28131862.969999999</v>
      </c>
      <c r="AR31" s="42">
        <f>'[4]3200'!$D$25</f>
        <v>-29038338.760000002</v>
      </c>
      <c r="AS31" s="42">
        <f>'[5]3200'!$D$25</f>
        <v>71886987.200000003</v>
      </c>
      <c r="AT31" s="42">
        <f>'[6]3200'!$D$25</f>
        <v>-27126176.549999997</v>
      </c>
      <c r="AU31" s="42">
        <f>'[7]3210'!$D$25</f>
        <v>-544598.31999999995</v>
      </c>
      <c r="AV31" s="42">
        <f>'[8]3210'!$D$25</f>
        <v>-8256.3100000000632</v>
      </c>
    </row>
    <row r="32" spans="1:48" ht="18" customHeight="1"/>
    <row r="33" spans="1:47" ht="18" customHeight="1" thickBot="1">
      <c r="A33" s="25" t="s">
        <v>22</v>
      </c>
      <c r="M33" s="110"/>
    </row>
    <row r="34" spans="1:47" ht="33" customHeight="1">
      <c r="A34" s="111" t="s">
        <v>109</v>
      </c>
      <c r="B34" s="112"/>
      <c r="C34" s="112"/>
      <c r="D34" s="112"/>
      <c r="E34" s="112"/>
      <c r="F34" s="112"/>
      <c r="G34" s="112"/>
      <c r="H34" s="112"/>
      <c r="I34" s="112"/>
      <c r="J34" s="112"/>
      <c r="K34" s="112"/>
      <c r="L34" s="112"/>
      <c r="M34" s="28">
        <f>M1</f>
        <v>2016</v>
      </c>
    </row>
    <row r="35" spans="1:47" ht="24.95" customHeight="1">
      <c r="B35" s="188" t="s">
        <v>110</v>
      </c>
      <c r="C35" s="188" t="s">
        <v>111</v>
      </c>
      <c r="D35" s="188" t="s">
        <v>112</v>
      </c>
      <c r="E35" s="188" t="s">
        <v>113</v>
      </c>
      <c r="F35" s="188" t="s">
        <v>114</v>
      </c>
      <c r="G35" s="188" t="s">
        <v>115</v>
      </c>
      <c r="H35" s="188" t="s">
        <v>116</v>
      </c>
      <c r="I35" s="188" t="s">
        <v>117</v>
      </c>
      <c r="J35" s="188" t="s">
        <v>118</v>
      </c>
      <c r="K35" s="188" t="s">
        <v>119</v>
      </c>
      <c r="M35" s="186" t="s">
        <v>120</v>
      </c>
    </row>
    <row r="36" spans="1:47" ht="24.95" customHeight="1">
      <c r="A36" s="113"/>
      <c r="B36" s="189"/>
      <c r="C36" s="189"/>
      <c r="D36" s="189"/>
      <c r="E36" s="189"/>
      <c r="F36" s="189"/>
      <c r="G36" s="189"/>
      <c r="H36" s="189"/>
      <c r="I36" s="189"/>
      <c r="J36" s="189"/>
      <c r="K36" s="189"/>
      <c r="L36" s="114" t="s">
        <v>121</v>
      </c>
      <c r="M36" s="187"/>
    </row>
    <row r="37" spans="1:47" ht="18" customHeight="1">
      <c r="A37" s="65" t="str">
        <f>"A. SALDO CUENTAS ANUALES A 31 DE DICIEMBRE DE "&amp;Balance!O1-2</f>
        <v>A. SALDO CUENTAS ANUALES A 31 DE DICIEMBRE DE 2014</v>
      </c>
      <c r="B37" s="115">
        <f>D72+E72+D110+E110+D148+E148+D186+E186+D230</f>
        <v>325159372.33000004</v>
      </c>
      <c r="C37" s="115">
        <f>F72+F110+F148+F186+F230</f>
        <v>0</v>
      </c>
      <c r="D37" s="115">
        <f>I72+G72+I110+G110+I148+G148+I186+G186+G230</f>
        <v>-750265974.68000007</v>
      </c>
      <c r="E37" s="115">
        <f>H72+H110+H148+H186+I230</f>
        <v>0</v>
      </c>
      <c r="F37" s="115">
        <f t="shared" ref="F37:K37" si="1">J72+J110+J148+J186+K230</f>
        <v>158945410.47</v>
      </c>
      <c r="G37" s="115">
        <f t="shared" si="1"/>
        <v>-41636519.949999996</v>
      </c>
      <c r="H37" s="115">
        <f t="shared" si="1"/>
        <v>0</v>
      </c>
      <c r="I37" s="115">
        <f t="shared" si="1"/>
        <v>0</v>
      </c>
      <c r="J37" s="115">
        <f t="shared" si="1"/>
        <v>0</v>
      </c>
      <c r="K37" s="115">
        <f t="shared" si="1"/>
        <v>413708721.74000001</v>
      </c>
      <c r="L37" s="115">
        <f>Q230</f>
        <v>0</v>
      </c>
      <c r="M37" s="115">
        <f>P72+P110+P148+P186+AN230</f>
        <v>105911009.90999998</v>
      </c>
    </row>
    <row r="38" spans="1:47" ht="18" customHeight="1">
      <c r="A38" s="31" t="str">
        <f>"  I. Ajustes por cambios de criterio del ejercicio "&amp;Balance!O1-2&amp;" y anteriores "</f>
        <v xml:space="preserve">  I. Ajustes por cambios de criterio del ejercicio 2014 y anteriores </v>
      </c>
      <c r="B38" s="116" t="str">
        <f>IF(D73+E73+D111+E111+D149+E149+D187+E187+D231=0,"--",D73+E73+D111+E111+D149+E149+D187+E187+D231)</f>
        <v>--</v>
      </c>
      <c r="C38" s="116" t="str">
        <f>IF(+F73+F111+F149+F187+F231=0,"--",+F73+F111+F149+F187+F231)</f>
        <v>--</v>
      </c>
      <c r="D38" s="116" t="str">
        <f>IF(I73+G73+I111+G111+I149+G149+I187+G187+G231=0,"--",I73+G73+I111+G111+I149+G149+I187+G187+G231)</f>
        <v>--</v>
      </c>
      <c r="E38" s="116" t="str">
        <f>IF(+H73+H111+H149+H187+I231=0,"--",+H73+H111+H149+H187+I231)</f>
        <v>--</v>
      </c>
      <c r="F38" s="116" t="str">
        <f t="shared" ref="F38:K39" si="2">IF(+J73+J111+J149+J187+K231=0,"--",+J73+J111+J149+J187+K231)</f>
        <v>--</v>
      </c>
      <c r="G38" s="116" t="str">
        <f t="shared" si="2"/>
        <v>--</v>
      </c>
      <c r="H38" s="116" t="str">
        <f t="shared" si="2"/>
        <v>--</v>
      </c>
      <c r="I38" s="116" t="str">
        <f t="shared" si="2"/>
        <v>--</v>
      </c>
      <c r="J38" s="116" t="str">
        <f t="shared" si="2"/>
        <v>--</v>
      </c>
      <c r="K38" s="116">
        <f t="shared" si="2"/>
        <v>697893.59</v>
      </c>
      <c r="L38" s="116" t="str">
        <f>IF(+Q231=0,"--",+Q231)</f>
        <v>--</v>
      </c>
      <c r="M38" s="116">
        <f>IF(+P73+P111+P149+P187+AN231=0,"--",+P73+P111+P149+P187+AN231)</f>
        <v>697893.59</v>
      </c>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row>
    <row r="39" spans="1:47" ht="18" customHeight="1">
      <c r="A39" s="31" t="str">
        <f>"  II. Ajustes por errores del ejercicio "&amp;Balance!O1-2&amp;" y anteriores"</f>
        <v xml:space="preserve">  II. Ajustes por errores del ejercicio 2014 y anteriores</v>
      </c>
      <c r="B39" s="116" t="str">
        <f>IF(D74+E74+D112+E112+D150+E150+D188+E188+D232=0,"--",D74+E74+D112+E112+D150+E150+D188+E188+D232)</f>
        <v>--</v>
      </c>
      <c r="C39" s="116" t="str">
        <f>IF(+F74+F112+F150+F188+F232=0,"--",+F74+F112+F150+F188+F232)</f>
        <v>--</v>
      </c>
      <c r="D39" s="116" t="str">
        <f>IF(I74+G74+I112+G112+I150+G150+I188+G188+G232=0,"--",I74+G74+I112+G112+I150+G150+I188+G188+G232)</f>
        <v>--</v>
      </c>
      <c r="E39" s="116" t="str">
        <f>IF(+H74+H112+H150+H188+I232=0,"--",+H74+H112+H150+H188+I232)</f>
        <v>--</v>
      </c>
      <c r="F39" s="116" t="str">
        <f t="shared" si="2"/>
        <v>--</v>
      </c>
      <c r="G39" s="116" t="str">
        <f t="shared" si="2"/>
        <v>--</v>
      </c>
      <c r="H39" s="116" t="str">
        <f t="shared" si="2"/>
        <v>--</v>
      </c>
      <c r="I39" s="116" t="str">
        <f t="shared" si="2"/>
        <v>--</v>
      </c>
      <c r="J39" s="116" t="str">
        <f t="shared" si="2"/>
        <v>--</v>
      </c>
      <c r="K39" s="116">
        <f t="shared" si="2"/>
        <v>-4331568.29</v>
      </c>
      <c r="L39" s="116" t="str">
        <f>IF(Q232=0,"--",+Q232)</f>
        <v>--</v>
      </c>
      <c r="M39" s="116">
        <f>IF(+P74+P112+P150+P188+AN232=0,"--",+P74+P112+P150+P188+AN232)</f>
        <v>-4331568.29</v>
      </c>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row>
    <row r="40" spans="1:47" s="32" customFormat="1" ht="18" customHeight="1">
      <c r="A40" s="65" t="str">
        <f>"B. SALDO AJUSTADO A 1 DE ENERO DE "&amp;Balance!O1-1</f>
        <v>B. SALDO AJUSTADO A 1 DE ENERO DE 2015</v>
      </c>
      <c r="B40" s="115">
        <f>D75+E75+D113+E113+D151+E151+D189+E189+D233</f>
        <v>325159372.33000004</v>
      </c>
      <c r="C40" s="115">
        <f>F75+F113+F151+F189+F233</f>
        <v>0</v>
      </c>
      <c r="D40" s="115">
        <f>I75+G75+I113+G113+I151+G151+I189+G189+G233</f>
        <v>-750265974.68000007</v>
      </c>
      <c r="E40" s="115">
        <f>H75+H113+H151+H189+I233</f>
        <v>0</v>
      </c>
      <c r="F40" s="115">
        <f t="shared" ref="F40:K40" si="3">J75+J113+J151+J189+K233</f>
        <v>158945410.47</v>
      </c>
      <c r="G40" s="115">
        <f t="shared" si="3"/>
        <v>-41636519.949999996</v>
      </c>
      <c r="H40" s="115">
        <f t="shared" si="3"/>
        <v>0</v>
      </c>
      <c r="I40" s="115">
        <f t="shared" si="3"/>
        <v>0</v>
      </c>
      <c r="J40" s="115">
        <f t="shared" si="3"/>
        <v>0</v>
      </c>
      <c r="K40" s="115">
        <f t="shared" si="3"/>
        <v>410075047.04000002</v>
      </c>
      <c r="L40" s="115">
        <f>Q233</f>
        <v>0</v>
      </c>
      <c r="M40" s="115">
        <f>P75+P113+P151+P189+AN233</f>
        <v>102277335.20999999</v>
      </c>
    </row>
    <row r="41" spans="1:47" s="32" customFormat="1" ht="18" customHeight="1">
      <c r="A41" s="31" t="s">
        <v>122</v>
      </c>
      <c r="B41" s="116" t="str">
        <f>IF(D76+E76+D114+E114+D152+E152+SUM(D190:D193)+SUM(E190:E193)+D234=0,"--",D76+E76+D114+E114+D152+E152+SUM(D190:D193)+SUM(E190:E193)+D234)</f>
        <v>--</v>
      </c>
      <c r="C41" s="116" t="str">
        <f>IF(F76+F114+F152+SUM(F190:F193)+F234=0,"--",F76+F114+F152+SUM(F190:F193)+F234)</f>
        <v>--</v>
      </c>
      <c r="D41" s="116" t="str">
        <f>IF(I76+G76+I114+G114+I152+G152+SUM(I190:I193)+SUM(G190:G193)+G234=0,"--",I76+G76+I114+G114+I152+G152+SUM(I190:I193)+SUM(G190:G193)+G234)</f>
        <v>--</v>
      </c>
      <c r="E41" s="116" t="str">
        <f>IF(H76+H114+H152+SUM(H190:H193)+I234=0,"--",H76+H114+H152+SUM(H190:H193)+I234)</f>
        <v>--</v>
      </c>
      <c r="F41" s="116" t="str">
        <f t="shared" ref="F41:K41" si="4">IF(J76+J114+J152+SUM(J190:J193)+K234=0,"--",J76+J114+J152+SUM(J190:J193)+K234)</f>
        <v>--</v>
      </c>
      <c r="G41" s="116">
        <f t="shared" si="4"/>
        <v>-13338537.420000002</v>
      </c>
      <c r="H41" s="116" t="str">
        <f t="shared" si="4"/>
        <v>--</v>
      </c>
      <c r="I41" s="116" t="str">
        <f t="shared" si="4"/>
        <v>--</v>
      </c>
      <c r="J41" s="116" t="str">
        <f t="shared" si="4"/>
        <v>--</v>
      </c>
      <c r="K41" s="116">
        <f t="shared" si="4"/>
        <v>-8273240.9200000009</v>
      </c>
      <c r="L41" s="116" t="str">
        <f>IF(Q234=0,"--",Q234)</f>
        <v>--</v>
      </c>
      <c r="M41" s="116">
        <f>IF(P76+P114+P152+SUM(P190:P193)+AN234=0,"--",P76+P114+P152+SUM(P190:P193)+AN234)</f>
        <v>-21611778.340000018</v>
      </c>
    </row>
    <row r="42" spans="1:47" s="32" customFormat="1" ht="18" customHeight="1">
      <c r="A42" s="31" t="s">
        <v>123</v>
      </c>
      <c r="B42" s="116" t="str">
        <f>IF(D77+E77+D115+E115+D153+E153+D194+E194+D235=0,"--",D77+E77+D115+E115+D153+E153+D194+E194+D235)</f>
        <v>--</v>
      </c>
      <c r="C42" s="116" t="str">
        <f>IF(F77+F115+F153+F194+F235=0,"--",F77+F115+F153+F194+F235)</f>
        <v>--</v>
      </c>
      <c r="D42" s="116">
        <f>IF(I77+G77+I115+G115+I153+G153+I194+G194+G235=0,"--",I77+G77+I115+G115+I153+G153+I194+G194+G235)</f>
        <v>9123436.0099999998</v>
      </c>
      <c r="E42" s="116" t="str">
        <f>IF(H77+H115+H153+H194+I235=0,"--",H77+H115+H153+H194+I235)</f>
        <v>--</v>
      </c>
      <c r="F42" s="116">
        <f t="shared" ref="F42:K44" si="5">IF(J77+J115+J153+J194+K235=0,"--",J77+J115+J153+J194+K235)</f>
        <v>121285661.56</v>
      </c>
      <c r="G42" s="116">
        <f t="shared" si="5"/>
        <v>5111004.97</v>
      </c>
      <c r="H42" s="116" t="str">
        <f t="shared" si="5"/>
        <v>--</v>
      </c>
      <c r="I42" s="116" t="str">
        <f t="shared" si="5"/>
        <v>--</v>
      </c>
      <c r="J42" s="116" t="str">
        <f t="shared" si="5"/>
        <v>--</v>
      </c>
      <c r="K42" s="116">
        <f t="shared" si="5"/>
        <v>300000</v>
      </c>
      <c r="L42" s="116" t="str">
        <f>IF(Q235=0,"--",Q235)</f>
        <v>--</v>
      </c>
      <c r="M42" s="116">
        <f>IF(P77+P115+P153+P194+AN235=0,"--",P77+P115+P153+P194+AN235)</f>
        <v>135820102.53999999</v>
      </c>
    </row>
    <row r="43" spans="1:47" s="32" customFormat="1" ht="18" customHeight="1">
      <c r="A43" s="117" t="s">
        <v>124</v>
      </c>
      <c r="B43" s="116">
        <f>IF(D78+E78+D116+E116+D154+E154+D195+E195+D236=0,"--",D78+E78+D116+E116+D154+E154+D195+E195+D236)</f>
        <v>14788000</v>
      </c>
      <c r="C43" s="116" t="str">
        <f>IF(F78+F116+F154+F195+F236=0,"--",F78+F116+F154+F195+F236)</f>
        <v>--</v>
      </c>
      <c r="D43" s="116" t="str">
        <f>IF(I78+G78+I116+G116+I154+G154+I195+G195+G236=0,"--",I78+G78+I116+G116+I154+G154+I195+G195+G236)</f>
        <v>--</v>
      </c>
      <c r="E43" s="116" t="str">
        <f>IF(H78+H116+H154+H195+I236=0,"--",H78+H116+H154+H195+I236)</f>
        <v>--</v>
      </c>
      <c r="F43" s="116">
        <f t="shared" si="5"/>
        <v>33074220.280000001</v>
      </c>
      <c r="G43" s="116" t="str">
        <f t="shared" si="5"/>
        <v>--</v>
      </c>
      <c r="H43" s="116" t="str">
        <f t="shared" si="5"/>
        <v>--</v>
      </c>
      <c r="I43" s="116" t="str">
        <f t="shared" si="5"/>
        <v>--</v>
      </c>
      <c r="J43" s="116" t="str">
        <f t="shared" si="5"/>
        <v>--</v>
      </c>
      <c r="K43" s="116" t="str">
        <f t="shared" si="5"/>
        <v>--</v>
      </c>
      <c r="L43" s="116" t="str">
        <f>IF(Q236=0,"--",Q236)</f>
        <v>--</v>
      </c>
      <c r="M43" s="116">
        <f>IF(P78+P116+P154+P195+AN236=0,"--",P78+P116+P154+P195+AN236)</f>
        <v>47862220.280000001</v>
      </c>
    </row>
    <row r="44" spans="1:47" s="32" customFormat="1" ht="18" customHeight="1">
      <c r="A44" s="117" t="s">
        <v>125</v>
      </c>
      <c r="B44" s="116">
        <f>IF(D79+E79+D117+E117+D155+E155+D196+E196+D237=0,"--",D79+E79+D117+E117+D155+E155+D196+E196+D237)</f>
        <v>-14788000</v>
      </c>
      <c r="C44" s="116" t="str">
        <f>IF(F79+F117+F155+F196+F237=0,"--",F79+F117+F155+F196+F237)</f>
        <v>--</v>
      </c>
      <c r="D44" s="116" t="str">
        <f>IF(I79+G79+I117+G117+I155+G155+I196+G196+G237=0,"--",I79+G79+I117+G117+I155+G155+I196+G196+G237)</f>
        <v>--</v>
      </c>
      <c r="E44" s="116" t="str">
        <f>IF(H79+H117+H155+H196+I237=0,"--",H79+H117+H155+H196+I237)</f>
        <v>--</v>
      </c>
      <c r="F44" s="116">
        <f t="shared" si="5"/>
        <v>-584871.91</v>
      </c>
      <c r="G44" s="116" t="str">
        <f t="shared" si="5"/>
        <v>--</v>
      </c>
      <c r="H44" s="116" t="str">
        <f t="shared" si="5"/>
        <v>--</v>
      </c>
      <c r="I44" s="116" t="str">
        <f t="shared" si="5"/>
        <v>--</v>
      </c>
      <c r="J44" s="116" t="str">
        <f t="shared" si="5"/>
        <v>--</v>
      </c>
      <c r="K44" s="116" t="str">
        <f t="shared" si="5"/>
        <v>--</v>
      </c>
      <c r="L44" s="116" t="str">
        <f>IF(Q237=0,"--",Q237)</f>
        <v>--</v>
      </c>
      <c r="M44" s="116">
        <f>IF(P79+P117+P155+P196+AN237=0,"--",P79+P117+P155+P196+AN237)</f>
        <v>-15372871.91</v>
      </c>
    </row>
    <row r="45" spans="1:47" s="32" customFormat="1" ht="18" customHeight="1">
      <c r="A45" s="117" t="s">
        <v>126</v>
      </c>
      <c r="B45" s="116" t="str">
        <f>IF(D84+E84+SUM(D118:D122)+SUM(E118:E122)+SUM(D156:D159)+SUM(E156:E159)+D201+E201+SUM(D238:D243)=0,"--",D84+E84+SUM(D118:D122)+SUM(E118:E122)+SUM(D156:D159)+SUM(E156:E159)+D201+E201+SUM(D238:D243))</f>
        <v>--</v>
      </c>
      <c r="C45" s="116" t="str">
        <f>IF(F84+SUM(F118:F122)+SUM(F156:F159)+F201+SUM(F238:F243)=0,"--",F84+SUM(F118:F122)+SUM(F156:F159)+F201+SUM(F238:F243))</f>
        <v>--</v>
      </c>
      <c r="D45" s="116">
        <f>IF(I84+G84+SUM(I118:I122)+SUM(G118:G122)+SUM(I156:I159)+SUM(G156:G159)+I201+G201+SUM(G238:G243)=0,"--",I84+G84+SUM(I118:I122)+SUM(G118:G122)+SUM(I156:I159)+SUM(G156:G159)+I201+G201+SUM(G238:G243))</f>
        <v>9123436.0099999998</v>
      </c>
      <c r="E45" s="116" t="str">
        <f>IF(H84+SUM(H118:H122)+SUM(H156:H159)+H201+SUM(I238:I243)=0,"--",H84+SUM(H118:H122)+SUM(H156:H159)+H201+SUM(I238:I243))</f>
        <v>--</v>
      </c>
      <c r="F45" s="116">
        <f t="shared" ref="F45:K45" si="6">IF(J84+SUM(J118:J122)+SUM(J156:J159)+J201+SUM(K238:K243)=0,"--",J84+SUM(J118:J122)+SUM(J156:J159)+J201+SUM(K238:K243))</f>
        <v>88796313.189999998</v>
      </c>
      <c r="G45" s="116">
        <f t="shared" si="6"/>
        <v>5111004.97</v>
      </c>
      <c r="H45" s="116" t="str">
        <f t="shared" si="6"/>
        <v>--</v>
      </c>
      <c r="I45" s="116" t="str">
        <f t="shared" si="6"/>
        <v>--</v>
      </c>
      <c r="J45" s="116" t="str">
        <f t="shared" si="6"/>
        <v>--</v>
      </c>
      <c r="K45" s="116">
        <f t="shared" si="6"/>
        <v>300000</v>
      </c>
      <c r="L45" s="116" t="str">
        <f>IF(SUM(Q238:Q243)=0,"--",SUM(Q238:Q243))</f>
        <v>--</v>
      </c>
      <c r="M45" s="116">
        <f>IF(P84+SUM(P118:P122)+SUM(P156:P159)+P201+SUM(AN238:AN243)=0,"--",P84+SUM(P118:P122)+SUM(P156:P159)+P201+SUM(AN238:AN243))</f>
        <v>103330754.17</v>
      </c>
    </row>
    <row r="46" spans="1:47" s="32" customFormat="1" ht="18" customHeight="1">
      <c r="A46" s="31" t="s">
        <v>127</v>
      </c>
      <c r="B46" s="116">
        <f>IF(D85+E85+D123+E123+D161+E161+D202+E202+D244=0,"--",D85+E85+D123+E123+D161+E161+D202+E202+D244)</f>
        <v>4689.83</v>
      </c>
      <c r="C46" s="116" t="str">
        <f>IF(F85+F123+F161+F202+F244=0,"--",F85+F123+F161+F202+F244)</f>
        <v>--</v>
      </c>
      <c r="D46" s="116">
        <f>IF(I85+G85+I123+G123+I161+G161+I202+G202+G244=0,"--",I85+G85+I123+G123+I161+G161+I202+G202+G244)</f>
        <v>62228326.739999995</v>
      </c>
      <c r="E46" s="116" t="str">
        <f>IF(H85+H123+H161+H202+I244=0,"--",H85+H123+H161+H202+I244)</f>
        <v>--</v>
      </c>
      <c r="F46" s="116">
        <f t="shared" ref="F46:K46" si="7">IF(J85+J123+J161+J202+K244=0,"--",J85+J123+J161+J202+K244)</f>
        <v>-83839949.24000001</v>
      </c>
      <c r="G46" s="116">
        <f t="shared" si="7"/>
        <v>36525514.979999997</v>
      </c>
      <c r="H46" s="116" t="str">
        <f t="shared" si="7"/>
        <v>--</v>
      </c>
      <c r="I46" s="116" t="str">
        <f t="shared" si="7"/>
        <v>--</v>
      </c>
      <c r="J46" s="116" t="str">
        <f t="shared" si="7"/>
        <v>--</v>
      </c>
      <c r="K46" s="116">
        <f t="shared" si="7"/>
        <v>876025.19</v>
      </c>
      <c r="L46" s="116" t="str">
        <f>IF(Q244=0,"--",Q244)</f>
        <v>--</v>
      </c>
      <c r="M46" s="116">
        <f>IF(P85+P123+P161+P202+AN244=0,"--",P85+P123+P161+P202+AN244)</f>
        <v>15794607.499999996</v>
      </c>
    </row>
    <row r="47" spans="1:47" s="32" customFormat="1" ht="18" customHeight="1">
      <c r="A47" s="117" t="s">
        <v>343</v>
      </c>
      <c r="B47" s="116" t="str">
        <f t="shared" ref="B47:B48" si="8">IF(D86+E86+D124+E124+D162+E162+D203+E203+D245=0,"--",D86+E86+D124+E124+D162+E162+D203+E203+D245)</f>
        <v>--</v>
      </c>
      <c r="C47" s="116" t="str">
        <f t="shared" ref="C47:C48" si="9">IF(F86+F124+F162+F203+F245=0,"--",F86+F124+F162+F203+F245)</f>
        <v>--</v>
      </c>
      <c r="D47" s="116" t="str">
        <f t="shared" ref="D47:D48" si="10">IF(I86+G86+I124+G124+I162+G162+I203+G203+G245=0,"--",I86+G86+I124+G124+I162+G162+I203+G203+G245)</f>
        <v>--</v>
      </c>
      <c r="E47" s="116" t="str">
        <f t="shared" ref="E47:E48" si="11">IF(H86+H124+H162+H203+I245=0,"--",H86+H124+H162+H203+I245)</f>
        <v>--</v>
      </c>
      <c r="F47" s="116" t="str">
        <f t="shared" ref="F47:F48" si="12">IF(J86+J124+J162+J203+K245=0,"--",J86+J124+J162+J203+K245)</f>
        <v>--</v>
      </c>
      <c r="G47" s="116" t="str">
        <f t="shared" ref="G47:G48" si="13">IF(K86+K124+K162+K203+L245=0,"--",K86+K124+K162+K203+L245)</f>
        <v>--</v>
      </c>
      <c r="H47" s="116" t="str">
        <f t="shared" ref="H47:H48" si="14">IF(L86+L124+L162+L203+M245=0,"--",L86+L124+L162+L203+M245)</f>
        <v>--</v>
      </c>
      <c r="I47" s="116" t="str">
        <f t="shared" ref="I47:I48" si="15">IF(M86+M124+M162+M203+N245=0,"--",M86+M124+M162+M203+N245)</f>
        <v>--</v>
      </c>
      <c r="J47" s="116" t="str">
        <f t="shared" ref="J47:J48" si="16">IF(N86+N124+N162+N203+O245=0,"--",N86+N124+N162+N203+O245)</f>
        <v>--</v>
      </c>
      <c r="K47" s="116" t="str">
        <f t="shared" ref="K47:K48" si="17">IF(O86+O124+O162+O203+P245=0,"--",O86+O124+O162+O203+P245)</f>
        <v>--</v>
      </c>
      <c r="L47" s="116" t="str">
        <f t="shared" ref="L47:L48" si="18">IF(Q245=0,"--",Q245)</f>
        <v>--</v>
      </c>
      <c r="M47" s="116" t="str">
        <f t="shared" ref="M47:M48" si="19">IF(P86+P124+P162+P203+AN245=0,"--",P86+P124+P162+P203+AN245)</f>
        <v>--</v>
      </c>
    </row>
    <row r="48" spans="1:47" s="32" customFormat="1" ht="18" customHeight="1">
      <c r="A48" s="117" t="s">
        <v>344</v>
      </c>
      <c r="B48" s="116">
        <f t="shared" si="8"/>
        <v>4689.83</v>
      </c>
      <c r="C48" s="116" t="str">
        <f t="shared" si="9"/>
        <v>--</v>
      </c>
      <c r="D48" s="116">
        <f t="shared" si="10"/>
        <v>62228326.739999995</v>
      </c>
      <c r="E48" s="116" t="str">
        <f t="shared" si="11"/>
        <v>--</v>
      </c>
      <c r="F48" s="116">
        <f t="shared" si="12"/>
        <v>-83839949.24000001</v>
      </c>
      <c r="G48" s="116">
        <f t="shared" si="13"/>
        <v>36525514.979999997</v>
      </c>
      <c r="H48" s="116" t="str">
        <f t="shared" si="14"/>
        <v>--</v>
      </c>
      <c r="I48" s="116" t="str">
        <f t="shared" si="15"/>
        <v>--</v>
      </c>
      <c r="J48" s="116" t="str">
        <f t="shared" si="16"/>
        <v>--</v>
      </c>
      <c r="K48" s="116">
        <f t="shared" si="17"/>
        <v>876025.19</v>
      </c>
      <c r="L48" s="116" t="str">
        <f t="shared" si="18"/>
        <v>--</v>
      </c>
      <c r="M48" s="116">
        <f t="shared" si="19"/>
        <v>15794607.499999996</v>
      </c>
    </row>
    <row r="49" spans="1:47" s="32" customFormat="1" ht="18" customHeight="1">
      <c r="A49" s="65" t="str">
        <f>"C. SALDO A 31 DE DICIEMBRE DE "&amp;Balance!O1-1</f>
        <v>C. SALDO A 31 DE DICIEMBRE DE 2015</v>
      </c>
      <c r="B49" s="115">
        <f>D88+E88+D126+E126+D164+E164+D205+E205+D247</f>
        <v>325164062.16000003</v>
      </c>
      <c r="C49" s="115">
        <f>F88+F126+F164+F205+F247</f>
        <v>0</v>
      </c>
      <c r="D49" s="115">
        <f>F88+G88+F126+G126+F164+G164+F205+G205+F247</f>
        <v>-2922697.4699999993</v>
      </c>
      <c r="E49" s="115">
        <f>H88+H126+H164+H205+I247</f>
        <v>0</v>
      </c>
      <c r="F49" s="115">
        <f t="shared" ref="F49:K49" si="20">J88+J126+J164+J205+K247</f>
        <v>196391122.78999999</v>
      </c>
      <c r="G49" s="115">
        <f t="shared" si="20"/>
        <v>-13338537.419999994</v>
      </c>
      <c r="H49" s="115">
        <f t="shared" si="20"/>
        <v>0</v>
      </c>
      <c r="I49" s="115">
        <f t="shared" si="20"/>
        <v>0</v>
      </c>
      <c r="J49" s="115">
        <f t="shared" si="20"/>
        <v>0</v>
      </c>
      <c r="K49" s="115">
        <f t="shared" si="20"/>
        <v>402977831.31</v>
      </c>
      <c r="L49" s="115">
        <f>Q247</f>
        <v>0</v>
      </c>
      <c r="M49" s="115">
        <f>P88+P126+P164+P205+AN247</f>
        <v>232280266.90999994</v>
      </c>
    </row>
    <row r="50" spans="1:47" s="32" customFormat="1" ht="18" customHeight="1">
      <c r="A50" s="31" t="str">
        <f>"  I. Ajustes por cambios de criterio del ejercicio "&amp;Balance!O1-1</f>
        <v xml:space="preserve">  I. Ajustes por cambios de criterio del ejercicio 2015</v>
      </c>
      <c r="B50" s="116" t="str">
        <f>IF(D89+E89+D127+E127+D165+E165+D206+E206+D248=0,"--",D89+E89+D127+E127+D165+E165+D206+E206+D248)</f>
        <v>--</v>
      </c>
      <c r="C50" s="116" t="str">
        <f>IF(F89+F127+F165+F206+F248=0,"--",F89+F127+F165+F206+F248)</f>
        <v>--</v>
      </c>
      <c r="D50" s="116" t="str">
        <f>IF(I89+G89+I127+G127+I165+G165+I206+G206+G248=0,"--",I89+G89+I127+G127+I165+G165+I206+G206+G248)</f>
        <v>--</v>
      </c>
      <c r="E50" s="116" t="str">
        <f>IF(H89+H127+H165+H206+I248=0,"--",H89+H127+H165+H206+I248)</f>
        <v>--</v>
      </c>
      <c r="F50" s="116" t="str">
        <f t="shared" ref="F50:K51" si="21">IF(J89+J127+J165+J206+K248=0,"--",J89+J127+J165+J206+K248)</f>
        <v>--</v>
      </c>
      <c r="G50" s="116" t="str">
        <f t="shared" si="21"/>
        <v>--</v>
      </c>
      <c r="H50" s="116" t="str">
        <f t="shared" si="21"/>
        <v>--</v>
      </c>
      <c r="I50" s="116" t="str">
        <f t="shared" si="21"/>
        <v>--</v>
      </c>
      <c r="J50" s="116" t="str">
        <f t="shared" si="21"/>
        <v>--</v>
      </c>
      <c r="K50" s="116" t="str">
        <f t="shared" si="21"/>
        <v>--</v>
      </c>
      <c r="L50" s="116" t="str">
        <f>IF(Q248=0,"--",Q248)</f>
        <v>--</v>
      </c>
      <c r="M50" s="116" t="str">
        <f>IF(P89+P127+P165+P206+AN248=0,"--",P89+P127+P165+P206+AN248)</f>
        <v>--</v>
      </c>
    </row>
    <row r="51" spans="1:47" s="32" customFormat="1" ht="18" customHeight="1">
      <c r="A51" s="31" t="str">
        <f>"  II. Ajustes por errores del ejercicio "&amp;Balance!O1-1</f>
        <v xml:space="preserve">  II. Ajustes por errores del ejercicio 2015</v>
      </c>
      <c r="B51" s="116">
        <f>IF(D90+E90+D128+E128+D166+E166+D207+E207+D249=0,"--",D90+E90+D128+E128+D166+E166+D207+E207+D249)</f>
        <v>-13313.08</v>
      </c>
      <c r="C51" s="116" t="str">
        <f>IF(F90+F128+F166+F207+F249=0,"--",F90+F128+F166+F207+F249)</f>
        <v>--</v>
      </c>
      <c r="D51" s="116" t="str">
        <f>IF(I90+G90+I128+G128+I166+G166+I207+G207+G249=0,"--",I90+G90+I128+G128+I166+G166+I207+G207+G249)</f>
        <v>--</v>
      </c>
      <c r="E51" s="116" t="str">
        <f>IF(H90+H128+H166+H207+I249=0,"--",H90+H128+H166+H207+I249)</f>
        <v>--</v>
      </c>
      <c r="F51" s="116" t="str">
        <f t="shared" si="21"/>
        <v>--</v>
      </c>
      <c r="G51" s="116" t="str">
        <f t="shared" si="21"/>
        <v>--</v>
      </c>
      <c r="H51" s="116" t="str">
        <f t="shared" si="21"/>
        <v>--</v>
      </c>
      <c r="I51" s="116" t="str">
        <f t="shared" si="21"/>
        <v>--</v>
      </c>
      <c r="J51" s="116" t="str">
        <f t="shared" si="21"/>
        <v>--</v>
      </c>
      <c r="K51" s="116" t="str">
        <f t="shared" si="21"/>
        <v>--</v>
      </c>
      <c r="L51" s="116" t="str">
        <f>IF(Q249=0,"--",Q249)</f>
        <v>--</v>
      </c>
      <c r="M51" s="116">
        <f>IF(P90+P128+P166+P207+AN249=0,"--",P90+P128+P166+P207+AN249)</f>
        <v>-13313.08</v>
      </c>
    </row>
    <row r="52" spans="1:47" s="32" customFormat="1" ht="18" customHeight="1">
      <c r="A52" s="65" t="str">
        <f>"D. SALDO AJUSTADO A 1 DE ENERO DE "&amp;Balance!O1</f>
        <v>D. SALDO AJUSTADO A 1 DE ENERO DE 2016</v>
      </c>
      <c r="B52" s="115">
        <f>D91+E91+D129+E129+D167+E167+D208+E208+D250</f>
        <v>325150749.08000004</v>
      </c>
      <c r="C52" s="115">
        <f>F91+F129+F167+F208+F250</f>
        <v>0</v>
      </c>
      <c r="D52" s="115">
        <f>I91+G91+I129+G129+I167+G167+I208+G208+G250</f>
        <v>-706276069.73000002</v>
      </c>
      <c r="E52" s="115">
        <f>H91+H129+H167+H208+I250</f>
        <v>0</v>
      </c>
      <c r="F52" s="115">
        <f t="shared" ref="F52:K52" si="22">J91+J129+J167+J208+K250</f>
        <v>196391122.78999999</v>
      </c>
      <c r="G52" s="115">
        <f t="shared" si="22"/>
        <v>14023320.380000006</v>
      </c>
      <c r="H52" s="115">
        <f t="shared" si="22"/>
        <v>0</v>
      </c>
      <c r="I52" s="115">
        <f t="shared" si="22"/>
        <v>0</v>
      </c>
      <c r="J52" s="115">
        <f t="shared" si="22"/>
        <v>0</v>
      </c>
      <c r="K52" s="115">
        <f t="shared" si="22"/>
        <v>402977831.31</v>
      </c>
      <c r="L52" s="115">
        <f>Q250</f>
        <v>0</v>
      </c>
      <c r="M52" s="115">
        <f>P91+P129+P167+P208+AN250</f>
        <v>232266953.82999992</v>
      </c>
    </row>
    <row r="53" spans="1:47" s="32" customFormat="1" ht="18" customHeight="1">
      <c r="A53" s="31" t="s">
        <v>122</v>
      </c>
      <c r="B53" s="116" t="str">
        <f>IF(D92+E92+D130+E130+D168+E168+SUM(D209:D212)+SUM(E209:E212)+D251=0,"--",D92+E92+D130+E130+D168+E168+SUM(D209:D212)+SUM(E209:E212)+D251)</f>
        <v>--</v>
      </c>
      <c r="C53" s="116" t="str">
        <f>IF(F92+F130+F168+SUM(F209:F212)+F251=0,"--",F92+F130+F168+SUM(F209:F212)+F251)</f>
        <v>--</v>
      </c>
      <c r="D53" s="116" t="str">
        <f>IF(I92+G92+I130+G130+I168+G168+SUM(I209:I212)+SUM(G209:G212)+G251=0,"--",I92+G92+I130+G130+I168+G168+SUM(I209:I212)+SUM(G209:G212)+G251)</f>
        <v>--</v>
      </c>
      <c r="E53" s="116" t="str">
        <f>IF(H92+H130+H168+SUM(H209:H212)+I251=0,"--",H92+H130+H168+SUM(H209:H212)+I251)</f>
        <v>--</v>
      </c>
      <c r="F53" s="116" t="str">
        <f t="shared" ref="F53:K53" si="23">IF(J92+J130+J168+SUM(I209:I212)+K251=0,"--",J92+J130+J168+SUM(I209:I212)+K251)</f>
        <v>--</v>
      </c>
      <c r="G53" s="116">
        <f t="shared" si="23"/>
        <v>-15961292.720000003</v>
      </c>
      <c r="H53" s="116" t="str">
        <f t="shared" si="23"/>
        <v>--</v>
      </c>
      <c r="I53" s="116" t="str">
        <f t="shared" si="23"/>
        <v>--</v>
      </c>
      <c r="J53" s="116" t="str">
        <f t="shared" si="23"/>
        <v>--</v>
      </c>
      <c r="K53" s="116">
        <f t="shared" si="23"/>
        <v>-9527758.1600000001</v>
      </c>
      <c r="L53" s="116" t="str">
        <f>IF(Q251=0,"--",Q251)</f>
        <v>--</v>
      </c>
      <c r="M53" s="116">
        <f>IF(P92+P130+P168+SUM(O209:O212)+AN251=0,"--",P92+P130+P168+SUM(O209:O212)+AN251)</f>
        <v>-25489050.880000003</v>
      </c>
      <c r="O53" s="39"/>
    </row>
    <row r="54" spans="1:47" s="32" customFormat="1" ht="18" customHeight="1">
      <c r="A54" s="31" t="s">
        <v>123</v>
      </c>
      <c r="B54" s="116">
        <f>IF(D93+E93+D131+E131+D169+E169+D213+E213+D252=0,"--",D93+E93+D131+E131+D169+E169+D213+E213+D252)</f>
        <v>-5960998.6200000001</v>
      </c>
      <c r="C54" s="116" t="str">
        <f>IF(F93+F131+F169+F213+F252=0,"--",F93+F131+F169+F213+F252)</f>
        <v>--</v>
      </c>
      <c r="D54" s="116">
        <f>IF(I93+G93+I131+G131+I169+G169+I213+G213+G252=0,"--",I93+G93+I131+G131+I169+G169+I213+G213+G252)</f>
        <v>-66.73</v>
      </c>
      <c r="E54" s="116" t="str">
        <f>IF(H93+H131+H169+H213+I252=0,"--",H93+H131+H169+H213+I252)</f>
        <v>--</v>
      </c>
      <c r="F54" s="116">
        <f t="shared" ref="F54:K55" si="24">IF(J93+J131+J169+J213+K252=0,"--",J93+J131+J169+J213+K252)</f>
        <v>347450595.69</v>
      </c>
      <c r="G54" s="116">
        <f t="shared" si="24"/>
        <v>4885586.6100000003</v>
      </c>
      <c r="H54" s="116" t="str">
        <f t="shared" si="24"/>
        <v>--</v>
      </c>
      <c r="I54" s="116" t="str">
        <f t="shared" si="24"/>
        <v>--</v>
      </c>
      <c r="J54" s="116" t="str">
        <f t="shared" si="24"/>
        <v>--</v>
      </c>
      <c r="K54" s="116">
        <f t="shared" si="24"/>
        <v>255000</v>
      </c>
      <c r="L54" s="116" t="str">
        <f>IF(Q252=0,"--",Q252)</f>
        <v>--</v>
      </c>
      <c r="M54" s="116">
        <f>IF(P93+P131+P169+P213+AN252=0,"--",P93+P131+P169+P213+AN252)</f>
        <v>346630116.94999999</v>
      </c>
    </row>
    <row r="55" spans="1:47" s="32" customFormat="1" ht="18" customHeight="1">
      <c r="A55" s="117" t="s">
        <v>124</v>
      </c>
      <c r="B55" s="116" t="str">
        <f>IF(D94+E94+D132+E132+D170+E170+D214+E214+D253=0,"--",D94+E94+D132+E132+D170+E170+D214+E214+D253)</f>
        <v>--</v>
      </c>
      <c r="C55" s="116" t="str">
        <f>IF(F94+F132+F170+F214+F253=0,"--",F94+F132+F170+F214+F253)</f>
        <v>--</v>
      </c>
      <c r="D55" s="116" t="str">
        <f>IF(I94+G94+I132+G132+I170+G170+I214+G214+G253=0,"--",I94+G94+I132+G132+I170+G170+I214+G214+G253)</f>
        <v>--</v>
      </c>
      <c r="E55" s="116" t="str">
        <f>IF(H94+H132+H170+H214+I253=0,"--",H94+H132+H170+H214+I253)</f>
        <v>--</v>
      </c>
      <c r="F55" s="116">
        <f t="shared" si="24"/>
        <v>42575889.75</v>
      </c>
      <c r="G55" s="116" t="str">
        <f t="shared" si="24"/>
        <v>--</v>
      </c>
      <c r="H55" s="116" t="str">
        <f t="shared" si="24"/>
        <v>--</v>
      </c>
      <c r="I55" s="116" t="str">
        <f t="shared" si="24"/>
        <v>--</v>
      </c>
      <c r="J55" s="116" t="str">
        <f t="shared" si="24"/>
        <v>--</v>
      </c>
      <c r="K55" s="116" t="str">
        <f t="shared" si="24"/>
        <v>--</v>
      </c>
      <c r="L55" s="116" t="str">
        <f>IF(Q253=0,"--",Q253)</f>
        <v>--</v>
      </c>
      <c r="M55" s="116">
        <f>IF(P94+P132+P170+P214+AN253=0,"--",P94+P132+P170+P214+AN253)</f>
        <v>42575889.75</v>
      </c>
    </row>
    <row r="56" spans="1:47" s="32" customFormat="1" ht="18" customHeight="1">
      <c r="A56" s="117" t="s">
        <v>125</v>
      </c>
      <c r="B56" s="116" t="str">
        <f>IF(D95+E95+D133+E133+D171+E171+D215+E215+D254=0,"--",D95+E95+D133+E133+D171+E171+D215+E215+D254)</f>
        <v>--</v>
      </c>
      <c r="C56" s="116" t="str">
        <f>IF(+F95+F133+F171+F215+F254=0,"--",+F95+F133+F171+F215+F254)</f>
        <v>--</v>
      </c>
      <c r="D56" s="116" t="str">
        <f>IF(I95+G95+I133+G133+I171+G171+I215+G215+G254=0,"--",I95+G95+I133+G133+I171+G171+I215+G215+G254)</f>
        <v>--</v>
      </c>
      <c r="E56" s="116" t="str">
        <f>IF(+H95+H133+H171+H215+I254=0,"--",+H95+H133+H171+H215+I254)</f>
        <v>--</v>
      </c>
      <c r="F56" s="116" t="str">
        <f t="shared" ref="F56:K56" si="25">IF(+J95+J133+J171+J215+K254=0,"--",+J95+J133+J171+J215+K254)</f>
        <v>--</v>
      </c>
      <c r="G56" s="116" t="str">
        <f t="shared" si="25"/>
        <v>--</v>
      </c>
      <c r="H56" s="116" t="str">
        <f t="shared" si="25"/>
        <v>--</v>
      </c>
      <c r="I56" s="116" t="str">
        <f t="shared" si="25"/>
        <v>--</v>
      </c>
      <c r="J56" s="116" t="str">
        <f t="shared" si="25"/>
        <v>--</v>
      </c>
      <c r="K56" s="116" t="str">
        <f t="shared" si="25"/>
        <v>--</v>
      </c>
      <c r="L56" s="116" t="str">
        <f>IF(Q254=0,"--",Q254)</f>
        <v>--</v>
      </c>
      <c r="M56" s="116" t="str">
        <f>IF(+P95+P133+P171+P215+AN254=0,"--",+P95+P133+P171+P215+AN254)</f>
        <v>--</v>
      </c>
    </row>
    <row r="57" spans="1:47" s="32" customFormat="1" ht="18" customHeight="1">
      <c r="A57" s="117" t="s">
        <v>126</v>
      </c>
      <c r="B57" s="116">
        <f>IF(D100+E100+SUM(D134:D138)+SUM(E134:E138)+SUM(D172:D176)+SUM(E172:E176)+D220+E220+SUM(D255:D260)=0,"--",D100+E100+SUM(D134:D138)+SUM(E134:E138)+SUM(D172:D176)+SUM(E172:E176)+D220+E220+SUM(D255:D260))</f>
        <v>-5960998.6200000001</v>
      </c>
      <c r="C57" s="116" t="str">
        <f>IF(F100+SUM(F134:F138)+SUM(F172:F176)+F220+SUM(F255:F260)=0,"--",F100+SUM(F134:F138)+SUM(F172:F176)+F220+SUM(F255:F260))</f>
        <v>--</v>
      </c>
      <c r="D57" s="116">
        <f>IF(I100+G100+SUM(I134:I138)+SUM(G134:G138)+SUM(I172:I176)+SUM(G172:G176)+I220+G220+SUM(G255:G260)=0,"--",I100+G100+SUM(I134:I138)+SUM(G134:G138)+SUM(I172:I176)+SUM(G172:G176)+I220+G220+SUM(G255:G260))</f>
        <v>-66.73</v>
      </c>
      <c r="E57" s="116" t="str">
        <f>IF(H100+SUM(H134:H138)+SUM(H172:H176)+H220+SUM(I255:I260)=0,"--",H100+SUM(H134:H138)+SUM(H172:H176)+H220+SUM(I255:I260))</f>
        <v>--</v>
      </c>
      <c r="F57" s="116">
        <f t="shared" ref="F57:K57" si="26">IF(J100+SUM(J134:J138)+SUM(J172:J176)+J220+SUM(K255:K260)=0,"--",J100+SUM(J134:J138)+SUM(J172:J176)+J220+SUM(K255:K260))</f>
        <v>304874705.94</v>
      </c>
      <c r="G57" s="116">
        <f t="shared" si="26"/>
        <v>4885586.6100000003</v>
      </c>
      <c r="H57" s="116" t="str">
        <f t="shared" si="26"/>
        <v>--</v>
      </c>
      <c r="I57" s="116" t="str">
        <f t="shared" si="26"/>
        <v>--</v>
      </c>
      <c r="J57" s="116" t="str">
        <f t="shared" si="26"/>
        <v>--</v>
      </c>
      <c r="K57" s="116">
        <f t="shared" si="26"/>
        <v>255000</v>
      </c>
      <c r="L57" s="116" t="str">
        <f>IF(SUM(Q255:Q260)=0,"--",SUM(Q255:Q260))</f>
        <v>--</v>
      </c>
      <c r="M57" s="116">
        <f>IF(P100+SUM(P134:P138)+SUM(P172:P176)+P220+SUM(AN255:AN260)=0,"--",P100+SUM(P134:P138)+SUM(P172:P176)+P220+SUM(AN255:AN260))</f>
        <v>304054227.19999999</v>
      </c>
    </row>
    <row r="58" spans="1:47" s="32" customFormat="1" ht="18" customHeight="1">
      <c r="A58" s="31" t="s">
        <v>127</v>
      </c>
      <c r="B58" s="116">
        <f>IF(D101+E101+D139+E139+D177+E177+D221+E221+D261=0,"--",D101+E101+D139+E139+D177+E177+D221+E221+D261)</f>
        <v>3679.2</v>
      </c>
      <c r="C58" s="116" t="str">
        <f>IF(F101+F139+F177+F221+F261=0,"--",F101+F139+F177+F221+F261)</f>
        <v>--</v>
      </c>
      <c r="D58" s="116">
        <f>IF(I101+G101+I139+G139+I177+G177+I221+G221+G261=0,"--",I101+G101+I139+G139+I177+G177+I221+G221+G261)</f>
        <v>133494693.22999999</v>
      </c>
      <c r="E58" s="116" t="str">
        <f>IF(H101+H139+H177+H221+I261=0,"--",H101+H139+H177+H221+I261)</f>
        <v>--</v>
      </c>
      <c r="F58" s="116">
        <f t="shared" ref="F58:K58" si="27">IF(J101+J139+J177+J221+K261=0,"--",J101+J139+J177+J221+K261)</f>
        <v>-116242403.5</v>
      </c>
      <c r="G58" s="116">
        <f t="shared" si="27"/>
        <v>-18908906.989999998</v>
      </c>
      <c r="H58" s="116" t="str">
        <f t="shared" si="27"/>
        <v>--</v>
      </c>
      <c r="I58" s="116" t="str">
        <f t="shared" si="27"/>
        <v>--</v>
      </c>
      <c r="J58" s="116" t="str">
        <f t="shared" si="27"/>
        <v>--</v>
      </c>
      <c r="K58" s="116">
        <f t="shared" si="27"/>
        <v>4606049.24</v>
      </c>
      <c r="L58" s="116" t="str">
        <f>IF(Q261=0,"--",Q261)</f>
        <v>--</v>
      </c>
      <c r="M58" s="116">
        <f>IF(P101+P139+P177+P221+AN261=0,"--",P101+P139+P177+P221+AN261)</f>
        <v>2953111.18</v>
      </c>
    </row>
    <row r="59" spans="1:47" s="32" customFormat="1" ht="18" customHeight="1">
      <c r="A59" s="117" t="s">
        <v>343</v>
      </c>
      <c r="B59" s="116" t="str">
        <f t="shared" ref="B59:B60" si="28">IF(D102+E102+D140+E140+D178+E178+D222+E222+D262=0,"--",D102+E102+D140+E140+D178+E178+D222+E222+D262)</f>
        <v>--</v>
      </c>
      <c r="C59" s="116" t="str">
        <f t="shared" ref="C59:C60" si="29">IF(F102+F140+F178+F222+F262=0,"--",F102+F140+F178+F222+F262)</f>
        <v>--</v>
      </c>
      <c r="D59" s="116" t="str">
        <f t="shared" ref="D59:D60" si="30">IF(I102+G102+I140+G140+I178+G178+I222+G222+G262=0,"--",I102+G102+I140+G140+I178+G178+I222+G222+G262)</f>
        <v>--</v>
      </c>
      <c r="E59" s="116" t="str">
        <f t="shared" ref="E59:E60" si="31">IF(H102+H140+H178+H222+I262=0,"--",H102+H140+H178+H222+I262)</f>
        <v>--</v>
      </c>
      <c r="F59" s="116" t="str">
        <f t="shared" ref="F59:F60" si="32">IF(J102+J140+J178+J222+K262=0,"--",J102+J140+J178+J222+K262)</f>
        <v>--</v>
      </c>
      <c r="G59" s="116" t="str">
        <f t="shared" ref="G59:G60" si="33">IF(K102+K140+K178+K222+L262=0,"--",K102+K140+K178+K222+L262)</f>
        <v>--</v>
      </c>
      <c r="H59" s="116" t="str">
        <f t="shared" ref="H59:H60" si="34">IF(L102+L140+L178+L222+M262=0,"--",L102+L140+L178+L222+M262)</f>
        <v>--</v>
      </c>
      <c r="I59" s="116" t="str">
        <f t="shared" ref="I59:I60" si="35">IF(M102+M140+M178+M222+N262=0,"--",M102+M140+M178+M222+N262)</f>
        <v>--</v>
      </c>
      <c r="J59" s="116" t="str">
        <f t="shared" ref="J59:J60" si="36">IF(N102+N140+N178+N222+O262=0,"--",N102+N140+N178+N222+O262)</f>
        <v>--</v>
      </c>
      <c r="K59" s="116" t="str">
        <f t="shared" ref="K59:K60" si="37">IF(O102+O140+O178+O222+P262=0,"--",O102+O140+O178+O222+P262)</f>
        <v>--</v>
      </c>
      <c r="L59" s="116" t="str">
        <f t="shared" ref="L59:L60" si="38">IF(Q262=0,"--",Q262)</f>
        <v>--</v>
      </c>
      <c r="M59" s="116" t="str">
        <f t="shared" ref="M59:M60" si="39">IF(P102+P140+P178+P222+AN262=0,"--",P102+P140+P178+P222+AN262)</f>
        <v>--</v>
      </c>
    </row>
    <row r="60" spans="1:47" s="32" customFormat="1" ht="18" customHeight="1">
      <c r="A60" s="117" t="s">
        <v>344</v>
      </c>
      <c r="B60" s="116">
        <f t="shared" si="28"/>
        <v>3679.2</v>
      </c>
      <c r="C60" s="116" t="str">
        <f t="shared" si="29"/>
        <v>--</v>
      </c>
      <c r="D60" s="116">
        <f t="shared" si="30"/>
        <v>133494693.22999999</v>
      </c>
      <c r="E60" s="116" t="str">
        <f t="shared" si="31"/>
        <v>--</v>
      </c>
      <c r="F60" s="116">
        <f t="shared" si="32"/>
        <v>-116242403.5</v>
      </c>
      <c r="G60" s="116">
        <f t="shared" si="33"/>
        <v>-18908906.989999998</v>
      </c>
      <c r="H60" s="116" t="str">
        <f t="shared" si="34"/>
        <v>--</v>
      </c>
      <c r="I60" s="116" t="str">
        <f t="shared" si="35"/>
        <v>--</v>
      </c>
      <c r="J60" s="116" t="str">
        <f t="shared" si="36"/>
        <v>--</v>
      </c>
      <c r="K60" s="116">
        <f t="shared" si="37"/>
        <v>4606049.24</v>
      </c>
      <c r="L60" s="116" t="str">
        <f t="shared" si="38"/>
        <v>--</v>
      </c>
      <c r="M60" s="116">
        <f t="shared" si="39"/>
        <v>2953111.18</v>
      </c>
    </row>
    <row r="61" spans="1:47" s="32" customFormat="1" ht="18" customHeight="1" thickBot="1">
      <c r="A61" s="109" t="str">
        <f>"E. SALDO A 31 DE DICIEMBRE DE "&amp;Balance!O1</f>
        <v>E. SALDO A 31 DE DICIEMBRE DE 2016</v>
      </c>
      <c r="B61" s="37">
        <f>D104+E104+D142+E142+D180+E180+D224+E224+D264</f>
        <v>319193429.66000003</v>
      </c>
      <c r="C61" s="37">
        <f>F104+F142+F180+F224+F264</f>
        <v>0</v>
      </c>
      <c r="D61" s="37">
        <f>I104+G104+I142+G142+I180+G180+I224+G224+G264</f>
        <v>-572781443.23000002</v>
      </c>
      <c r="E61" s="37">
        <f>H104+H142+H180+H224+I264</f>
        <v>0</v>
      </c>
      <c r="F61" s="37">
        <f t="shared" ref="F61:K61" si="40">J104+J142+J180+J224+K264</f>
        <v>427599314.98000002</v>
      </c>
      <c r="G61" s="37">
        <f t="shared" si="40"/>
        <v>-15961292.719999988</v>
      </c>
      <c r="H61" s="37">
        <f t="shared" si="40"/>
        <v>0</v>
      </c>
      <c r="I61" s="37">
        <f t="shared" si="40"/>
        <v>0</v>
      </c>
      <c r="J61" s="37">
        <f t="shared" si="40"/>
        <v>0</v>
      </c>
      <c r="K61" s="37">
        <f t="shared" si="40"/>
        <v>398311122.38999999</v>
      </c>
      <c r="L61" s="37">
        <f>Q264</f>
        <v>0</v>
      </c>
      <c r="M61" s="37">
        <f>P104+P142+P180+P224+AN264</f>
        <v>556361131.07999992</v>
      </c>
    </row>
    <row r="62" spans="1:47" s="32" customFormat="1" ht="18" customHeight="1">
      <c r="A62" s="3"/>
      <c r="B62" s="3"/>
      <c r="C62" s="3"/>
      <c r="D62" s="3"/>
      <c r="E62" s="3"/>
      <c r="F62" s="3"/>
      <c r="G62" s="3"/>
      <c r="H62" s="3"/>
      <c r="I62" s="3"/>
      <c r="J62" s="3"/>
      <c r="K62" s="3"/>
      <c r="L62" s="3"/>
      <c r="M62" s="3"/>
      <c r="N62" s="3"/>
      <c r="O62" s="3"/>
    </row>
    <row r="63" spans="1:47" s="32" customFormat="1" ht="18" customHeight="1">
      <c r="A63" s="59" t="s">
        <v>71</v>
      </c>
      <c r="B63" s="26"/>
      <c r="C63" s="26"/>
      <c r="D63" s="26"/>
      <c r="E63" s="3"/>
      <c r="F63" s="26"/>
      <c r="G63" s="3"/>
      <c r="H63" s="3"/>
      <c r="I63" s="3"/>
      <c r="J63" s="3"/>
      <c r="K63" s="3"/>
      <c r="L63" s="3"/>
      <c r="M63" s="26"/>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row>
    <row r="64" spans="1:47" s="32" customFormat="1" ht="18" customHeight="1">
      <c r="A64" s="31" t="s">
        <v>72</v>
      </c>
      <c r="B64" s="3"/>
      <c r="C64" s="3"/>
      <c r="D64" s="3"/>
      <c r="E64" s="3"/>
      <c r="F64" s="3"/>
      <c r="G64" s="3"/>
      <c r="H64" s="3"/>
      <c r="I64" s="3"/>
      <c r="J64" s="3"/>
      <c r="K64" s="3"/>
      <c r="L64" s="3"/>
      <c r="M64" s="26"/>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row>
    <row r="65" spans="1:16">
      <c r="M65" s="26"/>
    </row>
    <row r="66" spans="1:16" ht="18" hidden="1" customHeight="1">
      <c r="M66" s="26"/>
    </row>
    <row r="67" spans="1:16" ht="12.75" hidden="1" customHeight="1" thickBot="1"/>
    <row r="68" spans="1:16" ht="12.75" hidden="1" customHeight="1">
      <c r="A68" s="166" t="s">
        <v>128</v>
      </c>
      <c r="B68" s="167"/>
      <c r="C68" s="172" t="s">
        <v>129</v>
      </c>
      <c r="D68" s="175" t="s">
        <v>130</v>
      </c>
      <c r="E68" s="176"/>
      <c r="F68" s="176"/>
      <c r="G68" s="176"/>
      <c r="H68" s="176"/>
      <c r="I68" s="176"/>
      <c r="J68" s="176"/>
      <c r="K68" s="176"/>
      <c r="L68" s="176"/>
      <c r="M68" s="176"/>
      <c r="N68" s="176"/>
      <c r="O68" s="176"/>
      <c r="P68" s="177"/>
    </row>
    <row r="69" spans="1:16" ht="12.75" hidden="1" customHeight="1">
      <c r="A69" s="168"/>
      <c r="B69" s="169"/>
      <c r="C69" s="173"/>
      <c r="D69" s="178" t="s">
        <v>110</v>
      </c>
      <c r="E69" s="179"/>
      <c r="F69" s="180" t="s">
        <v>111</v>
      </c>
      <c r="G69" s="182" t="s">
        <v>131</v>
      </c>
      <c r="H69" s="180" t="s">
        <v>132</v>
      </c>
      <c r="I69" s="182" t="s">
        <v>133</v>
      </c>
      <c r="J69" s="180" t="s">
        <v>114</v>
      </c>
      <c r="K69" s="180" t="s">
        <v>115</v>
      </c>
      <c r="L69" s="180" t="s">
        <v>134</v>
      </c>
      <c r="M69" s="182" t="s">
        <v>117</v>
      </c>
      <c r="N69" s="180" t="s">
        <v>118</v>
      </c>
      <c r="O69" s="164" t="s">
        <v>119</v>
      </c>
      <c r="P69" s="184" t="s">
        <v>120</v>
      </c>
    </row>
    <row r="70" spans="1:16" ht="12.75" hidden="1" customHeight="1">
      <c r="A70" s="168"/>
      <c r="B70" s="169"/>
      <c r="C70" s="173"/>
      <c r="D70" s="118" t="s">
        <v>135</v>
      </c>
      <c r="E70" s="119" t="s">
        <v>136</v>
      </c>
      <c r="F70" s="181"/>
      <c r="G70" s="183"/>
      <c r="H70" s="181"/>
      <c r="I70" s="183"/>
      <c r="J70" s="181"/>
      <c r="K70" s="181"/>
      <c r="L70" s="181"/>
      <c r="M70" s="183"/>
      <c r="N70" s="181"/>
      <c r="O70" s="165"/>
      <c r="P70" s="185"/>
    </row>
    <row r="71" spans="1:16" ht="12.75" hidden="1" customHeight="1">
      <c r="A71" s="170"/>
      <c r="B71" s="171"/>
      <c r="C71" s="174"/>
      <c r="D71" s="120" t="s">
        <v>137</v>
      </c>
      <c r="E71" s="121" t="s">
        <v>138</v>
      </c>
      <c r="F71" s="122" t="s">
        <v>139</v>
      </c>
      <c r="G71" s="121" t="s">
        <v>140</v>
      </c>
      <c r="H71" s="122" t="s">
        <v>141</v>
      </c>
      <c r="I71" s="121" t="s">
        <v>142</v>
      </c>
      <c r="J71" s="122" t="s">
        <v>143</v>
      </c>
      <c r="K71" s="121" t="s">
        <v>144</v>
      </c>
      <c r="L71" s="122" t="s">
        <v>145</v>
      </c>
      <c r="M71" s="121" t="s">
        <v>146</v>
      </c>
      <c r="N71" s="122" t="s">
        <v>147</v>
      </c>
      <c r="O71" s="121" t="s">
        <v>148</v>
      </c>
      <c r="P71" s="123" t="s">
        <v>149</v>
      </c>
    </row>
    <row r="72" spans="1:16" ht="12.75" hidden="1" customHeight="1">
      <c r="A72" s="124" t="s">
        <v>150</v>
      </c>
      <c r="B72" s="125"/>
      <c r="C72" s="126">
        <v>511</v>
      </c>
      <c r="D72" s="127">
        <f>'[7]3210'!E31+'[8]3210'!E31</f>
        <v>349670.47</v>
      </c>
      <c r="E72" s="127">
        <f>'[7]3210'!F31+'[8]3210'!F31</f>
        <v>0</v>
      </c>
      <c r="F72" s="127">
        <f>'[7]3210'!G31+'[8]3210'!G31</f>
        <v>0</v>
      </c>
      <c r="G72" s="127">
        <f>'[7]3210'!H31+'[8]3210'!H31</f>
        <v>164109.51</v>
      </c>
      <c r="H72" s="127">
        <f>'[7]3210'!I31+'[8]3210'!I31</f>
        <v>0</v>
      </c>
      <c r="I72" s="127">
        <f>'[7]3210'!J31+'[8]3210'!J31</f>
        <v>-67523.600000000006</v>
      </c>
      <c r="J72" s="127">
        <f>'[7]3210'!K31+'[8]3210'!K31</f>
        <v>592482.72</v>
      </c>
      <c r="K72" s="127">
        <f>'[7]3210'!L31+'[8]3210'!L31</f>
        <v>-609572.37</v>
      </c>
      <c r="L72" s="127">
        <f>'[7]3210'!M31+'[8]3210'!M31</f>
        <v>0</v>
      </c>
      <c r="M72" s="127">
        <f>'[7]3210'!N31+'[8]3210'!N31</f>
        <v>0</v>
      </c>
      <c r="N72" s="127">
        <f>'[7]3210'!O31+'[8]3210'!O31</f>
        <v>0</v>
      </c>
      <c r="O72" s="127">
        <f>'[7]3210'!P31+'[8]3210'!P31</f>
        <v>1120678.2600000002</v>
      </c>
      <c r="P72" s="127">
        <f>'[7]3210'!Q31+'[8]3210'!Q31</f>
        <v>1549844.99</v>
      </c>
    </row>
    <row r="73" spans="1:16" ht="12.75" hidden="1" customHeight="1">
      <c r="A73" s="128" t="s">
        <v>151</v>
      </c>
      <c r="B73" s="60"/>
      <c r="C73" s="126">
        <v>512</v>
      </c>
      <c r="D73" s="127">
        <f>'[7]3210'!E32+'[8]3210'!E32</f>
        <v>0</v>
      </c>
      <c r="E73" s="127">
        <f>'[7]3210'!F32+'[8]3210'!F32</f>
        <v>0</v>
      </c>
      <c r="F73" s="127">
        <f>'[7]3210'!G32+'[8]3210'!G32</f>
        <v>0</v>
      </c>
      <c r="G73" s="127">
        <f>'[7]3210'!H32+'[8]3210'!H32</f>
        <v>0</v>
      </c>
      <c r="H73" s="127">
        <f>'[7]3210'!I32+'[8]3210'!I32</f>
        <v>0</v>
      </c>
      <c r="I73" s="127">
        <f>'[7]3210'!J32+'[8]3210'!J32</f>
        <v>0</v>
      </c>
      <c r="J73" s="127">
        <f>'[7]3210'!K32+'[8]3210'!K32</f>
        <v>0</v>
      </c>
      <c r="K73" s="127">
        <f>'[7]3210'!L32+'[8]3210'!L32</f>
        <v>0</v>
      </c>
      <c r="L73" s="127">
        <f>'[7]3210'!M32+'[8]3210'!M32</f>
        <v>0</v>
      </c>
      <c r="M73" s="127">
        <f>'[7]3210'!N32+'[8]3210'!N32</f>
        <v>0</v>
      </c>
      <c r="N73" s="127">
        <f>'[7]3210'!O32+'[8]3210'!O32</f>
        <v>0</v>
      </c>
      <c r="O73" s="127">
        <f>'[7]3210'!P32+'[8]3210'!P32</f>
        <v>697893.59</v>
      </c>
      <c r="P73" s="127">
        <f>'[7]3210'!Q32+'[8]3210'!Q32</f>
        <v>697893.59</v>
      </c>
    </row>
    <row r="74" spans="1:16" ht="12.75" hidden="1" customHeight="1">
      <c r="A74" s="128" t="s">
        <v>152</v>
      </c>
      <c r="B74" s="60"/>
      <c r="C74" s="129">
        <v>513</v>
      </c>
      <c r="D74" s="127">
        <f>'[7]3210'!E33+'[8]3210'!E33</f>
        <v>0</v>
      </c>
      <c r="E74" s="127">
        <f>'[7]3210'!F33+'[8]3210'!F33</f>
        <v>0</v>
      </c>
      <c r="F74" s="127">
        <f>'[7]3210'!G33+'[8]3210'!G33</f>
        <v>0</v>
      </c>
      <c r="G74" s="127">
        <f>'[7]3210'!H33+'[8]3210'!H33</f>
        <v>0</v>
      </c>
      <c r="H74" s="127">
        <f>'[7]3210'!I33+'[8]3210'!I33</f>
        <v>0</v>
      </c>
      <c r="I74" s="127">
        <f>'[7]3210'!J33+'[8]3210'!J33</f>
        <v>0</v>
      </c>
      <c r="J74" s="127">
        <f>'[7]3210'!K33+'[8]3210'!K33</f>
        <v>0</v>
      </c>
      <c r="K74" s="127">
        <f>'[7]3210'!L33+'[8]3210'!L33</f>
        <v>0</v>
      </c>
      <c r="L74" s="127">
        <f>'[7]3210'!M33+'[8]3210'!M33</f>
        <v>0</v>
      </c>
      <c r="M74" s="127">
        <f>'[7]3210'!N33+'[8]3210'!N33</f>
        <v>0</v>
      </c>
      <c r="N74" s="127">
        <f>'[7]3210'!O33+'[8]3210'!O33</f>
        <v>0</v>
      </c>
      <c r="O74" s="127">
        <f>'[7]3210'!P33+'[8]3210'!P33</f>
        <v>0</v>
      </c>
      <c r="P74" s="127">
        <f>'[7]3210'!Q33+'[8]3210'!Q33</f>
        <v>0</v>
      </c>
    </row>
    <row r="75" spans="1:16" ht="12.75" hidden="1" customHeight="1">
      <c r="A75" s="124" t="s">
        <v>153</v>
      </c>
      <c r="B75" s="130"/>
      <c r="C75" s="126">
        <v>514</v>
      </c>
      <c r="D75" s="127">
        <f>'[7]3210'!E34+'[8]3210'!E34</f>
        <v>349670.47</v>
      </c>
      <c r="E75" s="127">
        <f>'[7]3210'!F34+'[8]3210'!F34</f>
        <v>0</v>
      </c>
      <c r="F75" s="127">
        <f>'[7]3210'!G34+'[8]3210'!G34</f>
        <v>0</v>
      </c>
      <c r="G75" s="127">
        <f>'[7]3210'!H34+'[8]3210'!H34</f>
        <v>164109.51</v>
      </c>
      <c r="H75" s="127">
        <f>'[7]3210'!I34+'[8]3210'!I34</f>
        <v>0</v>
      </c>
      <c r="I75" s="127">
        <f>'[7]3210'!J34+'[8]3210'!J34</f>
        <v>-67523.600000000006</v>
      </c>
      <c r="J75" s="127">
        <f>'[7]3210'!K34+'[8]3210'!K34</f>
        <v>592482.72</v>
      </c>
      <c r="K75" s="127">
        <f>'[7]3210'!L34+'[8]3210'!L34</f>
        <v>-609572.37</v>
      </c>
      <c r="L75" s="127">
        <f>'[7]3210'!M34+'[8]3210'!M34</f>
        <v>0</v>
      </c>
      <c r="M75" s="127">
        <f>'[7]3210'!N34+'[8]3210'!N34</f>
        <v>0</v>
      </c>
      <c r="N75" s="127">
        <f>'[7]3210'!O34+'[8]3210'!O34</f>
        <v>0</v>
      </c>
      <c r="O75" s="127">
        <f>'[7]3210'!P34+'[8]3210'!P34</f>
        <v>1818571.8500000003</v>
      </c>
      <c r="P75" s="127">
        <f>'[7]3210'!Q34+'[8]3210'!Q34</f>
        <v>2247738.58</v>
      </c>
    </row>
    <row r="76" spans="1:16" ht="12.75" hidden="1" customHeight="1">
      <c r="A76" s="128" t="s">
        <v>154</v>
      </c>
      <c r="B76" s="60"/>
      <c r="C76" s="129">
        <v>515</v>
      </c>
      <c r="D76" s="127">
        <f>'[7]3210'!E35+'[8]3210'!E35</f>
        <v>0</v>
      </c>
      <c r="E76" s="127">
        <f>'[7]3210'!F35+'[8]3210'!F35</f>
        <v>0</v>
      </c>
      <c r="F76" s="127">
        <f>'[7]3210'!G35+'[8]3210'!G35</f>
        <v>0</v>
      </c>
      <c r="G76" s="127">
        <f>'[7]3210'!H35+'[8]3210'!H35</f>
        <v>0</v>
      </c>
      <c r="H76" s="127">
        <f>'[7]3210'!I35+'[8]3210'!I35</f>
        <v>0</v>
      </c>
      <c r="I76" s="127">
        <f>'[7]3210'!J35+'[8]3210'!J35</f>
        <v>0</v>
      </c>
      <c r="J76" s="127">
        <f>'[7]3210'!K35+'[8]3210'!K35</f>
        <v>0</v>
      </c>
      <c r="K76" s="127">
        <f>'[7]3210'!L35+'[8]3210'!L35</f>
        <v>-589426.5</v>
      </c>
      <c r="L76" s="127">
        <f>'[7]3210'!M35+'[8]3210'!M35</f>
        <v>0</v>
      </c>
      <c r="M76" s="127">
        <f>'[7]3210'!N35+'[8]3210'!N35</f>
        <v>0</v>
      </c>
      <c r="N76" s="127">
        <f>'[7]3210'!O35+'[8]3210'!O35</f>
        <v>0</v>
      </c>
      <c r="O76" s="127">
        <f>'[7]3210'!P35+'[8]3210'!P35</f>
        <v>2562.41</v>
      </c>
      <c r="P76" s="127">
        <f>'[7]3210'!Q35+'[8]3210'!Q35</f>
        <v>-586864.09</v>
      </c>
    </row>
    <row r="77" spans="1:16" ht="12.75" hidden="1" customHeight="1">
      <c r="A77" s="128" t="s">
        <v>155</v>
      </c>
      <c r="B77" s="60"/>
      <c r="C77" s="126">
        <v>516</v>
      </c>
      <c r="D77" s="127">
        <f>'[7]3210'!E36+'[8]3210'!E36</f>
        <v>0</v>
      </c>
      <c r="E77" s="127">
        <f>'[7]3210'!F36+'[8]3210'!F36</f>
        <v>0</v>
      </c>
      <c r="F77" s="127">
        <f>'[7]3210'!G36+'[8]3210'!G36</f>
        <v>0</v>
      </c>
      <c r="G77" s="127">
        <f>'[7]3210'!H36+'[8]3210'!H36</f>
        <v>0</v>
      </c>
      <c r="H77" s="127">
        <f>'[7]3210'!I36+'[8]3210'!I36</f>
        <v>0</v>
      </c>
      <c r="I77" s="127">
        <f>'[7]3210'!J36+'[8]3210'!J36</f>
        <v>0</v>
      </c>
      <c r="J77" s="127">
        <f>'[7]3210'!K36+'[8]3210'!K36</f>
        <v>-16450.990000000002</v>
      </c>
      <c r="K77" s="127">
        <f>'[7]3210'!L36+'[8]3210'!L36</f>
        <v>0</v>
      </c>
      <c r="L77" s="127">
        <f>'[7]3210'!M36+'[8]3210'!M36</f>
        <v>0</v>
      </c>
      <c r="M77" s="127">
        <f>'[7]3210'!N36+'[8]3210'!N36</f>
        <v>0</v>
      </c>
      <c r="N77" s="127">
        <f>'[7]3210'!O36+'[8]3210'!O36</f>
        <v>0</v>
      </c>
      <c r="O77" s="127">
        <f>'[7]3210'!P36+'[8]3210'!P36</f>
        <v>0</v>
      </c>
      <c r="P77" s="127">
        <f>'[7]3210'!Q36+'[8]3210'!Q36</f>
        <v>-16450.990000000002</v>
      </c>
    </row>
    <row r="78" spans="1:16" hidden="1">
      <c r="A78" s="128" t="s">
        <v>156</v>
      </c>
      <c r="B78" s="60"/>
      <c r="C78" s="129">
        <v>517</v>
      </c>
      <c r="D78" s="127">
        <f>'[7]3210'!E37+'[8]3210'!E37</f>
        <v>0</v>
      </c>
      <c r="E78" s="127">
        <f>'[7]3210'!F37+'[8]3210'!F37</f>
        <v>0</v>
      </c>
      <c r="F78" s="127">
        <f>'[7]3210'!G37+'[8]3210'!G37</f>
        <v>0</v>
      </c>
      <c r="G78" s="127">
        <f>'[7]3210'!H37+'[8]3210'!H37</f>
        <v>0</v>
      </c>
      <c r="H78" s="127">
        <f>'[7]3210'!I37+'[8]3210'!I37</f>
        <v>0</v>
      </c>
      <c r="I78" s="127">
        <f>'[7]3210'!J37+'[8]3210'!J37</f>
        <v>0</v>
      </c>
      <c r="J78" s="127">
        <f>'[7]3210'!K37+'[8]3210'!K37</f>
        <v>0</v>
      </c>
      <c r="K78" s="127">
        <f>'[7]3210'!L37+'[8]3210'!L37</f>
        <v>0</v>
      </c>
      <c r="L78" s="127">
        <f>'[7]3210'!M37+'[8]3210'!M37</f>
        <v>0</v>
      </c>
      <c r="M78" s="127">
        <f>'[7]3210'!N37+'[8]3210'!N37</f>
        <v>0</v>
      </c>
      <c r="N78" s="127">
        <f>'[7]3210'!O37+'[8]3210'!O37</f>
        <v>0</v>
      </c>
      <c r="O78" s="127">
        <f>'[7]3210'!P37+'[8]3210'!P37</f>
        <v>0</v>
      </c>
      <c r="P78" s="127">
        <f>'[7]3210'!Q37+'[8]3210'!Q37</f>
        <v>0</v>
      </c>
    </row>
    <row r="79" spans="1:16" hidden="1">
      <c r="A79" s="128" t="s">
        <v>157</v>
      </c>
      <c r="B79" s="60"/>
      <c r="C79" s="126">
        <v>518</v>
      </c>
      <c r="D79" s="127">
        <f>'[7]3210'!E38+'[8]3210'!E38</f>
        <v>0</v>
      </c>
      <c r="E79" s="127">
        <f>'[7]3210'!F38+'[8]3210'!F38</f>
        <v>0</v>
      </c>
      <c r="F79" s="127">
        <f>'[7]3210'!G38+'[8]3210'!G38</f>
        <v>0</v>
      </c>
      <c r="G79" s="127">
        <f>'[7]3210'!H38+'[8]3210'!H38</f>
        <v>0</v>
      </c>
      <c r="H79" s="127">
        <f>'[7]3210'!I38+'[8]3210'!I38</f>
        <v>0</v>
      </c>
      <c r="I79" s="127">
        <f>'[7]3210'!J38+'[8]3210'!J38</f>
        <v>0</v>
      </c>
      <c r="J79" s="127">
        <f>'[7]3210'!K38+'[8]3210'!K38</f>
        <v>0</v>
      </c>
      <c r="K79" s="127">
        <f>'[7]3210'!L38+'[8]3210'!L38</f>
        <v>0</v>
      </c>
      <c r="L79" s="127">
        <f>'[7]3210'!M38+'[8]3210'!M38</f>
        <v>0</v>
      </c>
      <c r="M79" s="127">
        <f>'[7]3210'!N38+'[8]3210'!N38</f>
        <v>0</v>
      </c>
      <c r="N79" s="127">
        <f>'[7]3210'!O38+'[8]3210'!O38</f>
        <v>0</v>
      </c>
      <c r="O79" s="127">
        <f>'[7]3210'!P38+'[8]3210'!P38</f>
        <v>0</v>
      </c>
      <c r="P79" s="127">
        <f>'[7]3210'!Q38+'[8]3210'!Q38</f>
        <v>0</v>
      </c>
    </row>
    <row r="80" spans="1:16" hidden="1">
      <c r="A80" s="131"/>
      <c r="B80" s="132"/>
      <c r="C80" s="129">
        <v>519</v>
      </c>
      <c r="D80" s="127">
        <f>'[7]3210'!E39+'[8]3210'!E39</f>
        <v>0</v>
      </c>
      <c r="E80" s="127">
        <f>'[7]3210'!F39+'[8]3210'!F39</f>
        <v>0</v>
      </c>
      <c r="F80" s="127">
        <f>'[7]3210'!G39+'[8]3210'!G39</f>
        <v>0</v>
      </c>
      <c r="G80" s="127">
        <f>'[7]3210'!H39+'[8]3210'!H39</f>
        <v>0</v>
      </c>
      <c r="H80" s="127">
        <f>'[7]3210'!I39+'[8]3210'!I39</f>
        <v>0</v>
      </c>
      <c r="I80" s="127">
        <f>'[7]3210'!J39+'[8]3210'!J39</f>
        <v>0</v>
      </c>
      <c r="J80" s="127">
        <f>'[7]3210'!K39+'[8]3210'!K39</f>
        <v>0</v>
      </c>
      <c r="K80" s="127">
        <f>'[7]3210'!L39+'[8]3210'!L39</f>
        <v>0</v>
      </c>
      <c r="L80" s="127">
        <f>'[7]3210'!M39+'[8]3210'!M39</f>
        <v>0</v>
      </c>
      <c r="M80" s="127">
        <f>'[7]3210'!N39+'[8]3210'!N39</f>
        <v>0</v>
      </c>
      <c r="N80" s="127">
        <f>'[7]3210'!O39+'[8]3210'!O39</f>
        <v>0</v>
      </c>
      <c r="O80" s="127">
        <f>'[7]3210'!P39+'[8]3210'!P39</f>
        <v>0</v>
      </c>
      <c r="P80" s="127">
        <f>'[7]3210'!Q39+'[8]3210'!Q39</f>
        <v>0</v>
      </c>
    </row>
    <row r="81" spans="1:16" hidden="1">
      <c r="A81" s="128"/>
      <c r="B81" s="60"/>
      <c r="C81" s="126">
        <v>520</v>
      </c>
      <c r="D81" s="127">
        <f>'[7]3210'!E40+'[8]3210'!E40</f>
        <v>0</v>
      </c>
      <c r="E81" s="127">
        <f>'[7]3210'!F40+'[8]3210'!F40</f>
        <v>0</v>
      </c>
      <c r="F81" s="127">
        <f>'[7]3210'!G40+'[8]3210'!G40</f>
        <v>0</v>
      </c>
      <c r="G81" s="127">
        <f>'[7]3210'!H40+'[8]3210'!H40</f>
        <v>0</v>
      </c>
      <c r="H81" s="127">
        <f>'[7]3210'!I40+'[8]3210'!I40</f>
        <v>0</v>
      </c>
      <c r="I81" s="127">
        <f>'[7]3210'!J40+'[8]3210'!J40</f>
        <v>0</v>
      </c>
      <c r="J81" s="127">
        <f>'[7]3210'!K40+'[8]3210'!K40</f>
        <v>0</v>
      </c>
      <c r="K81" s="127">
        <f>'[7]3210'!L40+'[8]3210'!L40</f>
        <v>0</v>
      </c>
      <c r="L81" s="127">
        <f>'[7]3210'!M40+'[8]3210'!M40</f>
        <v>0</v>
      </c>
      <c r="M81" s="127">
        <f>'[7]3210'!N40+'[8]3210'!N40</f>
        <v>0</v>
      </c>
      <c r="N81" s="127">
        <f>'[7]3210'!O40+'[8]3210'!O40</f>
        <v>0</v>
      </c>
      <c r="O81" s="127">
        <f>'[7]3210'!P40+'[8]3210'!P40</f>
        <v>0</v>
      </c>
      <c r="P81" s="127">
        <f>'[7]3210'!Q40+'[8]3210'!Q40</f>
        <v>0</v>
      </c>
    </row>
    <row r="82" spans="1:16" hidden="1">
      <c r="A82" s="128"/>
      <c r="B82" s="60"/>
      <c r="C82" s="129">
        <v>521</v>
      </c>
      <c r="D82" s="127">
        <f>'[7]3210'!E41+'[8]3210'!E41</f>
        <v>0</v>
      </c>
      <c r="E82" s="127">
        <f>'[7]3210'!F41+'[8]3210'!F41</f>
        <v>0</v>
      </c>
      <c r="F82" s="127">
        <f>'[7]3210'!G41+'[8]3210'!G41</f>
        <v>0</v>
      </c>
      <c r="G82" s="127">
        <f>'[7]3210'!H41+'[8]3210'!H41</f>
        <v>0</v>
      </c>
      <c r="H82" s="127">
        <f>'[7]3210'!I41+'[8]3210'!I41</f>
        <v>0</v>
      </c>
      <c r="I82" s="127">
        <f>'[7]3210'!J41+'[8]3210'!J41</f>
        <v>0</v>
      </c>
      <c r="J82" s="127">
        <f>'[7]3210'!K41+'[8]3210'!K41</f>
        <v>0</v>
      </c>
      <c r="K82" s="127">
        <f>'[7]3210'!L41+'[8]3210'!L41</f>
        <v>0</v>
      </c>
      <c r="L82" s="127">
        <f>'[7]3210'!M41+'[8]3210'!M41</f>
        <v>0</v>
      </c>
      <c r="M82" s="127">
        <f>'[7]3210'!N41+'[8]3210'!N41</f>
        <v>0</v>
      </c>
      <c r="N82" s="127">
        <f>'[7]3210'!O41+'[8]3210'!O41</f>
        <v>0</v>
      </c>
      <c r="O82" s="127">
        <f>'[7]3210'!P41+'[8]3210'!P41</f>
        <v>0</v>
      </c>
      <c r="P82" s="127">
        <f>'[7]3210'!Q41+'[8]3210'!Q41</f>
        <v>0</v>
      </c>
    </row>
    <row r="83" spans="1:16" hidden="1">
      <c r="A83" s="131"/>
      <c r="B83" s="132"/>
      <c r="C83" s="126">
        <v>522</v>
      </c>
      <c r="D83" s="127">
        <f>'[7]3210'!E42+'[8]3210'!E42</f>
        <v>0</v>
      </c>
      <c r="E83" s="127">
        <f>'[7]3210'!F42+'[8]3210'!F42</f>
        <v>0</v>
      </c>
      <c r="F83" s="127">
        <f>'[7]3210'!G42+'[8]3210'!G42</f>
        <v>0</v>
      </c>
      <c r="G83" s="127">
        <f>'[7]3210'!H42+'[8]3210'!H42</f>
        <v>0</v>
      </c>
      <c r="H83" s="127">
        <f>'[7]3210'!I42+'[8]3210'!I42</f>
        <v>0</v>
      </c>
      <c r="I83" s="127">
        <f>'[7]3210'!J42+'[8]3210'!J42</f>
        <v>0</v>
      </c>
      <c r="J83" s="127">
        <f>'[7]3210'!K42+'[8]3210'!K42</f>
        <v>0</v>
      </c>
      <c r="K83" s="127">
        <f>'[7]3210'!L42+'[8]3210'!L42</f>
        <v>0</v>
      </c>
      <c r="L83" s="127">
        <f>'[7]3210'!M42+'[8]3210'!M42</f>
        <v>0</v>
      </c>
      <c r="M83" s="127">
        <f>'[7]3210'!N42+'[8]3210'!N42</f>
        <v>0</v>
      </c>
      <c r="N83" s="127">
        <f>'[7]3210'!O42+'[8]3210'!O42</f>
        <v>0</v>
      </c>
      <c r="O83" s="127">
        <f>'[7]3210'!P42+'[8]3210'!P42</f>
        <v>0</v>
      </c>
      <c r="P83" s="127">
        <f>'[7]3210'!Q42+'[8]3210'!Q42</f>
        <v>0</v>
      </c>
    </row>
    <row r="84" spans="1:16" hidden="1">
      <c r="A84" s="131" t="s">
        <v>158</v>
      </c>
      <c r="B84" s="132"/>
      <c r="C84" s="129">
        <v>523</v>
      </c>
      <c r="D84" s="127">
        <f>'[7]3210'!E43+'[8]3210'!E43</f>
        <v>0</v>
      </c>
      <c r="E84" s="127">
        <f>'[7]3210'!F43+'[8]3210'!F43</f>
        <v>0</v>
      </c>
      <c r="F84" s="127">
        <f>'[7]3210'!G43+'[8]3210'!G43</f>
        <v>0</v>
      </c>
      <c r="G84" s="127">
        <f>'[7]3210'!H43+'[8]3210'!H43</f>
        <v>0</v>
      </c>
      <c r="H84" s="127">
        <f>'[7]3210'!I43+'[8]3210'!I43</f>
        <v>0</v>
      </c>
      <c r="I84" s="127">
        <f>'[7]3210'!J43+'[8]3210'!J43</f>
        <v>0</v>
      </c>
      <c r="J84" s="127">
        <f>'[7]3210'!K43+'[8]3210'!K43</f>
        <v>-16450.990000000002</v>
      </c>
      <c r="K84" s="127">
        <f>'[7]3210'!L43+'[8]3210'!L43</f>
        <v>0</v>
      </c>
      <c r="L84" s="127">
        <f>'[7]3210'!M43+'[8]3210'!M43</f>
        <v>0</v>
      </c>
      <c r="M84" s="127">
        <f>'[7]3210'!N43+'[8]3210'!N43</f>
        <v>0</v>
      </c>
      <c r="N84" s="127">
        <f>'[7]3210'!O43+'[8]3210'!O43</f>
        <v>0</v>
      </c>
      <c r="O84" s="127">
        <f>'[7]3210'!P43+'[8]3210'!P43</f>
        <v>0</v>
      </c>
      <c r="P84" s="127">
        <f>'[7]3210'!Q43+'[8]3210'!Q43</f>
        <v>-16450.990000000002</v>
      </c>
    </row>
    <row r="85" spans="1:16" hidden="1">
      <c r="A85" s="128" t="s">
        <v>159</v>
      </c>
      <c r="B85" s="60"/>
      <c r="C85" s="133">
        <v>524</v>
      </c>
      <c r="D85" s="127">
        <f>'[7]3210'!E44+'[8]3210'!E44</f>
        <v>0</v>
      </c>
      <c r="E85" s="127">
        <f>'[7]3210'!F44+'[8]3210'!F44</f>
        <v>0</v>
      </c>
      <c r="F85" s="127">
        <f>'[7]3210'!G44+'[8]3210'!G44</f>
        <v>0</v>
      </c>
      <c r="G85" s="127">
        <f>'[7]3210'!H44+'[8]3210'!H44</f>
        <v>-2851.41</v>
      </c>
      <c r="H85" s="127">
        <f>'[7]3210'!I44+'[8]3210'!I44</f>
        <v>0</v>
      </c>
      <c r="I85" s="127">
        <f>'[7]3210'!J44+'[8]3210'!J44</f>
        <v>-17089.650000000001</v>
      </c>
      <c r="J85" s="127">
        <f>'[7]3210'!K44+'[8]3210'!K44</f>
        <v>0</v>
      </c>
      <c r="K85" s="127">
        <f>'[7]3210'!L44+'[8]3210'!L44</f>
        <v>609572.37</v>
      </c>
      <c r="L85" s="127">
        <f>'[7]3210'!M44+'[8]3210'!M44</f>
        <v>0</v>
      </c>
      <c r="M85" s="127">
        <f>'[7]3210'!N44+'[8]3210'!N44</f>
        <v>0</v>
      </c>
      <c r="N85" s="127">
        <f>'[7]3210'!O44+'[8]3210'!O44</f>
        <v>0</v>
      </c>
      <c r="O85" s="127">
        <f>'[7]3210'!P44+'[8]3210'!P44</f>
        <v>-8867.27</v>
      </c>
      <c r="P85" s="127">
        <f>'[7]3210'!Q44+'[8]3210'!Q44</f>
        <v>580764.03999999992</v>
      </c>
    </row>
    <row r="86" spans="1:16" hidden="1">
      <c r="A86" s="128" t="s">
        <v>343</v>
      </c>
      <c r="B86" s="60"/>
      <c r="C86" s="133">
        <v>532</v>
      </c>
      <c r="D86" s="127">
        <f>'[7]3210'!E45+'[8]3210'!E45</f>
        <v>0</v>
      </c>
      <c r="E86" s="127">
        <f>'[7]3210'!F45+'[8]3210'!F45</f>
        <v>0</v>
      </c>
      <c r="F86" s="127">
        <f>'[7]3210'!G45+'[8]3210'!G45</f>
        <v>0</v>
      </c>
      <c r="G86" s="127">
        <f>'[7]3210'!H45+'[8]3210'!H45</f>
        <v>0</v>
      </c>
      <c r="H86" s="127">
        <f>'[7]3210'!I45+'[8]3210'!I45</f>
        <v>0</v>
      </c>
      <c r="I86" s="127">
        <f>'[7]3210'!J45+'[8]3210'!J45</f>
        <v>0</v>
      </c>
      <c r="J86" s="127">
        <f>'[7]3210'!K45+'[8]3210'!K45</f>
        <v>0</v>
      </c>
      <c r="K86" s="127">
        <f>'[7]3210'!L45+'[8]3210'!L45</f>
        <v>0</v>
      </c>
      <c r="L86" s="127">
        <f>'[7]3210'!M45+'[8]3210'!M45</f>
        <v>0</v>
      </c>
      <c r="M86" s="127">
        <f>'[7]3210'!N45+'[8]3210'!N45</f>
        <v>0</v>
      </c>
      <c r="N86" s="127">
        <f>'[7]3210'!O45+'[8]3210'!O45</f>
        <v>0</v>
      </c>
      <c r="O86" s="127">
        <f>'[7]3210'!P45+'[8]3210'!P45</f>
        <v>0</v>
      </c>
      <c r="P86" s="127">
        <f>'[7]3210'!Q45+'[8]3210'!Q45</f>
        <v>0</v>
      </c>
    </row>
    <row r="87" spans="1:16" hidden="1">
      <c r="A87" s="128" t="s">
        <v>344</v>
      </c>
      <c r="B87" s="60"/>
      <c r="C87" s="133">
        <v>533</v>
      </c>
      <c r="D87" s="127">
        <f>'[7]3210'!E46+'[8]3210'!E46</f>
        <v>0</v>
      </c>
      <c r="E87" s="127">
        <f>'[7]3210'!F46+'[8]3210'!F46</f>
        <v>0</v>
      </c>
      <c r="F87" s="127">
        <f>'[7]3210'!G46+'[8]3210'!G46</f>
        <v>0</v>
      </c>
      <c r="G87" s="127">
        <f>'[7]3210'!H46+'[8]3210'!H46</f>
        <v>-2851.41</v>
      </c>
      <c r="H87" s="127">
        <f>'[7]3210'!I46+'[8]3210'!I46</f>
        <v>0</v>
      </c>
      <c r="I87" s="127">
        <f>'[7]3210'!J46+'[8]3210'!J46</f>
        <v>-17089.650000000001</v>
      </c>
      <c r="J87" s="127">
        <f>'[7]3210'!K46+'[8]3210'!K46</f>
        <v>0</v>
      </c>
      <c r="K87" s="127">
        <f>'[7]3210'!L46+'[8]3210'!L46</f>
        <v>609572.37</v>
      </c>
      <c r="L87" s="127">
        <f>'[7]3210'!M46+'[8]3210'!M46</f>
        <v>0</v>
      </c>
      <c r="M87" s="127">
        <f>'[7]3210'!N46+'[8]3210'!N46</f>
        <v>0</v>
      </c>
      <c r="N87" s="127">
        <f>'[7]3210'!O46+'[8]3210'!O46</f>
        <v>0</v>
      </c>
      <c r="O87" s="127">
        <f>'[7]3210'!P46+'[8]3210'!P46</f>
        <v>-8867.27</v>
      </c>
      <c r="P87" s="127">
        <f>'[7]3210'!Q46+'[8]3210'!Q46</f>
        <v>580764.03999999992</v>
      </c>
    </row>
    <row r="88" spans="1:16" hidden="1">
      <c r="A88" s="124" t="s">
        <v>160</v>
      </c>
      <c r="B88" s="130"/>
      <c r="C88" s="126">
        <v>511</v>
      </c>
      <c r="D88" s="127">
        <f>'[7]3210'!E47+'[8]3210'!E47</f>
        <v>349670.47</v>
      </c>
      <c r="E88" s="127">
        <f>'[7]3210'!F47+'[8]3210'!F47</f>
        <v>0</v>
      </c>
      <c r="F88" s="127">
        <f>'[7]3210'!G47+'[8]3210'!G47</f>
        <v>0</v>
      </c>
      <c r="G88" s="127">
        <f>'[7]3210'!H47+'[8]3210'!H47</f>
        <v>161258.1</v>
      </c>
      <c r="H88" s="127">
        <f>'[7]3210'!I47+'[8]3210'!I47</f>
        <v>0</v>
      </c>
      <c r="I88" s="127">
        <f>'[7]3210'!J47+'[8]3210'!J47</f>
        <v>-84613.25</v>
      </c>
      <c r="J88" s="127">
        <f>'[7]3210'!K47+'[8]3210'!K47</f>
        <v>576031.73</v>
      </c>
      <c r="K88" s="127">
        <f>'[7]3210'!L47+'[8]3210'!L47</f>
        <v>-589426.5</v>
      </c>
      <c r="L88" s="127">
        <f>'[7]3210'!M47+'[8]3210'!M47</f>
        <v>0</v>
      </c>
      <c r="M88" s="127">
        <f>'[7]3210'!N47+'[8]3210'!N47</f>
        <v>0</v>
      </c>
      <c r="N88" s="127">
        <f>'[7]3210'!O47+'[8]3210'!O47</f>
        <v>0</v>
      </c>
      <c r="O88" s="127">
        <f>'[7]3210'!P47+'[8]3210'!P47</f>
        <v>1812266.9900000002</v>
      </c>
      <c r="P88" s="127">
        <f>'[7]3210'!Q47+'[8]3210'!Q47</f>
        <v>2225187.54</v>
      </c>
    </row>
    <row r="89" spans="1:16" hidden="1">
      <c r="A89" s="128" t="s">
        <v>161</v>
      </c>
      <c r="B89" s="60"/>
      <c r="C89" s="129">
        <v>512</v>
      </c>
      <c r="D89" s="127">
        <f>'[7]3210'!E48+'[8]3210'!E48</f>
        <v>0</v>
      </c>
      <c r="E89" s="127">
        <f>'[7]3210'!F48+'[8]3210'!F48</f>
        <v>0</v>
      </c>
      <c r="F89" s="127">
        <f>'[7]3210'!G48+'[8]3210'!G48</f>
        <v>0</v>
      </c>
      <c r="G89" s="127">
        <f>'[7]3210'!H48+'[8]3210'!H48</f>
        <v>0</v>
      </c>
      <c r="H89" s="127">
        <f>'[7]3210'!I48+'[8]3210'!I48</f>
        <v>0</v>
      </c>
      <c r="I89" s="127">
        <f>'[7]3210'!J48+'[8]3210'!J48</f>
        <v>0</v>
      </c>
      <c r="J89" s="127">
        <f>'[7]3210'!K48+'[8]3210'!K48</f>
        <v>0</v>
      </c>
      <c r="K89" s="127">
        <f>'[7]3210'!L48+'[8]3210'!L48</f>
        <v>0</v>
      </c>
      <c r="L89" s="127">
        <f>'[7]3210'!M48+'[8]3210'!M48</f>
        <v>0</v>
      </c>
      <c r="M89" s="127">
        <f>'[7]3210'!N48+'[8]3210'!N48</f>
        <v>0</v>
      </c>
      <c r="N89" s="127">
        <f>'[7]3210'!O48+'[8]3210'!O48</f>
        <v>0</v>
      </c>
      <c r="O89" s="127">
        <f>'[7]3210'!P48+'[8]3210'!P48</f>
        <v>0</v>
      </c>
      <c r="P89" s="127">
        <f>'[7]3210'!Q48+'[8]3210'!Q48</f>
        <v>0</v>
      </c>
    </row>
    <row r="90" spans="1:16" hidden="1">
      <c r="A90" s="128" t="s">
        <v>162</v>
      </c>
      <c r="B90" s="60"/>
      <c r="C90" s="126">
        <v>513</v>
      </c>
      <c r="D90" s="127">
        <f>'[7]3210'!E49+'[8]3210'!E49</f>
        <v>0</v>
      </c>
      <c r="E90" s="127">
        <f>'[7]3210'!F49+'[8]3210'!F49</f>
        <v>0</v>
      </c>
      <c r="F90" s="127">
        <f>'[7]3210'!G49+'[8]3210'!G49</f>
        <v>0</v>
      </c>
      <c r="G90" s="127">
        <f>'[7]3210'!H49+'[8]3210'!H49</f>
        <v>0</v>
      </c>
      <c r="H90" s="127">
        <f>'[7]3210'!I49+'[8]3210'!I49</f>
        <v>0</v>
      </c>
      <c r="I90" s="127">
        <f>'[7]3210'!J49+'[8]3210'!J49</f>
        <v>0</v>
      </c>
      <c r="J90" s="127">
        <f>'[7]3210'!K49+'[8]3210'!K49</f>
        <v>0</v>
      </c>
      <c r="K90" s="127">
        <f>'[7]3210'!L49+'[8]3210'!L49</f>
        <v>0</v>
      </c>
      <c r="L90" s="127">
        <f>'[7]3210'!M49+'[8]3210'!M49</f>
        <v>0</v>
      </c>
      <c r="M90" s="127">
        <f>'[7]3210'!N49+'[8]3210'!N49</f>
        <v>0</v>
      </c>
      <c r="N90" s="127">
        <f>'[7]3210'!O49+'[8]3210'!O49</f>
        <v>0</v>
      </c>
      <c r="O90" s="127">
        <f>'[7]3210'!P49+'[8]3210'!P49</f>
        <v>0</v>
      </c>
      <c r="P90" s="127">
        <f>'[7]3210'!Q49+'[8]3210'!Q49</f>
        <v>0</v>
      </c>
    </row>
    <row r="91" spans="1:16" hidden="1">
      <c r="A91" s="124" t="s">
        <v>163</v>
      </c>
      <c r="B91" s="130"/>
      <c r="C91" s="126">
        <v>514</v>
      </c>
      <c r="D91" s="127">
        <f>'[7]3210'!E50+'[8]3210'!E50</f>
        <v>349670.47</v>
      </c>
      <c r="E91" s="127">
        <f>'[7]3210'!F50+'[8]3210'!F50</f>
        <v>0</v>
      </c>
      <c r="F91" s="127">
        <f>'[7]3210'!G50+'[8]3210'!G50</f>
        <v>0</v>
      </c>
      <c r="G91" s="127">
        <f>'[7]3210'!H50+'[8]3210'!H50</f>
        <v>161258.1</v>
      </c>
      <c r="H91" s="127">
        <f>'[7]3210'!I50+'[8]3210'!I50</f>
        <v>0</v>
      </c>
      <c r="I91" s="127">
        <f>'[7]3210'!J50+'[8]3210'!J50</f>
        <v>-98008.02</v>
      </c>
      <c r="J91" s="127">
        <f>'[7]3210'!K50+'[8]3210'!K50</f>
        <v>576031.73</v>
      </c>
      <c r="K91" s="127">
        <f>'[7]3210'!L50+'[8]3210'!L50</f>
        <v>-576031.73</v>
      </c>
      <c r="L91" s="127">
        <f>'[7]3210'!M50+'[8]3210'!M50</f>
        <v>0</v>
      </c>
      <c r="M91" s="127">
        <f>'[7]3210'!N50+'[8]3210'!N50</f>
        <v>0</v>
      </c>
      <c r="N91" s="127">
        <f>'[7]3210'!O50+'[8]3210'!O50</f>
        <v>0</v>
      </c>
      <c r="O91" s="127">
        <f>'[7]3210'!P50+'[8]3210'!P50</f>
        <v>1812266.9900000002</v>
      </c>
      <c r="P91" s="127">
        <f>'[7]3210'!Q50+'[8]3210'!Q50</f>
        <v>2225187.54</v>
      </c>
    </row>
    <row r="92" spans="1:16" hidden="1">
      <c r="A92" s="128" t="s">
        <v>164</v>
      </c>
      <c r="B92" s="60"/>
      <c r="C92" s="126">
        <v>515</v>
      </c>
      <c r="D92" s="127">
        <f>'[7]3210'!E51+'[8]3210'!E51</f>
        <v>0</v>
      </c>
      <c r="E92" s="127">
        <f>'[7]3210'!F51+'[8]3210'!F51</f>
        <v>0</v>
      </c>
      <c r="F92" s="127">
        <f>'[7]3210'!G51+'[8]3210'!G51</f>
        <v>0</v>
      </c>
      <c r="G92" s="127">
        <f>'[7]3210'!H51+'[8]3210'!H51</f>
        <v>0</v>
      </c>
      <c r="H92" s="127">
        <f>'[7]3210'!I51+'[8]3210'!I51</f>
        <v>0</v>
      </c>
      <c r="I92" s="127">
        <f>'[7]3210'!J51+'[8]3210'!J51</f>
        <v>0</v>
      </c>
      <c r="J92" s="127">
        <f>'[7]3210'!K51+'[8]3210'!K51</f>
        <v>0</v>
      </c>
      <c r="K92" s="127">
        <f>'[7]3210'!L51+'[8]3210'!L51</f>
        <v>-540843.78999999992</v>
      </c>
      <c r="L92" s="127">
        <f>'[7]3210'!M51+'[8]3210'!M51</f>
        <v>0</v>
      </c>
      <c r="M92" s="127">
        <f>'[7]3210'!N51+'[8]3210'!N51</f>
        <v>0</v>
      </c>
      <c r="N92" s="127">
        <f>'[7]3210'!O51+'[8]3210'!O51</f>
        <v>0</v>
      </c>
      <c r="O92" s="127">
        <f>'[7]3210'!P51+'[8]3210'!P51</f>
        <v>-12010.84</v>
      </c>
      <c r="P92" s="127">
        <f>'[7]3210'!Q51+'[8]3210'!Q51</f>
        <v>-552854.63</v>
      </c>
    </row>
    <row r="93" spans="1:16" hidden="1">
      <c r="A93" s="128" t="s">
        <v>155</v>
      </c>
      <c r="B93" s="60"/>
      <c r="C93" s="126">
        <v>516</v>
      </c>
      <c r="D93" s="127">
        <f>'[7]3210'!E52+'[8]3210'!E52</f>
        <v>0</v>
      </c>
      <c r="E93" s="127">
        <f>'[7]3210'!F52+'[8]3210'!F52</f>
        <v>0</v>
      </c>
      <c r="F93" s="127">
        <f>'[7]3210'!G52+'[8]3210'!G52</f>
        <v>0</v>
      </c>
      <c r="G93" s="127">
        <f>'[7]3210'!H52+'[8]3210'!H52</f>
        <v>0</v>
      </c>
      <c r="H93" s="127">
        <f>'[7]3210'!I52+'[8]3210'!I52</f>
        <v>0</v>
      </c>
      <c r="I93" s="127">
        <f>'[7]3210'!J52+'[8]3210'!J52</f>
        <v>0</v>
      </c>
      <c r="J93" s="127">
        <f>'[7]3210'!K52+'[8]3210'!K52</f>
        <v>-35545.660000000003</v>
      </c>
      <c r="K93" s="127">
        <f>'[7]3210'!L52+'[8]3210'!L52</f>
        <v>0</v>
      </c>
      <c r="L93" s="127">
        <f>'[7]3210'!M52+'[8]3210'!M52</f>
        <v>0</v>
      </c>
      <c r="M93" s="127">
        <f>'[7]3210'!N52+'[8]3210'!N52</f>
        <v>0</v>
      </c>
      <c r="N93" s="127">
        <f>'[7]3210'!O52+'[8]3210'!O52</f>
        <v>0</v>
      </c>
      <c r="O93" s="127">
        <f>'[7]3210'!P52+'[8]3210'!P52</f>
        <v>0</v>
      </c>
      <c r="P93" s="127">
        <f>'[7]3210'!Q52+'[8]3210'!Q52</f>
        <v>-35545.660000000003</v>
      </c>
    </row>
    <row r="94" spans="1:16" hidden="1">
      <c r="A94" s="128" t="s">
        <v>156</v>
      </c>
      <c r="B94" s="60"/>
      <c r="C94" s="126">
        <v>517</v>
      </c>
      <c r="D94" s="127">
        <f>'[7]3210'!E53+'[8]3210'!E53</f>
        <v>0</v>
      </c>
      <c r="E94" s="127">
        <f>'[7]3210'!F53+'[8]3210'!F53</f>
        <v>0</v>
      </c>
      <c r="F94" s="127">
        <f>'[7]3210'!G53+'[8]3210'!G53</f>
        <v>0</v>
      </c>
      <c r="G94" s="127">
        <f>'[7]3210'!H53+'[8]3210'!H53</f>
        <v>0</v>
      </c>
      <c r="H94" s="127">
        <f>'[7]3210'!I53+'[8]3210'!I53</f>
        <v>0</v>
      </c>
      <c r="I94" s="127">
        <f>'[7]3210'!J53+'[8]3210'!J53</f>
        <v>0</v>
      </c>
      <c r="J94" s="127">
        <f>'[7]3210'!K53+'[8]3210'!K53</f>
        <v>0</v>
      </c>
      <c r="K94" s="127">
        <f>'[7]3210'!L53+'[8]3210'!L53</f>
        <v>0</v>
      </c>
      <c r="L94" s="127">
        <f>'[7]3210'!M53+'[8]3210'!M53</f>
        <v>0</v>
      </c>
      <c r="M94" s="127">
        <f>'[7]3210'!N53+'[8]3210'!N53</f>
        <v>0</v>
      </c>
      <c r="N94" s="127">
        <f>'[7]3210'!O53+'[8]3210'!O53</f>
        <v>0</v>
      </c>
      <c r="O94" s="127">
        <f>'[7]3210'!P53+'[8]3210'!P53</f>
        <v>0</v>
      </c>
      <c r="P94" s="127">
        <f>'[7]3210'!Q53+'[8]3210'!Q53</f>
        <v>0</v>
      </c>
    </row>
    <row r="95" spans="1:16" hidden="1">
      <c r="A95" s="128" t="s">
        <v>157</v>
      </c>
      <c r="B95" s="60"/>
      <c r="C95" s="126">
        <v>518</v>
      </c>
      <c r="D95" s="127">
        <f>'[7]3210'!E54+'[8]3210'!E54</f>
        <v>0</v>
      </c>
      <c r="E95" s="127">
        <f>'[7]3210'!F54+'[8]3210'!F54</f>
        <v>0</v>
      </c>
      <c r="F95" s="127">
        <f>'[7]3210'!G54+'[8]3210'!G54</f>
        <v>0</v>
      </c>
      <c r="G95" s="127">
        <f>'[7]3210'!H54+'[8]3210'!H54</f>
        <v>0</v>
      </c>
      <c r="H95" s="127">
        <f>'[7]3210'!I54+'[8]3210'!I54</f>
        <v>0</v>
      </c>
      <c r="I95" s="127">
        <f>'[7]3210'!J54+'[8]3210'!J54</f>
        <v>0</v>
      </c>
      <c r="J95" s="127">
        <f>'[7]3210'!K54+'[8]3210'!K54</f>
        <v>0</v>
      </c>
      <c r="K95" s="127">
        <f>'[7]3210'!L54+'[8]3210'!L54</f>
        <v>0</v>
      </c>
      <c r="L95" s="127">
        <f>'[7]3210'!M54+'[8]3210'!M54</f>
        <v>0</v>
      </c>
      <c r="M95" s="127">
        <f>'[7]3210'!N54+'[8]3210'!N54</f>
        <v>0</v>
      </c>
      <c r="N95" s="127">
        <f>'[7]3210'!O54+'[8]3210'!O54</f>
        <v>0</v>
      </c>
      <c r="O95" s="127">
        <f>'[7]3210'!P54+'[8]3210'!P54</f>
        <v>0</v>
      </c>
      <c r="P95" s="127">
        <f>'[7]3210'!Q54+'[8]3210'!Q54</f>
        <v>0</v>
      </c>
    </row>
    <row r="96" spans="1:16" hidden="1">
      <c r="A96" s="131"/>
      <c r="B96" s="132"/>
      <c r="C96" s="126">
        <v>519</v>
      </c>
      <c r="D96" s="127">
        <f>'[7]3210'!E55+'[8]3210'!E55</f>
        <v>0</v>
      </c>
      <c r="E96" s="127">
        <f>'[7]3210'!F55+'[8]3210'!F55</f>
        <v>0</v>
      </c>
      <c r="F96" s="127">
        <f>'[7]3210'!G55+'[8]3210'!G55</f>
        <v>0</v>
      </c>
      <c r="G96" s="127">
        <f>'[7]3210'!H55+'[8]3210'!H55</f>
        <v>0</v>
      </c>
      <c r="H96" s="127">
        <f>'[7]3210'!I55+'[8]3210'!I55</f>
        <v>0</v>
      </c>
      <c r="I96" s="127">
        <f>'[7]3210'!J55+'[8]3210'!J55</f>
        <v>0</v>
      </c>
      <c r="J96" s="127">
        <f>'[7]3210'!K55+'[8]3210'!K55</f>
        <v>0</v>
      </c>
      <c r="K96" s="127">
        <f>'[7]3210'!L55+'[8]3210'!L55</f>
        <v>0</v>
      </c>
      <c r="L96" s="127">
        <f>'[7]3210'!M55+'[8]3210'!M55</f>
        <v>0</v>
      </c>
      <c r="M96" s="127">
        <f>'[7]3210'!N55+'[8]3210'!N55</f>
        <v>0</v>
      </c>
      <c r="N96" s="127">
        <f>'[7]3210'!O55+'[8]3210'!O55</f>
        <v>0</v>
      </c>
      <c r="O96" s="127">
        <f>'[7]3210'!P55+'[8]3210'!P55</f>
        <v>0</v>
      </c>
      <c r="P96" s="127">
        <f>'[7]3210'!Q55+'[8]3210'!Q55</f>
        <v>0</v>
      </c>
    </row>
    <row r="97" spans="1:16" hidden="1">
      <c r="A97" s="128"/>
      <c r="B97" s="60"/>
      <c r="C97" s="126">
        <v>520</v>
      </c>
      <c r="D97" s="127">
        <f>'[7]3210'!E56+'[8]3210'!E56</f>
        <v>0</v>
      </c>
      <c r="E97" s="127">
        <f>'[7]3210'!F56+'[8]3210'!F56</f>
        <v>0</v>
      </c>
      <c r="F97" s="127">
        <f>'[7]3210'!G56+'[8]3210'!G56</f>
        <v>0</v>
      </c>
      <c r="G97" s="127">
        <f>'[7]3210'!H56+'[8]3210'!H56</f>
        <v>0</v>
      </c>
      <c r="H97" s="127">
        <f>'[7]3210'!I56+'[8]3210'!I56</f>
        <v>0</v>
      </c>
      <c r="I97" s="127">
        <f>'[7]3210'!J56+'[8]3210'!J56</f>
        <v>0</v>
      </c>
      <c r="J97" s="127">
        <f>'[7]3210'!K56+'[8]3210'!K56</f>
        <v>0</v>
      </c>
      <c r="K97" s="127">
        <f>'[7]3210'!L56+'[8]3210'!L56</f>
        <v>0</v>
      </c>
      <c r="L97" s="127">
        <f>'[7]3210'!M56+'[8]3210'!M56</f>
        <v>0</v>
      </c>
      <c r="M97" s="127">
        <f>'[7]3210'!N56+'[8]3210'!N56</f>
        <v>0</v>
      </c>
      <c r="N97" s="127">
        <f>'[7]3210'!O56+'[8]3210'!O56</f>
        <v>0</v>
      </c>
      <c r="O97" s="127">
        <f>'[7]3210'!P56+'[8]3210'!P56</f>
        <v>0</v>
      </c>
      <c r="P97" s="127">
        <f>'[7]3210'!Q56+'[8]3210'!Q56</f>
        <v>0</v>
      </c>
    </row>
    <row r="98" spans="1:16" hidden="1">
      <c r="A98" s="128"/>
      <c r="B98" s="60"/>
      <c r="C98" s="126">
        <v>521</v>
      </c>
      <c r="D98" s="127">
        <f>'[7]3210'!E57+'[8]3210'!E57</f>
        <v>0</v>
      </c>
      <c r="E98" s="127">
        <f>'[7]3210'!F57+'[8]3210'!F57</f>
        <v>0</v>
      </c>
      <c r="F98" s="127">
        <f>'[7]3210'!G57+'[8]3210'!G57</f>
        <v>0</v>
      </c>
      <c r="G98" s="127">
        <f>'[7]3210'!H57+'[8]3210'!H57</f>
        <v>0</v>
      </c>
      <c r="H98" s="127">
        <f>'[7]3210'!I57+'[8]3210'!I57</f>
        <v>0</v>
      </c>
      <c r="I98" s="127">
        <f>'[7]3210'!J57+'[8]3210'!J57</f>
        <v>0</v>
      </c>
      <c r="J98" s="127">
        <f>'[7]3210'!K57+'[8]3210'!K57</f>
        <v>0</v>
      </c>
      <c r="K98" s="127">
        <f>'[7]3210'!L57+'[8]3210'!L57</f>
        <v>0</v>
      </c>
      <c r="L98" s="127">
        <f>'[7]3210'!M57+'[8]3210'!M57</f>
        <v>0</v>
      </c>
      <c r="M98" s="127">
        <f>'[7]3210'!N57+'[8]3210'!N57</f>
        <v>0</v>
      </c>
      <c r="N98" s="127">
        <f>'[7]3210'!O57+'[8]3210'!O57</f>
        <v>0</v>
      </c>
      <c r="O98" s="127">
        <f>'[7]3210'!P57+'[8]3210'!P57</f>
        <v>0</v>
      </c>
      <c r="P98" s="127">
        <f>'[7]3210'!Q57+'[8]3210'!Q57</f>
        <v>0</v>
      </c>
    </row>
    <row r="99" spans="1:16" hidden="1">
      <c r="A99" s="131"/>
      <c r="B99" s="132"/>
      <c r="C99" s="126">
        <v>522</v>
      </c>
      <c r="D99" s="127">
        <f>'[7]3210'!E58+'[8]3210'!E58</f>
        <v>0</v>
      </c>
      <c r="E99" s="127">
        <f>'[7]3210'!F58+'[8]3210'!F58</f>
        <v>0</v>
      </c>
      <c r="F99" s="127">
        <f>'[7]3210'!G58+'[8]3210'!G58</f>
        <v>0</v>
      </c>
      <c r="G99" s="127">
        <f>'[7]3210'!H58+'[8]3210'!H58</f>
        <v>0</v>
      </c>
      <c r="H99" s="127">
        <f>'[7]3210'!I58+'[8]3210'!I58</f>
        <v>0</v>
      </c>
      <c r="I99" s="127">
        <f>'[7]3210'!J58+'[8]3210'!J58</f>
        <v>0</v>
      </c>
      <c r="J99" s="127">
        <f>'[7]3210'!K58+'[8]3210'!K58</f>
        <v>0</v>
      </c>
      <c r="K99" s="127">
        <f>'[7]3210'!L58+'[8]3210'!L58</f>
        <v>0</v>
      </c>
      <c r="L99" s="127">
        <f>'[7]3210'!M58+'[8]3210'!M58</f>
        <v>0</v>
      </c>
      <c r="M99" s="127">
        <f>'[7]3210'!N58+'[8]3210'!N58</f>
        <v>0</v>
      </c>
      <c r="N99" s="127">
        <f>'[7]3210'!O58+'[8]3210'!O58</f>
        <v>0</v>
      </c>
      <c r="O99" s="127">
        <f>'[7]3210'!P58+'[8]3210'!P58</f>
        <v>0</v>
      </c>
      <c r="P99" s="127">
        <f>'[7]3210'!Q58+'[8]3210'!Q58</f>
        <v>0</v>
      </c>
    </row>
    <row r="100" spans="1:16" hidden="1">
      <c r="A100" s="131" t="s">
        <v>158</v>
      </c>
      <c r="B100" s="132"/>
      <c r="C100" s="126">
        <v>523</v>
      </c>
      <c r="D100" s="127">
        <f>'[7]3210'!E59+'[8]3210'!E59</f>
        <v>0</v>
      </c>
      <c r="E100" s="127">
        <f>'[7]3210'!F59+'[8]3210'!F59</f>
        <v>0</v>
      </c>
      <c r="F100" s="127">
        <f>'[7]3210'!G59+'[8]3210'!G59</f>
        <v>0</v>
      </c>
      <c r="G100" s="127">
        <f>'[7]3210'!H59+'[8]3210'!H59</f>
        <v>0</v>
      </c>
      <c r="H100" s="127">
        <f>'[7]3210'!I59+'[8]3210'!I59</f>
        <v>0</v>
      </c>
      <c r="I100" s="127">
        <f>'[7]3210'!J59+'[8]3210'!J59</f>
        <v>0</v>
      </c>
      <c r="J100" s="127">
        <f>'[7]3210'!K59+'[8]3210'!K59</f>
        <v>-35545.660000000003</v>
      </c>
      <c r="K100" s="127">
        <f>'[7]3210'!L59+'[8]3210'!L59</f>
        <v>0</v>
      </c>
      <c r="L100" s="127">
        <f>'[7]3210'!M59+'[8]3210'!M59</f>
        <v>0</v>
      </c>
      <c r="M100" s="127">
        <f>'[7]3210'!N59+'[8]3210'!N59</f>
        <v>0</v>
      </c>
      <c r="N100" s="127">
        <f>'[7]3210'!O59+'[8]3210'!O59</f>
        <v>0</v>
      </c>
      <c r="O100" s="127">
        <f>'[7]3210'!P59+'[8]3210'!P59</f>
        <v>0</v>
      </c>
      <c r="P100" s="127">
        <f>'[7]3210'!Q59+'[8]3210'!Q59</f>
        <v>-35545.660000000003</v>
      </c>
    </row>
    <row r="101" spans="1:16" hidden="1">
      <c r="A101" s="128" t="s">
        <v>159</v>
      </c>
      <c r="B101" s="60"/>
      <c r="C101" s="126">
        <v>524</v>
      </c>
      <c r="D101" s="127">
        <f>'[7]3210'!E60+'[8]3210'!E60</f>
        <v>0</v>
      </c>
      <c r="E101" s="127">
        <f>'[7]3210'!F60+'[8]3210'!F60</f>
        <v>0</v>
      </c>
      <c r="F101" s="127">
        <f>'[7]3210'!G60+'[8]3210'!G60</f>
        <v>0</v>
      </c>
      <c r="G101" s="127">
        <f>'[7]3210'!H60+'[8]3210'!H60</f>
        <v>0</v>
      </c>
      <c r="H101" s="127">
        <f>'[7]3210'!I60+'[8]3210'!I60</f>
        <v>0</v>
      </c>
      <c r="I101" s="127">
        <f>'[7]3210'!J60+'[8]3210'!J60</f>
        <v>0</v>
      </c>
      <c r="J101" s="127">
        <f>'[7]3210'!K60+'[8]3210'!K60</f>
        <v>0</v>
      </c>
      <c r="K101" s="127">
        <f>'[7]3210'!L60+'[8]3210'!L60</f>
        <v>576031.73</v>
      </c>
      <c r="L101" s="127">
        <f>'[7]3210'!M60+'[8]3210'!M60</f>
        <v>0</v>
      </c>
      <c r="M101" s="127">
        <f>'[7]3210'!N60+'[8]3210'!N60</f>
        <v>0</v>
      </c>
      <c r="N101" s="127">
        <f>'[7]3210'!O60+'[8]3210'!O60</f>
        <v>0</v>
      </c>
      <c r="O101" s="127">
        <f>'[7]3210'!P60+'[8]3210'!P60</f>
        <v>0</v>
      </c>
      <c r="P101" s="127">
        <f>'[7]3210'!Q60+'[8]3210'!Q60</f>
        <v>576031.73</v>
      </c>
    </row>
    <row r="102" spans="1:16" hidden="1">
      <c r="A102" s="128" t="s">
        <v>343</v>
      </c>
      <c r="B102" s="60"/>
      <c r="C102" s="133">
        <v>534</v>
      </c>
      <c r="D102" s="127">
        <f>'[7]3210'!E61+'[8]3210'!E61</f>
        <v>0</v>
      </c>
      <c r="E102" s="127">
        <f>'[7]3210'!F61+'[8]3210'!F61</f>
        <v>0</v>
      </c>
      <c r="F102" s="127">
        <f>'[7]3210'!G61+'[8]3210'!G61</f>
        <v>0</v>
      </c>
      <c r="G102" s="127">
        <f>'[7]3210'!H61+'[8]3210'!H61</f>
        <v>0</v>
      </c>
      <c r="H102" s="127">
        <f>'[7]3210'!I61+'[8]3210'!I61</f>
        <v>0</v>
      </c>
      <c r="I102" s="127">
        <f>'[7]3210'!J61+'[8]3210'!J61</f>
        <v>0</v>
      </c>
      <c r="J102" s="127">
        <f>'[7]3210'!K61+'[8]3210'!K61</f>
        <v>0</v>
      </c>
      <c r="K102" s="127">
        <f>'[7]3210'!L61+'[8]3210'!L61</f>
        <v>0</v>
      </c>
      <c r="L102" s="127">
        <f>'[7]3210'!M61+'[8]3210'!M61</f>
        <v>0</v>
      </c>
      <c r="M102" s="127">
        <f>'[7]3210'!N61+'[8]3210'!N61</f>
        <v>0</v>
      </c>
      <c r="N102" s="127">
        <f>'[7]3210'!O61+'[8]3210'!O61</f>
        <v>0</v>
      </c>
      <c r="O102" s="127">
        <f>'[7]3210'!P61+'[8]3210'!P61</f>
        <v>0</v>
      </c>
      <c r="P102" s="127">
        <f>'[7]3210'!Q61+'[8]3210'!Q61</f>
        <v>0</v>
      </c>
    </row>
    <row r="103" spans="1:16" hidden="1">
      <c r="A103" s="128" t="s">
        <v>344</v>
      </c>
      <c r="B103" s="60"/>
      <c r="C103" s="133">
        <v>535</v>
      </c>
      <c r="D103" s="127">
        <f>'[7]3210'!E62+'[8]3210'!E62</f>
        <v>0</v>
      </c>
      <c r="E103" s="127">
        <f>'[7]3210'!F62+'[8]3210'!F62</f>
        <v>0</v>
      </c>
      <c r="F103" s="127">
        <f>'[7]3210'!G62+'[8]3210'!G62</f>
        <v>0</v>
      </c>
      <c r="G103" s="127">
        <f>'[7]3210'!H62+'[8]3210'!H62</f>
        <v>0</v>
      </c>
      <c r="H103" s="127">
        <f>'[7]3210'!I62+'[8]3210'!I62</f>
        <v>0</v>
      </c>
      <c r="I103" s="127">
        <f>'[7]3210'!J62+'[8]3210'!J62</f>
        <v>0</v>
      </c>
      <c r="J103" s="127">
        <f>'[7]3210'!K62+'[8]3210'!K62</f>
        <v>0</v>
      </c>
      <c r="K103" s="127">
        <f>'[7]3210'!L62+'[8]3210'!L62</f>
        <v>576031.73</v>
      </c>
      <c r="L103" s="127">
        <f>'[7]3210'!M62+'[8]3210'!M62</f>
        <v>0</v>
      </c>
      <c r="M103" s="127">
        <f>'[7]3210'!N62+'[8]3210'!N62</f>
        <v>0</v>
      </c>
      <c r="N103" s="127">
        <f>'[7]3210'!O62+'[8]3210'!O62</f>
        <v>0</v>
      </c>
      <c r="O103" s="127">
        <f>'[7]3210'!P62+'[8]3210'!P62</f>
        <v>0</v>
      </c>
      <c r="P103" s="127">
        <f>'[7]3210'!Q62+'[8]3210'!Q62</f>
        <v>576031.73</v>
      </c>
    </row>
    <row r="104" spans="1:16" ht="13.5" hidden="1" thickBot="1">
      <c r="A104" s="134" t="s">
        <v>165</v>
      </c>
      <c r="B104" s="135"/>
      <c r="C104" s="136">
        <v>525</v>
      </c>
      <c r="D104" s="127">
        <f>'[7]3210'!E63+'[8]3210'!E63</f>
        <v>349670.47</v>
      </c>
      <c r="E104" s="127">
        <f>'[7]3210'!F63+'[8]3210'!F63</f>
        <v>0</v>
      </c>
      <c r="F104" s="127">
        <f>'[7]3210'!G63+'[8]3210'!G63</f>
        <v>0</v>
      </c>
      <c r="G104" s="127">
        <f>'[7]3210'!H63+'[8]3210'!H63</f>
        <v>161258.1</v>
      </c>
      <c r="H104" s="127">
        <f>'[7]3210'!I63+'[8]3210'!I63</f>
        <v>0</v>
      </c>
      <c r="I104" s="127">
        <f>'[7]3210'!J63+'[8]3210'!J63</f>
        <v>-98008.02</v>
      </c>
      <c r="J104" s="127">
        <f>'[7]3210'!K63+'[8]3210'!K63</f>
        <v>540486.06999999995</v>
      </c>
      <c r="K104" s="127">
        <f>'[7]3210'!L63+'[8]3210'!L63</f>
        <v>-540843.7899999998</v>
      </c>
      <c r="L104" s="127">
        <f>'[7]3210'!M63+'[8]3210'!M63</f>
        <v>0</v>
      </c>
      <c r="M104" s="127">
        <f>'[7]3210'!N63+'[8]3210'!N63</f>
        <v>0</v>
      </c>
      <c r="N104" s="127">
        <f>'[7]3210'!O63+'[8]3210'!O63</f>
        <v>0</v>
      </c>
      <c r="O104" s="127">
        <f>'[7]3210'!P63+'[8]3210'!P63</f>
        <v>1800256.1500000001</v>
      </c>
      <c r="P104" s="127">
        <f>'[7]3210'!Q63+'[8]3210'!Q63</f>
        <v>2212818.9800000004</v>
      </c>
    </row>
    <row r="105" spans="1:16" ht="13.5" hidden="1" thickBot="1"/>
    <row r="106" spans="1:16" hidden="1">
      <c r="A106" s="166" t="s">
        <v>166</v>
      </c>
      <c r="B106" s="167"/>
      <c r="C106" s="172" t="s">
        <v>129</v>
      </c>
      <c r="D106" s="175" t="s">
        <v>130</v>
      </c>
      <c r="E106" s="176"/>
      <c r="F106" s="176"/>
      <c r="G106" s="176"/>
      <c r="H106" s="176"/>
      <c r="I106" s="176"/>
      <c r="J106" s="176"/>
      <c r="K106" s="176"/>
      <c r="L106" s="176"/>
      <c r="M106" s="176"/>
      <c r="N106" s="176"/>
      <c r="O106" s="176"/>
      <c r="P106" s="177"/>
    </row>
    <row r="107" spans="1:16" hidden="1">
      <c r="A107" s="168"/>
      <c r="B107" s="169"/>
      <c r="C107" s="173"/>
      <c r="D107" s="178" t="s">
        <v>110</v>
      </c>
      <c r="E107" s="179"/>
      <c r="F107" s="180" t="s">
        <v>111</v>
      </c>
      <c r="G107" s="182" t="s">
        <v>131</v>
      </c>
      <c r="H107" s="180" t="s">
        <v>132</v>
      </c>
      <c r="I107" s="182" t="s">
        <v>133</v>
      </c>
      <c r="J107" s="180" t="s">
        <v>114</v>
      </c>
      <c r="K107" s="180" t="s">
        <v>115</v>
      </c>
      <c r="L107" s="180" t="s">
        <v>134</v>
      </c>
      <c r="M107" s="182" t="s">
        <v>117</v>
      </c>
      <c r="N107" s="180" t="s">
        <v>118</v>
      </c>
      <c r="O107" s="164" t="s">
        <v>119</v>
      </c>
      <c r="P107" s="184" t="s">
        <v>120</v>
      </c>
    </row>
    <row r="108" spans="1:16" hidden="1">
      <c r="A108" s="168"/>
      <c r="B108" s="169"/>
      <c r="C108" s="173"/>
      <c r="D108" s="118" t="s">
        <v>135</v>
      </c>
      <c r="E108" s="119" t="s">
        <v>136</v>
      </c>
      <c r="F108" s="181"/>
      <c r="G108" s="183"/>
      <c r="H108" s="181"/>
      <c r="I108" s="183"/>
      <c r="J108" s="181"/>
      <c r="K108" s="181"/>
      <c r="L108" s="181"/>
      <c r="M108" s="183"/>
      <c r="N108" s="181"/>
      <c r="O108" s="165"/>
      <c r="P108" s="185"/>
    </row>
    <row r="109" spans="1:16" hidden="1">
      <c r="A109" s="170"/>
      <c r="B109" s="171"/>
      <c r="C109" s="174"/>
      <c r="D109" s="120" t="s">
        <v>137</v>
      </c>
      <c r="E109" s="121" t="s">
        <v>138</v>
      </c>
      <c r="F109" s="122" t="s">
        <v>139</v>
      </c>
      <c r="G109" s="121" t="s">
        <v>140</v>
      </c>
      <c r="H109" s="122" t="s">
        <v>141</v>
      </c>
      <c r="I109" s="121" t="s">
        <v>142</v>
      </c>
      <c r="J109" s="122" t="s">
        <v>143</v>
      </c>
      <c r="K109" s="121" t="s">
        <v>144</v>
      </c>
      <c r="L109" s="122" t="s">
        <v>145</v>
      </c>
      <c r="M109" s="121" t="s">
        <v>146</v>
      </c>
      <c r="N109" s="122" t="s">
        <v>147</v>
      </c>
      <c r="O109" s="121" t="s">
        <v>148</v>
      </c>
      <c r="P109" s="123" t="s">
        <v>149</v>
      </c>
    </row>
    <row r="110" spans="1:16" hidden="1">
      <c r="A110" s="124" t="s">
        <v>150</v>
      </c>
      <c r="B110" s="125"/>
      <c r="C110" s="126">
        <v>511</v>
      </c>
      <c r="D110" s="127">
        <f>'[1]3200'!E31+'[2]3200'!E31+'[3]3200'!E31+'[4]3200'!E31+'[5]3200'!E31+'[6]3200'!E31</f>
        <v>324809701.86000001</v>
      </c>
      <c r="E110" s="127">
        <f>'[1]3200'!F31+'[2]3200'!F31+'[3]3200'!F31+'[4]3200'!F31+'[5]3200'!F31+'[6]3200'!F31</f>
        <v>0</v>
      </c>
      <c r="F110" s="127">
        <f>'[1]3200'!G31+'[2]3200'!G31+'[3]3200'!G31+'[4]3200'!G31+'[5]3200'!G31+'[6]3200'!G31</f>
        <v>0</v>
      </c>
      <c r="G110" s="127">
        <f>'[1]3200'!H31+'[2]3200'!H31+'[3]3200'!H31+'[4]3200'!H31+'[5]3200'!H31+'[6]3200'!H31</f>
        <v>-3083955.5699999994</v>
      </c>
      <c r="H110" s="127">
        <f>'[1]3200'!I31+'[2]3200'!I31+'[3]3200'!I31+'[4]3200'!I31+'[5]3200'!I31+'[6]3200'!I31</f>
        <v>0</v>
      </c>
      <c r="I110" s="127">
        <f>'[1]3200'!J31+'[2]3200'!J31+'[3]3200'!J31+'[4]3200'!J31+'[5]3200'!J31+'[6]3200'!J31</f>
        <v>-747278605.01999998</v>
      </c>
      <c r="J110" s="127">
        <f>'[1]3200'!K31+'[2]3200'!K31+'[3]3200'!K31+'[4]3200'!K31+'[5]3200'!K31+'[6]3200'!K31</f>
        <v>158352927.75</v>
      </c>
      <c r="K110" s="127">
        <f>'[1]3200'!L31+'[2]3200'!L31+'[3]3200'!L31+'[4]3200'!L31+'[5]3200'!L31+'[6]3200'!L31</f>
        <v>-41026947.579999998</v>
      </c>
      <c r="L110" s="127">
        <f>'[1]3200'!M31+'[2]3200'!M31+'[3]3200'!M31+'[4]3200'!M31+'[5]3200'!M31+'[6]3200'!M31</f>
        <v>0</v>
      </c>
      <c r="M110" s="127">
        <f>'[1]3200'!N31+'[2]3200'!N31+'[3]3200'!N31+'[4]3200'!N31+'[5]3200'!N31+'[6]3200'!N31</f>
        <v>0</v>
      </c>
      <c r="N110" s="127">
        <f>'[1]3200'!O31+'[2]3200'!O31+'[3]3200'!O31+'[4]3200'!O31+'[5]3200'!O31+'[6]3200'!O31</f>
        <v>0</v>
      </c>
      <c r="O110" s="127">
        <f>'[1]3200'!P31+'[2]3200'!P31+'[3]3200'!P31+'[4]3200'!P31+'[5]3200'!P31+'[6]3200'!P31</f>
        <v>412588043.48000002</v>
      </c>
      <c r="P110" s="127">
        <f>'[1]3200'!Q31+'[2]3200'!Q31+'[3]3200'!Q31+'[4]3200'!Q31+'[5]3200'!Q31+'[6]3200'!Q31</f>
        <v>104361164.91999999</v>
      </c>
    </row>
    <row r="111" spans="1:16" hidden="1">
      <c r="A111" s="128" t="s">
        <v>151</v>
      </c>
      <c r="B111" s="60"/>
      <c r="C111" s="126">
        <v>512</v>
      </c>
      <c r="D111" s="127">
        <f>'[1]3200'!E32+'[2]3200'!E32+'[3]3200'!E32+'[4]3200'!E32+'[5]3200'!E32+'[6]3200'!E32</f>
        <v>0</v>
      </c>
      <c r="E111" s="127">
        <f>'[1]3200'!F32+'[2]3200'!F32+'[3]3200'!F32+'[4]3200'!F32+'[5]3200'!F32+'[6]3200'!F32</f>
        <v>0</v>
      </c>
      <c r="F111" s="127">
        <f>'[1]3200'!G32+'[2]3200'!G32+'[3]3200'!G32+'[4]3200'!G32+'[5]3200'!G32+'[6]3200'!G32</f>
        <v>0</v>
      </c>
      <c r="G111" s="127">
        <f>'[1]3200'!H32+'[2]3200'!H32+'[3]3200'!H32+'[4]3200'!H32+'[5]3200'!H32+'[6]3200'!H32</f>
        <v>0</v>
      </c>
      <c r="H111" s="127">
        <f>'[1]3200'!I32+'[2]3200'!I32+'[3]3200'!I32+'[4]3200'!I32+'[5]3200'!I32+'[6]3200'!I32</f>
        <v>0</v>
      </c>
      <c r="I111" s="127">
        <f>'[1]3200'!J32+'[2]3200'!J32+'[3]3200'!J32+'[4]3200'!J32+'[5]3200'!J32+'[6]3200'!J32</f>
        <v>0</v>
      </c>
      <c r="J111" s="127">
        <f>'[1]3200'!K32+'[2]3200'!K32+'[3]3200'!K32+'[4]3200'!K32+'[5]3200'!K32+'[6]3200'!K32</f>
        <v>0</v>
      </c>
      <c r="K111" s="127">
        <f>'[1]3200'!L32+'[2]3200'!L32+'[3]3200'!L32+'[4]3200'!L32+'[5]3200'!L32+'[6]3200'!L32</f>
        <v>0</v>
      </c>
      <c r="L111" s="127">
        <f>'[1]3200'!M32+'[2]3200'!M32+'[3]3200'!M32+'[4]3200'!M32+'[5]3200'!M32+'[6]3200'!M32</f>
        <v>0</v>
      </c>
      <c r="M111" s="127">
        <f>'[1]3200'!N32+'[2]3200'!N32+'[3]3200'!N32+'[4]3200'!N32+'[5]3200'!N32+'[6]3200'!N32</f>
        <v>0</v>
      </c>
      <c r="N111" s="127">
        <f>'[1]3200'!O32+'[2]3200'!O32+'[3]3200'!O32+'[4]3200'!O32+'[5]3200'!O32+'[6]3200'!O32</f>
        <v>0</v>
      </c>
      <c r="O111" s="127">
        <f>'[1]3200'!P32+'[2]3200'!P32+'[3]3200'!P32+'[4]3200'!P32+'[5]3200'!P32+'[6]3200'!P32</f>
        <v>0</v>
      </c>
      <c r="P111" s="127">
        <f>'[1]3200'!Q32+'[2]3200'!Q32+'[3]3200'!Q32+'[4]3200'!Q32+'[5]3200'!Q32+'[6]3200'!Q32</f>
        <v>0</v>
      </c>
    </row>
    <row r="112" spans="1:16" hidden="1">
      <c r="A112" s="128" t="s">
        <v>152</v>
      </c>
      <c r="B112" s="60"/>
      <c r="C112" s="129">
        <v>513</v>
      </c>
      <c r="D112" s="127">
        <f>'[1]3200'!E33+'[2]3200'!E33+'[3]3200'!E33+'[4]3200'!E33+'[5]3200'!E33+'[6]3200'!E33</f>
        <v>0</v>
      </c>
      <c r="E112" s="127">
        <f>'[1]3200'!F33+'[2]3200'!F33+'[3]3200'!F33+'[4]3200'!F33+'[5]3200'!F33+'[6]3200'!F33</f>
        <v>0</v>
      </c>
      <c r="F112" s="127">
        <f>'[1]3200'!G33+'[2]3200'!G33+'[3]3200'!G33+'[4]3200'!G33+'[5]3200'!G33+'[6]3200'!G33</f>
        <v>0</v>
      </c>
      <c r="G112" s="127">
        <f>'[1]3200'!H33+'[2]3200'!H33+'[3]3200'!H33+'[4]3200'!H33+'[5]3200'!H33+'[6]3200'!H33</f>
        <v>0</v>
      </c>
      <c r="H112" s="127">
        <f>'[1]3200'!I33+'[2]3200'!I33+'[3]3200'!I33+'[4]3200'!I33+'[5]3200'!I33+'[6]3200'!I33</f>
        <v>0</v>
      </c>
      <c r="I112" s="127">
        <f>'[1]3200'!J33+'[2]3200'!J33+'[3]3200'!J33+'[4]3200'!J33+'[5]3200'!J33+'[6]3200'!J33</f>
        <v>0</v>
      </c>
      <c r="J112" s="127">
        <f>'[1]3200'!K33+'[2]3200'!K33+'[3]3200'!K33+'[4]3200'!K33+'[5]3200'!K33+'[6]3200'!K33</f>
        <v>0</v>
      </c>
      <c r="K112" s="127">
        <f>'[1]3200'!L33+'[2]3200'!L33+'[3]3200'!L33+'[4]3200'!L33+'[5]3200'!L33+'[6]3200'!L33</f>
        <v>0</v>
      </c>
      <c r="L112" s="127">
        <f>'[1]3200'!M33+'[2]3200'!M33+'[3]3200'!M33+'[4]3200'!M33+'[5]3200'!M33+'[6]3200'!M33</f>
        <v>0</v>
      </c>
      <c r="M112" s="127">
        <f>'[1]3200'!N33+'[2]3200'!N33+'[3]3200'!N33+'[4]3200'!N33+'[5]3200'!N33+'[6]3200'!N33</f>
        <v>0</v>
      </c>
      <c r="N112" s="127">
        <f>'[1]3200'!O33+'[2]3200'!O33+'[3]3200'!O33+'[4]3200'!O33+'[5]3200'!O33+'[6]3200'!O33</f>
        <v>0</v>
      </c>
      <c r="O112" s="127">
        <f>'[1]3200'!P33+'[2]3200'!P33+'[3]3200'!P33+'[4]3200'!P33+'[5]3200'!P33+'[6]3200'!P33</f>
        <v>-4331568.29</v>
      </c>
      <c r="P112" s="127">
        <f>'[1]3200'!Q33+'[2]3200'!Q33+'[3]3200'!Q33+'[4]3200'!Q33+'[5]3200'!Q33+'[6]3200'!Q33</f>
        <v>-4331568.29</v>
      </c>
    </row>
    <row r="113" spans="1:16" hidden="1">
      <c r="A113" s="124" t="s">
        <v>153</v>
      </c>
      <c r="B113" s="130"/>
      <c r="C113" s="126">
        <v>514</v>
      </c>
      <c r="D113" s="127">
        <f>'[1]3200'!E34+'[2]3200'!E34+'[3]3200'!E34+'[4]3200'!E34+'[5]3200'!E34+'[6]3200'!E34</f>
        <v>324809701.86000001</v>
      </c>
      <c r="E113" s="127">
        <f>'[1]3200'!F34+'[2]3200'!F34+'[3]3200'!F34+'[4]3200'!F34+'[5]3200'!F34+'[6]3200'!F34</f>
        <v>0</v>
      </c>
      <c r="F113" s="127">
        <f>'[1]3200'!G34+'[2]3200'!G34+'[3]3200'!G34+'[4]3200'!G34+'[5]3200'!G34+'[6]3200'!G34</f>
        <v>0</v>
      </c>
      <c r="G113" s="127">
        <f>'[1]3200'!H34+'[2]3200'!H34+'[3]3200'!H34+'[4]3200'!H34+'[5]3200'!H34+'[6]3200'!H34</f>
        <v>-3083955.5699999994</v>
      </c>
      <c r="H113" s="127">
        <f>'[1]3200'!I34+'[2]3200'!I34+'[3]3200'!I34+'[4]3200'!I34+'[5]3200'!I34+'[6]3200'!I34</f>
        <v>0</v>
      </c>
      <c r="I113" s="127">
        <f>'[1]3200'!J34+'[2]3200'!J34+'[3]3200'!J34+'[4]3200'!J34+'[5]3200'!J34+'[6]3200'!J34</f>
        <v>-747278605.01999998</v>
      </c>
      <c r="J113" s="127">
        <f>'[1]3200'!K34+'[2]3200'!K34+'[3]3200'!K34+'[4]3200'!K34+'[5]3200'!K34+'[6]3200'!K34</f>
        <v>158352927.75</v>
      </c>
      <c r="K113" s="127">
        <f>'[1]3200'!L34+'[2]3200'!L34+'[3]3200'!L34+'[4]3200'!L34+'[5]3200'!L34+'[6]3200'!L34</f>
        <v>-41026947.579999998</v>
      </c>
      <c r="L113" s="127">
        <f>'[1]3200'!M34+'[2]3200'!M34+'[3]3200'!M34+'[4]3200'!M34+'[5]3200'!M34+'[6]3200'!M34</f>
        <v>0</v>
      </c>
      <c r="M113" s="127">
        <f>'[1]3200'!N34+'[2]3200'!N34+'[3]3200'!N34+'[4]3200'!N34+'[5]3200'!N34+'[6]3200'!N34</f>
        <v>0</v>
      </c>
      <c r="N113" s="127">
        <f>'[1]3200'!O34+'[2]3200'!O34+'[3]3200'!O34+'[4]3200'!O34+'[5]3200'!O34+'[6]3200'!O34</f>
        <v>0</v>
      </c>
      <c r="O113" s="127">
        <f>'[1]3200'!P34+'[2]3200'!P34+'[3]3200'!P34+'[4]3200'!P34+'[5]3200'!P34+'[6]3200'!P34</f>
        <v>408256475.19</v>
      </c>
      <c r="P113" s="127">
        <f>'[1]3200'!Q34+'[2]3200'!Q34+'[3]3200'!Q34+'[4]3200'!Q34+'[5]3200'!Q34+'[6]3200'!Q34</f>
        <v>100029596.63</v>
      </c>
    </row>
    <row r="114" spans="1:16" hidden="1">
      <c r="A114" s="128" t="s">
        <v>154</v>
      </c>
      <c r="B114" s="60"/>
      <c r="C114" s="129">
        <v>515</v>
      </c>
      <c r="D114" s="127">
        <f>'[1]3200'!E35+'[2]3200'!E35+'[3]3200'!E35+'[4]3200'!E35+'[5]3200'!E35+'[6]3200'!E35</f>
        <v>0</v>
      </c>
      <c r="E114" s="127">
        <f>'[1]3200'!F35+'[2]3200'!F35+'[3]3200'!F35+'[4]3200'!F35+'[5]3200'!F35+'[6]3200'!F35</f>
        <v>0</v>
      </c>
      <c r="F114" s="127">
        <f>'[1]3200'!G35+'[2]3200'!G35+'[3]3200'!G35+'[4]3200'!G35+'[5]3200'!G35+'[6]3200'!G35</f>
        <v>0</v>
      </c>
      <c r="G114" s="127">
        <f>'[1]3200'!H35+'[2]3200'!H35+'[3]3200'!H35+'[4]3200'!H35+'[5]3200'!H35+'[6]3200'!H35</f>
        <v>0</v>
      </c>
      <c r="H114" s="127">
        <f>'[1]3200'!I35+'[2]3200'!I35+'[3]3200'!I35+'[4]3200'!I35+'[5]3200'!I35+'[6]3200'!I35</f>
        <v>0</v>
      </c>
      <c r="I114" s="127">
        <f>'[1]3200'!J35+'[2]3200'!J35+'[3]3200'!J35+'[4]3200'!J35+'[5]3200'!J35+'[6]3200'!J35</f>
        <v>0</v>
      </c>
      <c r="J114" s="127">
        <f>'[1]3200'!K35+'[2]3200'!K35+'[3]3200'!K35+'[4]3200'!K35+'[5]3200'!K35+'[6]3200'!K35</f>
        <v>0</v>
      </c>
      <c r="K114" s="127">
        <f>'[1]3200'!L35+'[2]3200'!L35+'[3]3200'!L35+'[4]3200'!L35+'[5]3200'!L35+'[6]3200'!L35</f>
        <v>-12749110.920000002</v>
      </c>
      <c r="L114" s="127">
        <f>'[1]3200'!M35+'[2]3200'!M35+'[3]3200'!M35+'[4]3200'!M35+'[5]3200'!M35+'[6]3200'!M35</f>
        <v>0</v>
      </c>
      <c r="M114" s="127">
        <f>'[1]3200'!N35+'[2]3200'!N35+'[3]3200'!N35+'[4]3200'!N35+'[5]3200'!N35+'[6]3200'!N35</f>
        <v>0</v>
      </c>
      <c r="N114" s="127">
        <f>'[1]3200'!O35+'[2]3200'!O35+'[3]3200'!O35+'[4]3200'!O35+'[5]3200'!O35+'[6]3200'!O35</f>
        <v>0</v>
      </c>
      <c r="O114" s="127">
        <f>'[1]3200'!P35+'[2]3200'!P35+'[3]3200'!P35+'[4]3200'!P35+'[5]3200'!P35+'[6]3200'!P35</f>
        <v>-8275803.330000001</v>
      </c>
      <c r="P114" s="127">
        <f>'[1]3200'!Q35+'[2]3200'!Q35+'[3]3200'!Q35+'[4]3200'!Q35+'[5]3200'!Q35+'[6]3200'!Q35</f>
        <v>-21024914.250000019</v>
      </c>
    </row>
    <row r="115" spans="1:16" hidden="1">
      <c r="A115" s="128" t="s">
        <v>155</v>
      </c>
      <c r="B115" s="60"/>
      <c r="C115" s="126">
        <v>516</v>
      </c>
      <c r="D115" s="127">
        <f>'[1]3200'!E36+'[2]3200'!E36+'[3]3200'!E36+'[4]3200'!E36+'[5]3200'!E36+'[6]3200'!E36</f>
        <v>0</v>
      </c>
      <c r="E115" s="127">
        <f>'[1]3200'!F36+'[2]3200'!F36+'[3]3200'!F36+'[4]3200'!F36+'[5]3200'!F36+'[6]3200'!F36</f>
        <v>0</v>
      </c>
      <c r="F115" s="127">
        <f>'[1]3200'!G36+'[2]3200'!G36+'[3]3200'!G36+'[4]3200'!G36+'[5]3200'!G36+'[6]3200'!G36</f>
        <v>0</v>
      </c>
      <c r="G115" s="127">
        <f>'[1]3200'!H36+'[2]3200'!H36+'[3]3200'!H36+'[4]3200'!H36+'[5]3200'!H36+'[6]3200'!H36</f>
        <v>0</v>
      </c>
      <c r="H115" s="127">
        <f>'[1]3200'!I36+'[2]3200'!I36+'[3]3200'!I36+'[4]3200'!I36+'[5]3200'!I36+'[6]3200'!I36</f>
        <v>0</v>
      </c>
      <c r="I115" s="127">
        <f>'[1]3200'!J36+'[2]3200'!J36+'[3]3200'!J36+'[4]3200'!J36+'[5]3200'!J36+'[6]3200'!J36</f>
        <v>9123436.0099999998</v>
      </c>
      <c r="J115" s="127">
        <f>'[1]3200'!K36+'[2]3200'!K36+'[3]3200'!K36+'[4]3200'!K36+'[5]3200'!K36+'[6]3200'!K36</f>
        <v>121302112.55</v>
      </c>
      <c r="K115" s="127">
        <f>'[1]3200'!L36+'[2]3200'!L36+'[3]3200'!L36+'[4]3200'!L36+'[5]3200'!L36+'[6]3200'!L36</f>
        <v>5111004.97</v>
      </c>
      <c r="L115" s="127">
        <f>'[1]3200'!M36+'[2]3200'!M36+'[3]3200'!M36+'[4]3200'!M36+'[5]3200'!M36+'[6]3200'!M36</f>
        <v>0</v>
      </c>
      <c r="M115" s="127">
        <f>'[1]3200'!N36+'[2]3200'!N36+'[3]3200'!N36+'[4]3200'!N36+'[5]3200'!N36+'[6]3200'!N36</f>
        <v>0</v>
      </c>
      <c r="N115" s="127">
        <f>'[1]3200'!O36+'[2]3200'!O36+'[3]3200'!O36+'[4]3200'!O36+'[5]3200'!O36+'[6]3200'!O36</f>
        <v>0</v>
      </c>
      <c r="O115" s="127">
        <f>'[1]3200'!P36+'[2]3200'!P36+'[3]3200'!P36+'[4]3200'!P36+'[5]3200'!P36+'[6]3200'!P36</f>
        <v>300000</v>
      </c>
      <c r="P115" s="127">
        <f>'[1]3200'!Q36+'[2]3200'!Q36+'[3]3200'!Q36+'[4]3200'!Q36+'[5]3200'!Q36+'[6]3200'!Q36</f>
        <v>135836553.53</v>
      </c>
    </row>
    <row r="116" spans="1:16" hidden="1">
      <c r="A116" s="128" t="s">
        <v>156</v>
      </c>
      <c r="B116" s="60"/>
      <c r="C116" s="129">
        <v>517</v>
      </c>
      <c r="D116" s="127">
        <f>'[1]3200'!E37+'[2]3200'!E37+'[3]3200'!E37+'[4]3200'!E37+'[5]3200'!E37+'[6]3200'!E37</f>
        <v>14788000</v>
      </c>
      <c r="E116" s="127">
        <f>'[1]3200'!F37+'[2]3200'!F37+'[3]3200'!F37+'[4]3200'!F37+'[5]3200'!F37+'[6]3200'!F37</f>
        <v>0</v>
      </c>
      <c r="F116" s="127">
        <f>'[1]3200'!G37+'[2]3200'!G37+'[3]3200'!G37+'[4]3200'!G37+'[5]3200'!G37+'[6]3200'!G37</f>
        <v>0</v>
      </c>
      <c r="G116" s="127">
        <f>'[1]3200'!H37+'[2]3200'!H37+'[3]3200'!H37+'[4]3200'!H37+'[5]3200'!H37+'[6]3200'!H37</f>
        <v>0</v>
      </c>
      <c r="H116" s="127">
        <f>'[1]3200'!I37+'[2]3200'!I37+'[3]3200'!I37+'[4]3200'!I37+'[5]3200'!I37+'[6]3200'!I37</f>
        <v>0</v>
      </c>
      <c r="I116" s="127">
        <f>'[1]3200'!J37+'[2]3200'!J37+'[3]3200'!J37+'[4]3200'!J37+'[5]3200'!J37+'[6]3200'!J37</f>
        <v>0</v>
      </c>
      <c r="J116" s="127">
        <f>'[1]3200'!K37+'[2]3200'!K37+'[3]3200'!K37+'[4]3200'!K37+'[5]3200'!K37+'[6]3200'!K37</f>
        <v>33074220.280000001</v>
      </c>
      <c r="K116" s="127">
        <f>'[1]3200'!L37+'[2]3200'!L37+'[3]3200'!L37+'[4]3200'!L37+'[5]3200'!L37+'[6]3200'!L37</f>
        <v>0</v>
      </c>
      <c r="L116" s="127">
        <f>'[1]3200'!M37+'[2]3200'!M37+'[3]3200'!M37+'[4]3200'!M37+'[5]3200'!M37+'[6]3200'!M37</f>
        <v>0</v>
      </c>
      <c r="M116" s="127">
        <f>'[1]3200'!N37+'[2]3200'!N37+'[3]3200'!N37+'[4]3200'!N37+'[5]3200'!N37+'[6]3200'!N37</f>
        <v>0</v>
      </c>
      <c r="N116" s="127">
        <f>'[1]3200'!O37+'[2]3200'!O37+'[3]3200'!O37+'[4]3200'!O37+'[5]3200'!O37+'[6]3200'!O37</f>
        <v>0</v>
      </c>
      <c r="O116" s="127">
        <f>'[1]3200'!P37+'[2]3200'!P37+'[3]3200'!P37+'[4]3200'!P37+'[5]3200'!P37+'[6]3200'!P37</f>
        <v>0</v>
      </c>
      <c r="P116" s="127">
        <f>'[1]3200'!Q37+'[2]3200'!Q37+'[3]3200'!Q37+'[4]3200'!Q37+'[5]3200'!Q37+'[6]3200'!Q37</f>
        <v>47862220.280000001</v>
      </c>
    </row>
    <row r="117" spans="1:16" hidden="1">
      <c r="A117" s="128" t="s">
        <v>157</v>
      </c>
      <c r="B117" s="60"/>
      <c r="C117" s="126">
        <v>518</v>
      </c>
      <c r="D117" s="127">
        <f>'[1]3200'!E38+'[2]3200'!E38+'[3]3200'!E38+'[4]3200'!E38+'[5]3200'!E38+'[6]3200'!E38</f>
        <v>-14788000</v>
      </c>
      <c r="E117" s="127">
        <f>'[1]3200'!F38+'[2]3200'!F38+'[3]3200'!F38+'[4]3200'!F38+'[5]3200'!F38+'[6]3200'!F38</f>
        <v>0</v>
      </c>
      <c r="F117" s="127">
        <f>'[1]3200'!G38+'[2]3200'!G38+'[3]3200'!G38+'[4]3200'!G38+'[5]3200'!G38+'[6]3200'!G38</f>
        <v>0</v>
      </c>
      <c r="G117" s="127">
        <f>'[1]3200'!H38+'[2]3200'!H38+'[3]3200'!H38+'[4]3200'!H38+'[5]3200'!H38+'[6]3200'!H38</f>
        <v>0</v>
      </c>
      <c r="H117" s="127">
        <f>'[1]3200'!I38+'[2]3200'!I38+'[3]3200'!I38+'[4]3200'!I38+'[5]3200'!I38+'[6]3200'!I38</f>
        <v>0</v>
      </c>
      <c r="I117" s="127">
        <f>'[1]3200'!J38+'[2]3200'!J38+'[3]3200'!J38+'[4]3200'!J38+'[5]3200'!J38+'[6]3200'!J38</f>
        <v>0</v>
      </c>
      <c r="J117" s="127">
        <f>'[1]3200'!K38+'[2]3200'!K38+'[3]3200'!K38+'[4]3200'!K38+'[5]3200'!K38+'[6]3200'!K38</f>
        <v>-584871.91</v>
      </c>
      <c r="K117" s="127">
        <f>'[1]3200'!L38+'[2]3200'!L38+'[3]3200'!L38+'[4]3200'!L38+'[5]3200'!L38+'[6]3200'!L38</f>
        <v>0</v>
      </c>
      <c r="L117" s="127">
        <f>'[1]3200'!M38+'[2]3200'!M38+'[3]3200'!M38+'[4]3200'!M38+'[5]3200'!M38+'[6]3200'!M38</f>
        <v>0</v>
      </c>
      <c r="M117" s="127">
        <f>'[1]3200'!N38+'[2]3200'!N38+'[3]3200'!N38+'[4]3200'!N38+'[5]3200'!N38+'[6]3200'!N38</f>
        <v>0</v>
      </c>
      <c r="N117" s="127">
        <f>'[1]3200'!O38+'[2]3200'!O38+'[3]3200'!O38+'[4]3200'!O38+'[5]3200'!O38+'[6]3200'!O38</f>
        <v>0</v>
      </c>
      <c r="O117" s="127">
        <f>'[1]3200'!P38+'[2]3200'!P38+'[3]3200'!P38+'[4]3200'!P38+'[5]3200'!P38+'[6]3200'!P38</f>
        <v>0</v>
      </c>
      <c r="P117" s="127">
        <f>'[1]3200'!Q38+'[2]3200'!Q38+'[3]3200'!Q38+'[4]3200'!Q38+'[5]3200'!Q38+'[6]3200'!Q38</f>
        <v>-15372871.91</v>
      </c>
    </row>
    <row r="118" spans="1:16" ht="25.5" hidden="1">
      <c r="A118" s="131" t="s">
        <v>167</v>
      </c>
      <c r="B118" s="132"/>
      <c r="C118" s="129">
        <v>519</v>
      </c>
      <c r="D118" s="127">
        <f>'[1]3200'!E39+'[2]3200'!E39+'[3]3200'!E39+'[4]3200'!E39+'[5]3200'!E39+'[6]3200'!E39</f>
        <v>0</v>
      </c>
      <c r="E118" s="127">
        <f>'[1]3200'!F39+'[2]3200'!F39+'[3]3200'!F39+'[4]3200'!F39+'[5]3200'!F39+'[6]3200'!F39</f>
        <v>0</v>
      </c>
      <c r="F118" s="127">
        <f>'[1]3200'!G39+'[2]3200'!G39+'[3]3200'!G39+'[4]3200'!G39+'[5]3200'!G39+'[6]3200'!G39</f>
        <v>0</v>
      </c>
      <c r="G118" s="127">
        <f>'[1]3200'!H39+'[2]3200'!H39+'[3]3200'!H39+'[4]3200'!H39+'[5]3200'!H39+'[6]3200'!H39</f>
        <v>0</v>
      </c>
      <c r="H118" s="127">
        <f>'[1]3200'!I39+'[2]3200'!I39+'[3]3200'!I39+'[4]3200'!I39+'[5]3200'!I39+'[6]3200'!I39</f>
        <v>0</v>
      </c>
      <c r="I118" s="127">
        <f>'[1]3200'!J39+'[2]3200'!J39+'[3]3200'!J39+'[4]3200'!J39+'[5]3200'!J39+'[6]3200'!J39</f>
        <v>0</v>
      </c>
      <c r="J118" s="127">
        <f>'[1]3200'!K39+'[2]3200'!K39+'[3]3200'!K39+'[4]3200'!K39+'[5]3200'!K39+'[6]3200'!K39</f>
        <v>0</v>
      </c>
      <c r="K118" s="127">
        <f>'[1]3200'!L39+'[2]3200'!L39+'[3]3200'!L39+'[4]3200'!L39+'[5]3200'!L39+'[6]3200'!L39</f>
        <v>0</v>
      </c>
      <c r="L118" s="127">
        <f>'[1]3200'!M39+'[2]3200'!M39+'[3]3200'!M39+'[4]3200'!M39+'[5]3200'!M39+'[6]3200'!M39</f>
        <v>0</v>
      </c>
      <c r="M118" s="127">
        <f>'[1]3200'!N39+'[2]3200'!N39+'[3]3200'!N39+'[4]3200'!N39+'[5]3200'!N39+'[6]3200'!N39</f>
        <v>0</v>
      </c>
      <c r="N118" s="127">
        <f>'[1]3200'!O39+'[2]3200'!O39+'[3]3200'!O39+'[4]3200'!O39+'[5]3200'!O39+'[6]3200'!O39</f>
        <v>0</v>
      </c>
      <c r="O118" s="127">
        <f>'[1]3200'!P39+'[2]3200'!P39+'[3]3200'!P39+'[4]3200'!P39+'[5]3200'!P39+'[6]3200'!P39</f>
        <v>0</v>
      </c>
      <c r="P118" s="127">
        <f>'[1]3200'!Q39+'[2]3200'!Q39+'[3]3200'!Q39+'[4]3200'!Q39+'[5]3200'!Q39+'[6]3200'!Q39</f>
        <v>0</v>
      </c>
    </row>
    <row r="119" spans="1:16" hidden="1">
      <c r="A119" s="128" t="s">
        <v>168</v>
      </c>
      <c r="B119" s="60"/>
      <c r="C119" s="126">
        <v>520</v>
      </c>
      <c r="D119" s="127">
        <f>'[1]3200'!E40+'[2]3200'!E40+'[3]3200'!E40+'[4]3200'!E40+'[5]3200'!E40+'[6]3200'!E40</f>
        <v>0</v>
      </c>
      <c r="E119" s="127">
        <f>'[1]3200'!F40+'[2]3200'!F40+'[3]3200'!F40+'[4]3200'!F40+'[5]3200'!F40+'[6]3200'!F40</f>
        <v>0</v>
      </c>
      <c r="F119" s="127">
        <f>'[1]3200'!G40+'[2]3200'!G40+'[3]3200'!G40+'[4]3200'!G40+'[5]3200'!G40+'[6]3200'!G40</f>
        <v>0</v>
      </c>
      <c r="G119" s="127">
        <f>'[1]3200'!H40+'[2]3200'!H40+'[3]3200'!H40+'[4]3200'!H40+'[5]3200'!H40+'[6]3200'!H40</f>
        <v>0</v>
      </c>
      <c r="H119" s="127">
        <f>'[1]3200'!I40+'[2]3200'!I40+'[3]3200'!I40+'[4]3200'!I40+'[5]3200'!I40+'[6]3200'!I40</f>
        <v>0</v>
      </c>
      <c r="I119" s="127">
        <f>'[1]3200'!J40+'[2]3200'!J40+'[3]3200'!J40+'[4]3200'!J40+'[5]3200'!J40+'[6]3200'!J40</f>
        <v>0</v>
      </c>
      <c r="J119" s="127">
        <f>'[1]3200'!K40+'[2]3200'!K40+'[3]3200'!K40+'[4]3200'!K40+'[5]3200'!K40+'[6]3200'!K40</f>
        <v>0</v>
      </c>
      <c r="K119" s="127">
        <f>'[1]3200'!L40+'[2]3200'!L40+'[3]3200'!L40+'[4]3200'!L40+'[5]3200'!L40+'[6]3200'!L40</f>
        <v>0</v>
      </c>
      <c r="L119" s="127">
        <f>'[1]3200'!M40+'[2]3200'!M40+'[3]3200'!M40+'[4]3200'!M40+'[5]3200'!M40+'[6]3200'!M40</f>
        <v>0</v>
      </c>
      <c r="M119" s="127">
        <f>'[1]3200'!N40+'[2]3200'!N40+'[3]3200'!N40+'[4]3200'!N40+'[5]3200'!N40+'[6]3200'!N40</f>
        <v>0</v>
      </c>
      <c r="N119" s="127">
        <f>'[1]3200'!O40+'[2]3200'!O40+'[3]3200'!O40+'[4]3200'!O40+'[5]3200'!O40+'[6]3200'!O40</f>
        <v>0</v>
      </c>
      <c r="O119" s="127">
        <f>'[1]3200'!P40+'[2]3200'!P40+'[3]3200'!P40+'[4]3200'!P40+'[5]3200'!P40+'[6]3200'!P40</f>
        <v>0</v>
      </c>
      <c r="P119" s="127">
        <f>'[1]3200'!Q40+'[2]3200'!Q40+'[3]3200'!Q40+'[4]3200'!Q40+'[5]3200'!Q40+'[6]3200'!Q40</f>
        <v>0</v>
      </c>
    </row>
    <row r="120" spans="1:16" hidden="1">
      <c r="A120" s="128" t="s">
        <v>169</v>
      </c>
      <c r="B120" s="60"/>
      <c r="C120" s="129">
        <v>521</v>
      </c>
      <c r="D120" s="127">
        <f>'[1]3200'!E41+'[2]3200'!E41+'[3]3200'!E41+'[4]3200'!E41+'[5]3200'!E41+'[6]3200'!E41</f>
        <v>0</v>
      </c>
      <c r="E120" s="127">
        <f>'[1]3200'!F41+'[2]3200'!F41+'[3]3200'!F41+'[4]3200'!F41+'[5]3200'!F41+'[6]3200'!F41</f>
        <v>0</v>
      </c>
      <c r="F120" s="127">
        <f>'[1]3200'!G41+'[2]3200'!G41+'[3]3200'!G41+'[4]3200'!G41+'[5]3200'!G41+'[6]3200'!G41</f>
        <v>0</v>
      </c>
      <c r="G120" s="127">
        <f>'[1]3200'!H41+'[2]3200'!H41+'[3]3200'!H41+'[4]3200'!H41+'[5]3200'!H41+'[6]3200'!H41</f>
        <v>0</v>
      </c>
      <c r="H120" s="127">
        <f>'[1]3200'!I41+'[2]3200'!I41+'[3]3200'!I41+'[4]3200'!I41+'[5]3200'!I41+'[6]3200'!I41</f>
        <v>0</v>
      </c>
      <c r="I120" s="127">
        <f>'[1]3200'!J41+'[2]3200'!J41+'[3]3200'!J41+'[4]3200'!J41+'[5]3200'!J41+'[6]3200'!J41</f>
        <v>0</v>
      </c>
      <c r="J120" s="127">
        <f>'[1]3200'!K41+'[2]3200'!K41+'[3]3200'!K41+'[4]3200'!K41+'[5]3200'!K41+'[6]3200'!K41</f>
        <v>0</v>
      </c>
      <c r="K120" s="127">
        <f>'[1]3200'!L41+'[2]3200'!L41+'[3]3200'!L41+'[4]3200'!L41+'[5]3200'!L41+'[6]3200'!L41</f>
        <v>0</v>
      </c>
      <c r="L120" s="127">
        <f>'[1]3200'!M41+'[2]3200'!M41+'[3]3200'!M41+'[4]3200'!M41+'[5]3200'!M41+'[6]3200'!M41</f>
        <v>0</v>
      </c>
      <c r="M120" s="127">
        <f>'[1]3200'!N41+'[2]3200'!N41+'[3]3200'!N41+'[4]3200'!N41+'[5]3200'!N41+'[6]3200'!N41</f>
        <v>0</v>
      </c>
      <c r="N120" s="127">
        <f>'[1]3200'!O41+'[2]3200'!O41+'[3]3200'!O41+'[4]3200'!O41+'[5]3200'!O41+'[6]3200'!O41</f>
        <v>0</v>
      </c>
      <c r="O120" s="127">
        <f>'[1]3200'!P41+'[2]3200'!P41+'[3]3200'!P41+'[4]3200'!P41+'[5]3200'!P41+'[6]3200'!P41</f>
        <v>0</v>
      </c>
      <c r="P120" s="127">
        <f>'[1]3200'!Q41+'[2]3200'!Q41+'[3]3200'!Q41+'[4]3200'!Q41+'[5]3200'!Q41+'[6]3200'!Q41</f>
        <v>0</v>
      </c>
    </row>
    <row r="121" spans="1:16" hidden="1">
      <c r="A121" s="131" t="s">
        <v>170</v>
      </c>
      <c r="B121" s="132"/>
      <c r="C121" s="126">
        <v>522</v>
      </c>
      <c r="D121" s="127">
        <f>'[1]3200'!E42+'[2]3200'!E42+'[3]3200'!E42+'[4]3200'!E42+'[5]3200'!E42+'[6]3200'!E42</f>
        <v>0</v>
      </c>
      <c r="E121" s="127">
        <f>'[1]3200'!F42+'[2]3200'!F42+'[3]3200'!F42+'[4]3200'!F42+'[5]3200'!F42+'[6]3200'!F42</f>
        <v>0</v>
      </c>
      <c r="F121" s="127">
        <f>'[1]3200'!G42+'[2]3200'!G42+'[3]3200'!G42+'[4]3200'!G42+'[5]3200'!G42+'[6]3200'!G42</f>
        <v>0</v>
      </c>
      <c r="G121" s="127">
        <f>'[1]3200'!H42+'[2]3200'!H42+'[3]3200'!H42+'[4]3200'!H42+'[5]3200'!H42+'[6]3200'!H42</f>
        <v>0</v>
      </c>
      <c r="H121" s="127">
        <f>'[1]3200'!I42+'[2]3200'!I42+'[3]3200'!I42+'[4]3200'!I42+'[5]3200'!I42+'[6]3200'!I42</f>
        <v>0</v>
      </c>
      <c r="I121" s="127">
        <f>'[1]3200'!J42+'[2]3200'!J42+'[3]3200'!J42+'[4]3200'!J42+'[5]3200'!J42+'[6]3200'!J42</f>
        <v>0</v>
      </c>
      <c r="J121" s="127">
        <f>'[1]3200'!K42+'[2]3200'!K42+'[3]3200'!K42+'[4]3200'!K42+'[5]3200'!K42+'[6]3200'!K42</f>
        <v>0</v>
      </c>
      <c r="K121" s="127">
        <f>'[1]3200'!L42+'[2]3200'!L42+'[3]3200'!L42+'[4]3200'!L42+'[5]3200'!L42+'[6]3200'!L42</f>
        <v>0</v>
      </c>
      <c r="L121" s="127">
        <f>'[1]3200'!M42+'[2]3200'!M42+'[3]3200'!M42+'[4]3200'!M42+'[5]3200'!M42+'[6]3200'!M42</f>
        <v>0</v>
      </c>
      <c r="M121" s="127">
        <f>'[1]3200'!N42+'[2]3200'!N42+'[3]3200'!N42+'[4]3200'!N42+'[5]3200'!N42+'[6]3200'!N42</f>
        <v>0</v>
      </c>
      <c r="N121" s="127">
        <f>'[1]3200'!O42+'[2]3200'!O42+'[3]3200'!O42+'[4]3200'!O42+'[5]3200'!O42+'[6]3200'!O42</f>
        <v>0</v>
      </c>
      <c r="O121" s="127">
        <f>'[1]3200'!P42+'[2]3200'!P42+'[3]3200'!P42+'[4]3200'!P42+'[5]3200'!P42+'[6]3200'!P42</f>
        <v>0</v>
      </c>
      <c r="P121" s="127">
        <f>'[1]3200'!Q42+'[2]3200'!Q42+'[3]3200'!Q42+'[4]3200'!Q42+'[5]3200'!Q42+'[6]3200'!Q42</f>
        <v>0</v>
      </c>
    </row>
    <row r="122" spans="1:16" hidden="1">
      <c r="A122" s="131" t="s">
        <v>171</v>
      </c>
      <c r="B122" s="132"/>
      <c r="C122" s="129">
        <v>523</v>
      </c>
      <c r="D122" s="127">
        <f>'[1]3200'!E43+'[2]3200'!E43+'[3]3200'!E43+'[4]3200'!E43+'[5]3200'!E43+'[6]3200'!E43</f>
        <v>0</v>
      </c>
      <c r="E122" s="127">
        <f>'[1]3200'!F43+'[2]3200'!F43+'[3]3200'!F43+'[4]3200'!F43+'[5]3200'!F43+'[6]3200'!F43</f>
        <v>0</v>
      </c>
      <c r="F122" s="127">
        <f>'[1]3200'!G43+'[2]3200'!G43+'[3]3200'!G43+'[4]3200'!G43+'[5]3200'!G43+'[6]3200'!G43</f>
        <v>0</v>
      </c>
      <c r="G122" s="127">
        <f>'[1]3200'!H43+'[2]3200'!H43+'[3]3200'!H43+'[4]3200'!H43+'[5]3200'!H43+'[6]3200'!H43</f>
        <v>0</v>
      </c>
      <c r="H122" s="127">
        <f>'[1]3200'!I43+'[2]3200'!I43+'[3]3200'!I43+'[4]3200'!I43+'[5]3200'!I43+'[6]3200'!I43</f>
        <v>0</v>
      </c>
      <c r="I122" s="127">
        <f>'[1]3200'!J43+'[2]3200'!J43+'[3]3200'!J43+'[4]3200'!J43+'[5]3200'!J43+'[6]3200'!J43</f>
        <v>9123436.0099999998</v>
      </c>
      <c r="J122" s="127">
        <f>'[1]3200'!K43+'[2]3200'!K43+'[3]3200'!K43+'[4]3200'!K43+'[5]3200'!K43+'[6]3200'!K43</f>
        <v>88812764.179999992</v>
      </c>
      <c r="K122" s="127">
        <f>'[1]3200'!L43+'[2]3200'!L43+'[3]3200'!L43+'[4]3200'!L43+'[5]3200'!L43+'[6]3200'!L43</f>
        <v>5111004.97</v>
      </c>
      <c r="L122" s="127">
        <f>'[1]3200'!M43+'[2]3200'!M43+'[3]3200'!M43+'[4]3200'!M43+'[5]3200'!M43+'[6]3200'!M43</f>
        <v>0</v>
      </c>
      <c r="M122" s="127">
        <f>'[1]3200'!N43+'[2]3200'!N43+'[3]3200'!N43+'[4]3200'!N43+'[5]3200'!N43+'[6]3200'!N43</f>
        <v>0</v>
      </c>
      <c r="N122" s="127">
        <f>'[1]3200'!O43+'[2]3200'!O43+'[3]3200'!O43+'[4]3200'!O43+'[5]3200'!O43+'[6]3200'!O43</f>
        <v>0</v>
      </c>
      <c r="O122" s="127">
        <f>'[1]3200'!P43+'[2]3200'!P43+'[3]3200'!P43+'[4]3200'!P43+'[5]3200'!P43+'[6]3200'!P43</f>
        <v>300000</v>
      </c>
      <c r="P122" s="127">
        <f>'[1]3200'!Q43+'[2]3200'!Q43+'[3]3200'!Q43+'[4]3200'!Q43+'[5]3200'!Q43+'[6]3200'!Q43</f>
        <v>103347205.16</v>
      </c>
    </row>
    <row r="123" spans="1:16" hidden="1">
      <c r="A123" s="128" t="s">
        <v>159</v>
      </c>
      <c r="B123" s="60"/>
      <c r="C123" s="133">
        <v>524</v>
      </c>
      <c r="D123" s="127">
        <f>'[1]3200'!E44+'[2]3200'!E44+'[3]3200'!E44+'[4]3200'!E44+'[5]3200'!E44+'[6]3200'!E44</f>
        <v>4689.83</v>
      </c>
      <c r="E123" s="127">
        <f>'[1]3200'!F44+'[2]3200'!F44+'[3]3200'!F44+'[4]3200'!F44+'[5]3200'!F44+'[6]3200'!F44</f>
        <v>0</v>
      </c>
      <c r="F123" s="127">
        <f>'[1]3200'!G44+'[2]3200'!G44+'[3]3200'!G44+'[4]3200'!G44+'[5]3200'!G44+'[6]3200'!G44</f>
        <v>0</v>
      </c>
      <c r="G123" s="127">
        <f>'[1]3200'!H44+'[2]3200'!H44+'[3]3200'!H44+'[4]3200'!H44+'[5]3200'!H44+'[6]3200'!H44</f>
        <v>0</v>
      </c>
      <c r="H123" s="127">
        <f>'[1]3200'!I44+'[2]3200'!I44+'[3]3200'!I44+'[4]3200'!I44+'[5]3200'!I44+'[6]3200'!I44</f>
        <v>0</v>
      </c>
      <c r="I123" s="127">
        <f>'[1]3200'!J44+'[2]3200'!J44+'[3]3200'!J44+'[4]3200'!J44+'[5]3200'!J44+'[6]3200'!J44</f>
        <v>62248267.799999997</v>
      </c>
      <c r="J123" s="127">
        <f>'[1]3200'!K44+'[2]3200'!K44+'[3]3200'!K44+'[4]3200'!K44+'[5]3200'!K44+'[6]3200'!K44</f>
        <v>-83839949.24000001</v>
      </c>
      <c r="K123" s="127">
        <f>'[1]3200'!L44+'[2]3200'!L44+'[3]3200'!L44+'[4]3200'!L44+'[5]3200'!L44+'[6]3200'!L44</f>
        <v>35915942.609999999</v>
      </c>
      <c r="L123" s="127">
        <f>'[1]3200'!M44+'[2]3200'!M44+'[3]3200'!M44+'[4]3200'!M44+'[5]3200'!M44+'[6]3200'!M44</f>
        <v>0</v>
      </c>
      <c r="M123" s="127">
        <f>'[1]3200'!N44+'[2]3200'!N44+'[3]3200'!N44+'[4]3200'!N44+'[5]3200'!N44+'[6]3200'!N44</f>
        <v>0</v>
      </c>
      <c r="N123" s="127">
        <f>'[1]3200'!O44+'[2]3200'!O44+'[3]3200'!O44+'[4]3200'!O44+'[5]3200'!O44+'[6]3200'!O44</f>
        <v>0</v>
      </c>
      <c r="O123" s="127">
        <f>'[1]3200'!P44+'[2]3200'!P44+'[3]3200'!P44+'[4]3200'!P44+'[5]3200'!P44+'[6]3200'!P44</f>
        <v>884892.46</v>
      </c>
      <c r="P123" s="127">
        <f>'[1]3200'!Q44+'[2]3200'!Q44+'[3]3200'!Q44+'[4]3200'!Q44+'[5]3200'!Q44+'[6]3200'!Q44</f>
        <v>15213843.459999997</v>
      </c>
    </row>
    <row r="124" spans="1:16" hidden="1">
      <c r="A124" s="128" t="s">
        <v>343</v>
      </c>
      <c r="B124" s="60"/>
      <c r="C124" s="133">
        <v>532</v>
      </c>
      <c r="D124" s="127">
        <f>'[1]3200'!E45+'[2]3200'!E45+'[3]3200'!E45+'[4]3200'!E45+'[5]3200'!E45+'[6]3200'!E45</f>
        <v>0</v>
      </c>
      <c r="E124" s="127">
        <f>'[1]3200'!F45+'[2]3200'!F45+'[3]3200'!F45+'[4]3200'!F45+'[5]3200'!F45+'[6]3200'!F45</f>
        <v>0</v>
      </c>
      <c r="F124" s="127">
        <f>'[1]3200'!G45+'[2]3200'!G45+'[3]3200'!G45+'[4]3200'!G45+'[5]3200'!G45+'[6]3200'!G45</f>
        <v>0</v>
      </c>
      <c r="G124" s="127">
        <f>'[1]3200'!H45+'[2]3200'!H45+'[3]3200'!H45+'[4]3200'!H45+'[5]3200'!H45+'[6]3200'!H45</f>
        <v>0</v>
      </c>
      <c r="H124" s="127">
        <f>'[1]3200'!I45+'[2]3200'!I45+'[3]3200'!I45+'[4]3200'!I45+'[5]3200'!I45+'[6]3200'!I45</f>
        <v>0</v>
      </c>
      <c r="I124" s="127">
        <f>'[1]3200'!J45+'[2]3200'!J45+'[3]3200'!J45+'[4]3200'!J45+'[5]3200'!J45+'[6]3200'!J45</f>
        <v>0</v>
      </c>
      <c r="J124" s="127">
        <f>'[1]3200'!K45+'[2]3200'!K45+'[3]3200'!K45+'[4]3200'!K45+'[5]3200'!K45+'[6]3200'!K45</f>
        <v>0</v>
      </c>
      <c r="K124" s="127">
        <f>'[1]3200'!L45+'[2]3200'!L45+'[3]3200'!L45+'[4]3200'!L45+'[5]3200'!L45+'[6]3200'!L45</f>
        <v>0</v>
      </c>
      <c r="L124" s="127">
        <f>'[1]3200'!M45+'[2]3200'!M45+'[3]3200'!M45+'[4]3200'!M45+'[5]3200'!M45+'[6]3200'!M45</f>
        <v>0</v>
      </c>
      <c r="M124" s="127">
        <f>'[1]3200'!N45+'[2]3200'!N45+'[3]3200'!N45+'[4]3200'!N45+'[5]3200'!N45+'[6]3200'!N45</f>
        <v>0</v>
      </c>
      <c r="N124" s="127">
        <f>'[1]3200'!O45+'[2]3200'!O45+'[3]3200'!O45+'[4]3200'!O45+'[5]3200'!O45+'[6]3200'!O45</f>
        <v>0</v>
      </c>
      <c r="O124" s="127">
        <f>'[1]3200'!P45+'[2]3200'!P45+'[3]3200'!P45+'[4]3200'!P45+'[5]3200'!P45+'[6]3200'!P45</f>
        <v>0</v>
      </c>
      <c r="P124" s="127">
        <f>'[1]3200'!Q45+'[2]3200'!Q45+'[3]3200'!Q45+'[4]3200'!Q45+'[5]3200'!Q45+'[6]3200'!Q45</f>
        <v>0</v>
      </c>
    </row>
    <row r="125" spans="1:16" hidden="1">
      <c r="A125" s="128" t="s">
        <v>344</v>
      </c>
      <c r="B125" s="60"/>
      <c r="C125" s="133">
        <v>533</v>
      </c>
      <c r="D125" s="127">
        <f>'[1]3200'!E46+'[2]3200'!E46+'[3]3200'!E46+'[4]3200'!E46+'[5]3200'!E46+'[6]3200'!E46</f>
        <v>4689.83</v>
      </c>
      <c r="E125" s="127">
        <f>'[1]3200'!F46+'[2]3200'!F46+'[3]3200'!F46+'[4]3200'!F46+'[5]3200'!F46+'[6]3200'!F46</f>
        <v>0</v>
      </c>
      <c r="F125" s="127">
        <f>'[1]3200'!G46+'[2]3200'!G46+'[3]3200'!G46+'[4]3200'!G46+'[5]3200'!G46+'[6]3200'!G46</f>
        <v>0</v>
      </c>
      <c r="G125" s="127">
        <f>'[1]3200'!H46+'[2]3200'!H46+'[3]3200'!H46+'[4]3200'!H46+'[5]3200'!H46+'[6]3200'!H46</f>
        <v>0</v>
      </c>
      <c r="H125" s="127">
        <f>'[1]3200'!I46+'[2]3200'!I46+'[3]3200'!I46+'[4]3200'!I46+'[5]3200'!I46+'[6]3200'!I46</f>
        <v>0</v>
      </c>
      <c r="I125" s="127">
        <f>'[1]3200'!J46+'[2]3200'!J46+'[3]3200'!J46+'[4]3200'!J46+'[5]3200'!J46+'[6]3200'!J46</f>
        <v>62248267.799999997</v>
      </c>
      <c r="J125" s="127">
        <f>'[1]3200'!K46+'[2]3200'!K46+'[3]3200'!K46+'[4]3200'!K46+'[5]3200'!K46+'[6]3200'!K46</f>
        <v>-83839949.24000001</v>
      </c>
      <c r="K125" s="127">
        <f>'[1]3200'!L46+'[2]3200'!L46+'[3]3200'!L46+'[4]3200'!L46+'[5]3200'!L46+'[6]3200'!L46</f>
        <v>35915942.609999999</v>
      </c>
      <c r="L125" s="127">
        <f>'[1]3200'!M46+'[2]3200'!M46+'[3]3200'!M46+'[4]3200'!M46+'[5]3200'!M46+'[6]3200'!M46</f>
        <v>0</v>
      </c>
      <c r="M125" s="127">
        <f>'[1]3200'!N46+'[2]3200'!N46+'[3]3200'!N46+'[4]3200'!N46+'[5]3200'!N46+'[6]3200'!N46</f>
        <v>0</v>
      </c>
      <c r="N125" s="127">
        <f>'[1]3200'!O46+'[2]3200'!O46+'[3]3200'!O46+'[4]3200'!O46+'[5]3200'!O46+'[6]3200'!O46</f>
        <v>0</v>
      </c>
      <c r="O125" s="127">
        <f>'[1]3200'!P46+'[2]3200'!P46+'[3]3200'!P46+'[4]3200'!P46+'[5]3200'!P46+'[6]3200'!P46</f>
        <v>884892.46</v>
      </c>
      <c r="P125" s="127">
        <f>'[1]3200'!Q46+'[2]3200'!Q46+'[3]3200'!Q46+'[4]3200'!Q46+'[5]3200'!Q46+'[6]3200'!Q46</f>
        <v>15213843.459999997</v>
      </c>
    </row>
    <row r="126" spans="1:16" hidden="1">
      <c r="A126" s="124" t="s">
        <v>160</v>
      </c>
      <c r="B126" s="130"/>
      <c r="C126" s="126">
        <v>511</v>
      </c>
      <c r="D126" s="127">
        <f>'[1]3200'!E47+'[2]3200'!E47+'[3]3200'!E47+'[4]3200'!E47+'[5]3200'!E47+'[6]3200'!E47</f>
        <v>324814391.69</v>
      </c>
      <c r="E126" s="127">
        <f>'[1]3200'!F47+'[2]3200'!F47+'[3]3200'!F47+'[4]3200'!F47+'[5]3200'!F47+'[6]3200'!F47</f>
        <v>0</v>
      </c>
      <c r="F126" s="127">
        <f>'[1]3200'!G47+'[2]3200'!G47+'[3]3200'!G47+'[4]3200'!G47+'[5]3200'!G47+'[6]3200'!G47</f>
        <v>0</v>
      </c>
      <c r="G126" s="127">
        <f>'[1]3200'!H47+'[2]3200'!H47+'[3]3200'!H47+'[4]3200'!H47+'[5]3200'!H47+'[6]3200'!H47</f>
        <v>-3083955.5699999994</v>
      </c>
      <c r="H126" s="127">
        <f>'[1]3200'!I47+'[2]3200'!I47+'[3]3200'!I47+'[4]3200'!I47+'[5]3200'!I47+'[6]3200'!I47</f>
        <v>0</v>
      </c>
      <c r="I126" s="127">
        <f>'[1]3200'!J47+'[2]3200'!J47+'[3]3200'!J47+'[4]3200'!J47+'[5]3200'!J47+'[6]3200'!J47</f>
        <v>-675906901.21000004</v>
      </c>
      <c r="J126" s="127">
        <f>'[1]3200'!K47+'[2]3200'!K47+'[3]3200'!K47+'[4]3200'!K47+'[5]3200'!K47+'[6]3200'!K47</f>
        <v>195815091.06</v>
      </c>
      <c r="K126" s="127">
        <f>'[1]3200'!L47+'[2]3200'!L47+'[3]3200'!L47+'[4]3200'!L47+'[5]3200'!L47+'[6]3200'!L47</f>
        <v>-12749110.919999994</v>
      </c>
      <c r="L126" s="127">
        <f>'[1]3200'!M47+'[2]3200'!M47+'[3]3200'!M47+'[4]3200'!M47+'[5]3200'!M47+'[6]3200'!M47</f>
        <v>0</v>
      </c>
      <c r="M126" s="127">
        <f>'[1]3200'!N47+'[2]3200'!N47+'[3]3200'!N47+'[4]3200'!N47+'[5]3200'!N47+'[6]3200'!N47</f>
        <v>0</v>
      </c>
      <c r="N126" s="127">
        <f>'[1]3200'!O47+'[2]3200'!O47+'[3]3200'!O47+'[4]3200'!O47+'[5]3200'!O47+'[6]3200'!O47</f>
        <v>0</v>
      </c>
      <c r="O126" s="127">
        <f>'[1]3200'!P47+'[2]3200'!P47+'[3]3200'!P47+'[4]3200'!P47+'[5]3200'!P47+'[6]3200'!P47</f>
        <v>401165564.31999999</v>
      </c>
      <c r="P126" s="127">
        <f>'[1]3200'!Q47+'[2]3200'!Q47+'[3]3200'!Q47+'[4]3200'!Q47+'[5]3200'!Q47+'[6]3200'!Q47</f>
        <v>230055079.36999995</v>
      </c>
    </row>
    <row r="127" spans="1:16" hidden="1">
      <c r="A127" s="128" t="s">
        <v>161</v>
      </c>
      <c r="B127" s="60"/>
      <c r="C127" s="129">
        <v>512</v>
      </c>
      <c r="D127" s="127">
        <f>'[1]3200'!E48+'[2]3200'!E48+'[3]3200'!E48+'[4]3200'!E48+'[5]3200'!E48+'[6]3200'!E48</f>
        <v>0</v>
      </c>
      <c r="E127" s="127">
        <f>'[1]3200'!F48+'[2]3200'!F48+'[3]3200'!F48+'[4]3200'!F48+'[5]3200'!F48+'[6]3200'!F48</f>
        <v>0</v>
      </c>
      <c r="F127" s="127">
        <f>'[1]3200'!G48+'[2]3200'!G48+'[3]3200'!G48+'[4]3200'!G48+'[5]3200'!G48+'[6]3200'!G48</f>
        <v>0</v>
      </c>
      <c r="G127" s="127">
        <f>'[1]3200'!H48+'[2]3200'!H48+'[3]3200'!H48+'[4]3200'!H48+'[5]3200'!H48+'[6]3200'!H48</f>
        <v>0</v>
      </c>
      <c r="H127" s="127">
        <f>'[1]3200'!I48+'[2]3200'!I48+'[3]3200'!I48+'[4]3200'!I48+'[5]3200'!I48+'[6]3200'!I48</f>
        <v>0</v>
      </c>
      <c r="I127" s="127">
        <f>'[1]3200'!J48+'[2]3200'!J48+'[3]3200'!J48+'[4]3200'!J48+'[5]3200'!J48+'[6]3200'!J48</f>
        <v>0</v>
      </c>
      <c r="J127" s="127">
        <f>'[1]3200'!K48+'[2]3200'!K48+'[3]3200'!K48+'[4]3200'!K48+'[5]3200'!K48+'[6]3200'!K48</f>
        <v>0</v>
      </c>
      <c r="K127" s="127">
        <f>'[1]3200'!L48+'[2]3200'!L48+'[3]3200'!L48+'[4]3200'!L48+'[5]3200'!L48+'[6]3200'!L48</f>
        <v>0</v>
      </c>
      <c r="L127" s="127">
        <f>'[1]3200'!M48+'[2]3200'!M48+'[3]3200'!M48+'[4]3200'!M48+'[5]3200'!M48+'[6]3200'!M48</f>
        <v>0</v>
      </c>
      <c r="M127" s="127">
        <f>'[1]3200'!N48+'[2]3200'!N48+'[3]3200'!N48+'[4]3200'!N48+'[5]3200'!N48+'[6]3200'!N48</f>
        <v>0</v>
      </c>
      <c r="N127" s="127">
        <f>'[1]3200'!O48+'[2]3200'!O48+'[3]3200'!O48+'[4]3200'!O48+'[5]3200'!O48+'[6]3200'!O48</f>
        <v>0</v>
      </c>
      <c r="O127" s="127">
        <f>'[1]3200'!P48+'[2]3200'!P48+'[3]3200'!P48+'[4]3200'!P48+'[5]3200'!P48+'[6]3200'!P48</f>
        <v>0</v>
      </c>
      <c r="P127" s="127">
        <f>'[1]3200'!Q48+'[2]3200'!Q48+'[3]3200'!Q48+'[4]3200'!Q48+'[5]3200'!Q48+'[6]3200'!Q48</f>
        <v>0</v>
      </c>
    </row>
    <row r="128" spans="1:16" hidden="1">
      <c r="A128" s="128" t="s">
        <v>162</v>
      </c>
      <c r="B128" s="60"/>
      <c r="C128" s="126">
        <v>513</v>
      </c>
      <c r="D128" s="127">
        <f>'[1]3200'!E49+'[2]3200'!E49+'[3]3200'!E49+'[4]3200'!E49+'[5]3200'!E49+'[6]3200'!E49</f>
        <v>-13313.08</v>
      </c>
      <c r="E128" s="127">
        <f>'[1]3200'!F49+'[2]3200'!F49+'[3]3200'!F49+'[4]3200'!F49+'[5]3200'!F49+'[6]3200'!F49</f>
        <v>0</v>
      </c>
      <c r="F128" s="127">
        <f>'[1]3200'!G49+'[2]3200'!G49+'[3]3200'!G49+'[4]3200'!G49+'[5]3200'!G49+'[6]3200'!G49</f>
        <v>0</v>
      </c>
      <c r="G128" s="127">
        <f>'[1]3200'!H49+'[2]3200'!H49+'[3]3200'!H49+'[4]3200'!H49+'[5]3200'!H49+'[6]3200'!H49</f>
        <v>0</v>
      </c>
      <c r="H128" s="127">
        <f>'[1]3200'!I49+'[2]3200'!I49+'[3]3200'!I49+'[4]3200'!I49+'[5]3200'!I49+'[6]3200'!I49</f>
        <v>0</v>
      </c>
      <c r="I128" s="127">
        <f>'[1]3200'!J49+'[2]3200'!J49+'[3]3200'!J49+'[4]3200'!J49+'[5]3200'!J49+'[6]3200'!J49</f>
        <v>0</v>
      </c>
      <c r="J128" s="127">
        <f>'[1]3200'!K49+'[2]3200'!K49+'[3]3200'!K49+'[4]3200'!K49+'[5]3200'!K49+'[6]3200'!K49</f>
        <v>0</v>
      </c>
      <c r="K128" s="127">
        <f>'[1]3200'!L49+'[2]3200'!L49+'[3]3200'!L49+'[4]3200'!L49+'[5]3200'!L49+'[6]3200'!L49</f>
        <v>0</v>
      </c>
      <c r="L128" s="127">
        <f>'[1]3200'!M49+'[2]3200'!M49+'[3]3200'!M49+'[4]3200'!M49+'[5]3200'!M49+'[6]3200'!M49</f>
        <v>0</v>
      </c>
      <c r="M128" s="127">
        <f>'[1]3200'!N49+'[2]3200'!N49+'[3]3200'!N49+'[4]3200'!N49+'[5]3200'!N49+'[6]3200'!N49</f>
        <v>0</v>
      </c>
      <c r="N128" s="127">
        <f>'[1]3200'!O49+'[2]3200'!O49+'[3]3200'!O49+'[4]3200'!O49+'[5]3200'!O49+'[6]3200'!O49</f>
        <v>0</v>
      </c>
      <c r="O128" s="127">
        <f>'[1]3200'!P49+'[2]3200'!P49+'[3]3200'!P49+'[4]3200'!P49+'[5]3200'!P49+'[6]3200'!P49</f>
        <v>0</v>
      </c>
      <c r="P128" s="127">
        <f>'[1]3200'!Q49+'[2]3200'!Q49+'[3]3200'!Q49+'[4]3200'!Q49+'[5]3200'!Q49+'[6]3200'!Q49</f>
        <v>-13313.08</v>
      </c>
    </row>
    <row r="129" spans="1:16" hidden="1">
      <c r="A129" s="124" t="s">
        <v>163</v>
      </c>
      <c r="B129" s="130"/>
      <c r="C129" s="126">
        <v>514</v>
      </c>
      <c r="D129" s="127">
        <f>'[1]3200'!E50+'[2]3200'!E50+'[3]3200'!E50+'[4]3200'!E50+'[5]3200'!E50+'[6]3200'!E50</f>
        <v>324801078.61000001</v>
      </c>
      <c r="E129" s="127">
        <f>'[1]3200'!F50+'[2]3200'!F50+'[3]3200'!F50+'[4]3200'!F50+'[5]3200'!F50+'[6]3200'!F50</f>
        <v>0</v>
      </c>
      <c r="F129" s="127">
        <f>'[1]3200'!G50+'[2]3200'!G50+'[3]3200'!G50+'[4]3200'!G50+'[5]3200'!G50+'[6]3200'!G50</f>
        <v>0</v>
      </c>
      <c r="G129" s="127">
        <f>'[1]3200'!H50+'[2]3200'!H50+'[3]3200'!H50+'[4]3200'!H50+'[5]3200'!H50+'[6]3200'!H50</f>
        <v>-3083955.5699999994</v>
      </c>
      <c r="H129" s="127">
        <f>'[1]3200'!I50+'[2]3200'!I50+'[3]3200'!I50+'[4]3200'!I50+'[5]3200'!I50+'[6]3200'!I50</f>
        <v>0</v>
      </c>
      <c r="I129" s="127">
        <f>'[1]3200'!J50+'[2]3200'!J50+'[3]3200'!J50+'[4]3200'!J50+'[5]3200'!J50+'[6]3200'!J50</f>
        <v>-703255364.24000001</v>
      </c>
      <c r="J129" s="127">
        <f>'[1]3200'!K50+'[2]3200'!K50+'[3]3200'!K50+'[4]3200'!K50+'[5]3200'!K50+'[6]3200'!K50</f>
        <v>195815091.06</v>
      </c>
      <c r="K129" s="127">
        <f>'[1]3200'!L50+'[2]3200'!L50+'[3]3200'!L50+'[4]3200'!L50+'[5]3200'!L50+'[6]3200'!L50</f>
        <v>14599352.110000007</v>
      </c>
      <c r="L129" s="127">
        <f>'[1]3200'!M50+'[2]3200'!M50+'[3]3200'!M50+'[4]3200'!M50+'[5]3200'!M50+'[6]3200'!M50</f>
        <v>0</v>
      </c>
      <c r="M129" s="127">
        <f>'[1]3200'!N50+'[2]3200'!N50+'[3]3200'!N50+'[4]3200'!N50+'[5]3200'!N50+'[6]3200'!N50</f>
        <v>0</v>
      </c>
      <c r="N129" s="127">
        <f>'[1]3200'!O50+'[2]3200'!O50+'[3]3200'!O50+'[4]3200'!O50+'[5]3200'!O50+'[6]3200'!O50</f>
        <v>0</v>
      </c>
      <c r="O129" s="127">
        <f>'[1]3200'!P50+'[2]3200'!P50+'[3]3200'!P50+'[4]3200'!P50+'[5]3200'!P50+'[6]3200'!P50</f>
        <v>401165564.31999999</v>
      </c>
      <c r="P129" s="127">
        <f>'[1]3200'!Q50+'[2]3200'!Q50+'[3]3200'!Q50+'[4]3200'!Q50+'[5]3200'!Q50+'[6]3200'!Q50</f>
        <v>230041766.28999993</v>
      </c>
    </row>
    <row r="130" spans="1:16" hidden="1">
      <c r="A130" s="128" t="s">
        <v>164</v>
      </c>
      <c r="B130" s="60"/>
      <c r="C130" s="126">
        <v>515</v>
      </c>
      <c r="D130" s="127">
        <f>'[1]3200'!E51+'[2]3200'!E51+'[3]3200'!E51+'[4]3200'!E51+'[5]3200'!E51+'[6]3200'!E51</f>
        <v>0</v>
      </c>
      <c r="E130" s="127">
        <f>'[1]3200'!F51+'[2]3200'!F51+'[3]3200'!F51+'[4]3200'!F51+'[5]3200'!F51+'[6]3200'!F51</f>
        <v>0</v>
      </c>
      <c r="F130" s="127">
        <f>'[1]3200'!G51+'[2]3200'!G51+'[3]3200'!G51+'[4]3200'!G51+'[5]3200'!G51+'[6]3200'!G51</f>
        <v>0</v>
      </c>
      <c r="G130" s="127">
        <f>'[1]3200'!H51+'[2]3200'!H51+'[3]3200'!H51+'[4]3200'!H51+'[5]3200'!H51+'[6]3200'!H51</f>
        <v>0</v>
      </c>
      <c r="H130" s="127">
        <f>'[1]3200'!I51+'[2]3200'!I51+'[3]3200'!I51+'[4]3200'!I51+'[5]3200'!I51+'[6]3200'!I51</f>
        <v>0</v>
      </c>
      <c r="I130" s="127">
        <f>'[1]3200'!J51+'[2]3200'!J51+'[3]3200'!J51+'[4]3200'!J51+'[5]3200'!J51+'[6]3200'!J51</f>
        <v>0</v>
      </c>
      <c r="J130" s="127">
        <f>'[1]3200'!K51+'[2]3200'!K51+'[3]3200'!K51+'[4]3200'!K51+'[5]3200'!K51+'[6]3200'!K51</f>
        <v>0</v>
      </c>
      <c r="K130" s="127">
        <f>'[1]3200'!L51+'[2]3200'!L51+'[3]3200'!L51+'[4]3200'!L51+'[5]3200'!L51+'[6]3200'!L51</f>
        <v>-15420448.930000003</v>
      </c>
      <c r="L130" s="127">
        <f>'[1]3200'!M51+'[2]3200'!M51+'[3]3200'!M51+'[4]3200'!M51+'[5]3200'!M51+'[6]3200'!M51</f>
        <v>0</v>
      </c>
      <c r="M130" s="127">
        <f>'[1]3200'!N51+'[2]3200'!N51+'[3]3200'!N51+'[4]3200'!N51+'[5]3200'!N51+'[6]3200'!N51</f>
        <v>0</v>
      </c>
      <c r="N130" s="127">
        <f>'[1]3200'!O51+'[2]3200'!O51+'[3]3200'!O51+'[4]3200'!O51+'[5]3200'!O51+'[6]3200'!O51</f>
        <v>0</v>
      </c>
      <c r="O130" s="127">
        <f>'[1]3200'!P51+'[2]3200'!P51+'[3]3200'!P51+'[4]3200'!P51+'[5]3200'!P51+'[6]3200'!P51</f>
        <v>-9515747.3200000003</v>
      </c>
      <c r="P130" s="127">
        <f>'[1]3200'!Q51+'[2]3200'!Q51+'[3]3200'!Q51+'[4]3200'!Q51+'[5]3200'!Q51+'[6]3200'!Q51</f>
        <v>-24936196.250000004</v>
      </c>
    </row>
    <row r="131" spans="1:16" hidden="1">
      <c r="A131" s="128" t="s">
        <v>155</v>
      </c>
      <c r="B131" s="60"/>
      <c r="C131" s="126">
        <v>516</v>
      </c>
      <c r="D131" s="127">
        <f>'[1]3200'!E52+'[2]3200'!E52+'[3]3200'!E52+'[4]3200'!E52+'[5]3200'!E52+'[6]3200'!E52</f>
        <v>-5960998.6200000001</v>
      </c>
      <c r="E131" s="127">
        <f>'[1]3200'!F52+'[2]3200'!F52+'[3]3200'!F52+'[4]3200'!F52+'[5]3200'!F52+'[6]3200'!F52</f>
        <v>0</v>
      </c>
      <c r="F131" s="127">
        <f>'[1]3200'!G52+'[2]3200'!G52+'[3]3200'!G52+'[4]3200'!G52+'[5]3200'!G52+'[6]3200'!G52</f>
        <v>0</v>
      </c>
      <c r="G131" s="127">
        <f>'[1]3200'!H52+'[2]3200'!H52+'[3]3200'!H52+'[4]3200'!H52+'[5]3200'!H52+'[6]3200'!H52</f>
        <v>0</v>
      </c>
      <c r="H131" s="127">
        <f>'[1]3200'!I52+'[2]3200'!I52+'[3]3200'!I52+'[4]3200'!I52+'[5]3200'!I52+'[6]3200'!I52</f>
        <v>0</v>
      </c>
      <c r="I131" s="127">
        <f>'[1]3200'!J52+'[2]3200'!J52+'[3]3200'!J52+'[4]3200'!J52+'[5]3200'!J52+'[6]3200'!J52</f>
        <v>-66.73</v>
      </c>
      <c r="J131" s="127">
        <f>'[1]3200'!K52+'[2]3200'!K52+'[3]3200'!K52+'[4]3200'!K52+'[5]3200'!K52+'[6]3200'!K52</f>
        <v>347486141.35000002</v>
      </c>
      <c r="K131" s="127">
        <f>'[1]3200'!L52+'[2]3200'!L52+'[3]3200'!L52+'[4]3200'!L52+'[5]3200'!L52+'[6]3200'!L52</f>
        <v>4885586.6100000003</v>
      </c>
      <c r="L131" s="127">
        <f>'[1]3200'!M52+'[2]3200'!M52+'[3]3200'!M52+'[4]3200'!M52+'[5]3200'!M52+'[6]3200'!M52</f>
        <v>0</v>
      </c>
      <c r="M131" s="127">
        <f>'[1]3200'!N52+'[2]3200'!N52+'[3]3200'!N52+'[4]3200'!N52+'[5]3200'!N52+'[6]3200'!N52</f>
        <v>0</v>
      </c>
      <c r="N131" s="127">
        <f>'[1]3200'!O52+'[2]3200'!O52+'[3]3200'!O52+'[4]3200'!O52+'[5]3200'!O52+'[6]3200'!O52</f>
        <v>0</v>
      </c>
      <c r="O131" s="127">
        <f>'[1]3200'!P52+'[2]3200'!P52+'[3]3200'!P52+'[4]3200'!P52+'[5]3200'!P52+'[6]3200'!P52</f>
        <v>255000</v>
      </c>
      <c r="P131" s="127">
        <f>'[1]3200'!Q52+'[2]3200'!Q52+'[3]3200'!Q52+'[4]3200'!Q52+'[5]3200'!Q52+'[6]3200'!Q52</f>
        <v>346665662.61000001</v>
      </c>
    </row>
    <row r="132" spans="1:16" hidden="1">
      <c r="A132" s="128" t="s">
        <v>156</v>
      </c>
      <c r="B132" s="60"/>
      <c r="C132" s="126">
        <v>517</v>
      </c>
      <c r="D132" s="127">
        <f>'[1]3200'!E53+'[2]3200'!E53+'[3]3200'!E53+'[4]3200'!E53+'[5]3200'!E53+'[6]3200'!E53</f>
        <v>0</v>
      </c>
      <c r="E132" s="127">
        <f>'[1]3200'!F53+'[2]3200'!F53+'[3]3200'!F53+'[4]3200'!F53+'[5]3200'!F53+'[6]3200'!F53</f>
        <v>0</v>
      </c>
      <c r="F132" s="127">
        <f>'[1]3200'!G53+'[2]3200'!G53+'[3]3200'!G53+'[4]3200'!G53+'[5]3200'!G53+'[6]3200'!G53</f>
        <v>0</v>
      </c>
      <c r="G132" s="127">
        <f>'[1]3200'!H53+'[2]3200'!H53+'[3]3200'!H53+'[4]3200'!H53+'[5]3200'!H53+'[6]3200'!H53</f>
        <v>0</v>
      </c>
      <c r="H132" s="127">
        <f>'[1]3200'!I53+'[2]3200'!I53+'[3]3200'!I53+'[4]3200'!I53+'[5]3200'!I53+'[6]3200'!I53</f>
        <v>0</v>
      </c>
      <c r="I132" s="127">
        <f>'[1]3200'!J53+'[2]3200'!J53+'[3]3200'!J53+'[4]3200'!J53+'[5]3200'!J53+'[6]3200'!J53</f>
        <v>0</v>
      </c>
      <c r="J132" s="127">
        <f>'[1]3200'!K53+'[2]3200'!K53+'[3]3200'!K53+'[4]3200'!K53+'[5]3200'!K53+'[6]3200'!K53</f>
        <v>42575889.75</v>
      </c>
      <c r="K132" s="127">
        <f>'[1]3200'!L53+'[2]3200'!L53+'[3]3200'!L53+'[4]3200'!L53+'[5]3200'!L53+'[6]3200'!L53</f>
        <v>0</v>
      </c>
      <c r="L132" s="127">
        <f>'[1]3200'!M53+'[2]3200'!M53+'[3]3200'!M53+'[4]3200'!M53+'[5]3200'!M53+'[6]3200'!M53</f>
        <v>0</v>
      </c>
      <c r="M132" s="127">
        <f>'[1]3200'!N53+'[2]3200'!N53+'[3]3200'!N53+'[4]3200'!N53+'[5]3200'!N53+'[6]3200'!N53</f>
        <v>0</v>
      </c>
      <c r="N132" s="127">
        <f>'[1]3200'!O53+'[2]3200'!O53+'[3]3200'!O53+'[4]3200'!O53+'[5]3200'!O53+'[6]3200'!O53</f>
        <v>0</v>
      </c>
      <c r="O132" s="127">
        <f>'[1]3200'!P53+'[2]3200'!P53+'[3]3200'!P53+'[4]3200'!P53+'[5]3200'!P53+'[6]3200'!P53</f>
        <v>0</v>
      </c>
      <c r="P132" s="127">
        <f>'[1]3200'!Q53+'[2]3200'!Q53+'[3]3200'!Q53+'[4]3200'!Q53+'[5]3200'!Q53+'[6]3200'!Q53</f>
        <v>42575889.75</v>
      </c>
    </row>
    <row r="133" spans="1:16" hidden="1">
      <c r="A133" s="128" t="s">
        <v>157</v>
      </c>
      <c r="B133" s="60"/>
      <c r="C133" s="126">
        <v>518</v>
      </c>
      <c r="D133" s="127">
        <f>'[1]3200'!E54+'[2]3200'!E54+'[3]3200'!E54+'[4]3200'!E54+'[5]3200'!E54+'[6]3200'!E54</f>
        <v>0</v>
      </c>
      <c r="E133" s="127">
        <f>'[1]3200'!F54+'[2]3200'!F54+'[3]3200'!F54+'[4]3200'!F54+'[5]3200'!F54+'[6]3200'!F54</f>
        <v>0</v>
      </c>
      <c r="F133" s="127">
        <f>'[1]3200'!G54+'[2]3200'!G54+'[3]3200'!G54+'[4]3200'!G54+'[5]3200'!G54+'[6]3200'!G54</f>
        <v>0</v>
      </c>
      <c r="G133" s="127">
        <f>'[1]3200'!H54+'[2]3200'!H54+'[3]3200'!H54+'[4]3200'!H54+'[5]3200'!H54+'[6]3200'!H54</f>
        <v>0</v>
      </c>
      <c r="H133" s="127">
        <f>'[1]3200'!I54+'[2]3200'!I54+'[3]3200'!I54+'[4]3200'!I54+'[5]3200'!I54+'[6]3200'!I54</f>
        <v>0</v>
      </c>
      <c r="I133" s="127">
        <f>'[1]3200'!J54+'[2]3200'!J54+'[3]3200'!J54+'[4]3200'!J54+'[5]3200'!J54+'[6]3200'!J54</f>
        <v>0</v>
      </c>
      <c r="J133" s="127">
        <f>'[1]3200'!K54+'[2]3200'!K54+'[3]3200'!K54+'[4]3200'!K54+'[5]3200'!K54+'[6]3200'!K54</f>
        <v>0</v>
      </c>
      <c r="K133" s="127">
        <f>'[1]3200'!L54+'[2]3200'!L54+'[3]3200'!L54+'[4]3200'!L54+'[5]3200'!L54+'[6]3200'!L54</f>
        <v>0</v>
      </c>
      <c r="L133" s="127">
        <f>'[1]3200'!M54+'[2]3200'!M54+'[3]3200'!M54+'[4]3200'!M54+'[5]3200'!M54+'[6]3200'!M54</f>
        <v>0</v>
      </c>
      <c r="M133" s="127">
        <f>'[1]3200'!N54+'[2]3200'!N54+'[3]3200'!N54+'[4]3200'!N54+'[5]3200'!N54+'[6]3200'!N54</f>
        <v>0</v>
      </c>
      <c r="N133" s="127">
        <f>'[1]3200'!O54+'[2]3200'!O54+'[3]3200'!O54+'[4]3200'!O54+'[5]3200'!O54+'[6]3200'!O54</f>
        <v>0</v>
      </c>
      <c r="O133" s="127">
        <f>'[1]3200'!P54+'[2]3200'!P54+'[3]3200'!P54+'[4]3200'!P54+'[5]3200'!P54+'[6]3200'!P54</f>
        <v>0</v>
      </c>
      <c r="P133" s="127">
        <f>'[1]3200'!Q54+'[2]3200'!Q54+'[3]3200'!Q54+'[4]3200'!Q54+'[5]3200'!Q54+'[6]3200'!Q54</f>
        <v>0</v>
      </c>
    </row>
    <row r="134" spans="1:16" ht="25.5" hidden="1">
      <c r="A134" s="131" t="s">
        <v>167</v>
      </c>
      <c r="B134" s="132"/>
      <c r="C134" s="126">
        <v>519</v>
      </c>
      <c r="D134" s="127">
        <f>'[1]3200'!E55+'[2]3200'!E55+'[3]3200'!E55+'[4]3200'!E55+'[5]3200'!E55+'[6]3200'!E55</f>
        <v>0</v>
      </c>
      <c r="E134" s="127">
        <f>'[1]3200'!F55+'[2]3200'!F55+'[3]3200'!F55+'[4]3200'!F55+'[5]3200'!F55+'[6]3200'!F55</f>
        <v>0</v>
      </c>
      <c r="F134" s="127">
        <f>'[1]3200'!G55+'[2]3200'!G55+'[3]3200'!G55+'[4]3200'!G55+'[5]3200'!G55+'[6]3200'!G55</f>
        <v>0</v>
      </c>
      <c r="G134" s="127">
        <f>'[1]3200'!H55+'[2]3200'!H55+'[3]3200'!H55+'[4]3200'!H55+'[5]3200'!H55+'[6]3200'!H55</f>
        <v>0</v>
      </c>
      <c r="H134" s="127">
        <f>'[1]3200'!I55+'[2]3200'!I55+'[3]3200'!I55+'[4]3200'!I55+'[5]3200'!I55+'[6]3200'!I55</f>
        <v>0</v>
      </c>
      <c r="I134" s="127">
        <f>'[1]3200'!J55+'[2]3200'!J55+'[3]3200'!J55+'[4]3200'!J55+'[5]3200'!J55+'[6]3200'!J55</f>
        <v>0</v>
      </c>
      <c r="J134" s="127">
        <f>'[1]3200'!K55+'[2]3200'!K55+'[3]3200'!K55+'[4]3200'!K55+'[5]3200'!K55+'[6]3200'!K55</f>
        <v>0</v>
      </c>
      <c r="K134" s="127">
        <f>'[1]3200'!L55+'[2]3200'!L55+'[3]3200'!L55+'[4]3200'!L55+'[5]3200'!L55+'[6]3200'!L55</f>
        <v>0</v>
      </c>
      <c r="L134" s="127">
        <f>'[1]3200'!M55+'[2]3200'!M55+'[3]3200'!M55+'[4]3200'!M55+'[5]3200'!M55+'[6]3200'!M55</f>
        <v>0</v>
      </c>
      <c r="M134" s="127">
        <f>'[1]3200'!N55+'[2]3200'!N55+'[3]3200'!N55+'[4]3200'!N55+'[5]3200'!N55+'[6]3200'!N55</f>
        <v>0</v>
      </c>
      <c r="N134" s="127">
        <f>'[1]3200'!O55+'[2]3200'!O55+'[3]3200'!O55+'[4]3200'!O55+'[5]3200'!O55+'[6]3200'!O55</f>
        <v>0</v>
      </c>
      <c r="O134" s="127">
        <f>'[1]3200'!P55+'[2]3200'!P55+'[3]3200'!P55+'[4]3200'!P55+'[5]3200'!P55+'[6]3200'!P55</f>
        <v>0</v>
      </c>
      <c r="P134" s="127">
        <f>'[1]3200'!Q55+'[2]3200'!Q55+'[3]3200'!Q55+'[4]3200'!Q55+'[5]3200'!Q55+'[6]3200'!Q55</f>
        <v>0</v>
      </c>
    </row>
    <row r="135" spans="1:16" hidden="1">
      <c r="A135" s="128" t="s">
        <v>168</v>
      </c>
      <c r="B135" s="60"/>
      <c r="C135" s="126">
        <v>520</v>
      </c>
      <c r="D135" s="127">
        <f>'[1]3200'!E56+'[2]3200'!E56+'[3]3200'!E56+'[4]3200'!E56+'[5]3200'!E56+'[6]3200'!E56</f>
        <v>0</v>
      </c>
      <c r="E135" s="127">
        <f>'[1]3200'!F56+'[2]3200'!F56+'[3]3200'!F56+'[4]3200'!F56+'[5]3200'!F56+'[6]3200'!F56</f>
        <v>0</v>
      </c>
      <c r="F135" s="127">
        <f>'[1]3200'!G56+'[2]3200'!G56+'[3]3200'!G56+'[4]3200'!G56+'[5]3200'!G56+'[6]3200'!G56</f>
        <v>0</v>
      </c>
      <c r="G135" s="127">
        <f>'[1]3200'!H56+'[2]3200'!H56+'[3]3200'!H56+'[4]3200'!H56+'[5]3200'!H56+'[6]3200'!H56</f>
        <v>0</v>
      </c>
      <c r="H135" s="127">
        <f>'[1]3200'!I56+'[2]3200'!I56+'[3]3200'!I56+'[4]3200'!I56+'[5]3200'!I56+'[6]3200'!I56</f>
        <v>0</v>
      </c>
      <c r="I135" s="127">
        <f>'[1]3200'!J56+'[2]3200'!J56+'[3]3200'!J56+'[4]3200'!J56+'[5]3200'!J56+'[6]3200'!J56</f>
        <v>0</v>
      </c>
      <c r="J135" s="127">
        <f>'[1]3200'!K56+'[2]3200'!K56+'[3]3200'!K56+'[4]3200'!K56+'[5]3200'!K56+'[6]3200'!K56</f>
        <v>0</v>
      </c>
      <c r="K135" s="127">
        <f>'[1]3200'!L56+'[2]3200'!L56+'[3]3200'!L56+'[4]3200'!L56+'[5]3200'!L56+'[6]3200'!L56</f>
        <v>0</v>
      </c>
      <c r="L135" s="127">
        <f>'[1]3200'!M56+'[2]3200'!M56+'[3]3200'!M56+'[4]3200'!M56+'[5]3200'!M56+'[6]3200'!M56</f>
        <v>0</v>
      </c>
      <c r="M135" s="127">
        <f>'[1]3200'!N56+'[2]3200'!N56+'[3]3200'!N56+'[4]3200'!N56+'[5]3200'!N56+'[6]3200'!N56</f>
        <v>0</v>
      </c>
      <c r="N135" s="127">
        <f>'[1]3200'!O56+'[2]3200'!O56+'[3]3200'!O56+'[4]3200'!O56+'[5]3200'!O56+'[6]3200'!O56</f>
        <v>0</v>
      </c>
      <c r="O135" s="127">
        <f>'[1]3200'!P56+'[2]3200'!P56+'[3]3200'!P56+'[4]3200'!P56+'[5]3200'!P56+'[6]3200'!P56</f>
        <v>0</v>
      </c>
      <c r="P135" s="127">
        <f>'[1]3200'!Q56+'[2]3200'!Q56+'[3]3200'!Q56+'[4]3200'!Q56+'[5]3200'!Q56+'[6]3200'!Q56</f>
        <v>0</v>
      </c>
    </row>
    <row r="136" spans="1:16" hidden="1">
      <c r="A136" s="128" t="s">
        <v>169</v>
      </c>
      <c r="B136" s="60"/>
      <c r="C136" s="126">
        <v>521</v>
      </c>
      <c r="D136" s="127">
        <f>'[1]3200'!E57+'[2]3200'!E57+'[3]3200'!E57+'[4]3200'!E57+'[5]3200'!E57+'[6]3200'!E57</f>
        <v>0</v>
      </c>
      <c r="E136" s="127">
        <f>'[1]3200'!F57+'[2]3200'!F57+'[3]3200'!F57+'[4]3200'!F57+'[5]3200'!F57+'[6]3200'!F57</f>
        <v>0</v>
      </c>
      <c r="F136" s="127">
        <f>'[1]3200'!G57+'[2]3200'!G57+'[3]3200'!G57+'[4]3200'!G57+'[5]3200'!G57+'[6]3200'!G57</f>
        <v>0</v>
      </c>
      <c r="G136" s="127">
        <f>'[1]3200'!H57+'[2]3200'!H57+'[3]3200'!H57+'[4]3200'!H57+'[5]3200'!H57+'[6]3200'!H57</f>
        <v>0</v>
      </c>
      <c r="H136" s="127">
        <f>'[1]3200'!I57+'[2]3200'!I57+'[3]3200'!I57+'[4]3200'!I57+'[5]3200'!I57+'[6]3200'!I57</f>
        <v>0</v>
      </c>
      <c r="I136" s="127">
        <f>'[1]3200'!J57+'[2]3200'!J57+'[3]3200'!J57+'[4]3200'!J57+'[5]3200'!J57+'[6]3200'!J57</f>
        <v>0</v>
      </c>
      <c r="J136" s="127">
        <f>'[1]3200'!K57+'[2]3200'!K57+'[3]3200'!K57+'[4]3200'!K57+'[5]3200'!K57+'[6]3200'!K57</f>
        <v>0</v>
      </c>
      <c r="K136" s="127">
        <f>'[1]3200'!L57+'[2]3200'!L57+'[3]3200'!L57+'[4]3200'!L57+'[5]3200'!L57+'[6]3200'!L57</f>
        <v>0</v>
      </c>
      <c r="L136" s="127">
        <f>'[1]3200'!M57+'[2]3200'!M57+'[3]3200'!M57+'[4]3200'!M57+'[5]3200'!M57+'[6]3200'!M57</f>
        <v>0</v>
      </c>
      <c r="M136" s="127">
        <f>'[1]3200'!N57+'[2]3200'!N57+'[3]3200'!N57+'[4]3200'!N57+'[5]3200'!N57+'[6]3200'!N57</f>
        <v>0</v>
      </c>
      <c r="N136" s="127">
        <f>'[1]3200'!O57+'[2]3200'!O57+'[3]3200'!O57+'[4]3200'!O57+'[5]3200'!O57+'[6]3200'!O57</f>
        <v>0</v>
      </c>
      <c r="O136" s="127">
        <f>'[1]3200'!P57+'[2]3200'!P57+'[3]3200'!P57+'[4]3200'!P57+'[5]3200'!P57+'[6]3200'!P57</f>
        <v>0</v>
      </c>
      <c r="P136" s="127">
        <f>'[1]3200'!Q57+'[2]3200'!Q57+'[3]3200'!Q57+'[4]3200'!Q57+'[5]3200'!Q57+'[6]3200'!Q57</f>
        <v>0</v>
      </c>
    </row>
    <row r="137" spans="1:16" hidden="1">
      <c r="A137" s="131" t="s">
        <v>170</v>
      </c>
      <c r="B137" s="132"/>
      <c r="C137" s="126">
        <v>522</v>
      </c>
      <c r="D137" s="127">
        <f>'[1]3200'!E58+'[2]3200'!E58+'[3]3200'!E58+'[4]3200'!E58+'[5]3200'!E58+'[6]3200'!E58</f>
        <v>0</v>
      </c>
      <c r="E137" s="127">
        <f>'[1]3200'!F58+'[2]3200'!F58+'[3]3200'!F58+'[4]3200'!F58+'[5]3200'!F58+'[6]3200'!F58</f>
        <v>0</v>
      </c>
      <c r="F137" s="127">
        <f>'[1]3200'!G58+'[2]3200'!G58+'[3]3200'!G58+'[4]3200'!G58+'[5]3200'!G58+'[6]3200'!G58</f>
        <v>0</v>
      </c>
      <c r="G137" s="127">
        <f>'[1]3200'!H58+'[2]3200'!H58+'[3]3200'!H58+'[4]3200'!H58+'[5]3200'!H58+'[6]3200'!H58</f>
        <v>0</v>
      </c>
      <c r="H137" s="127">
        <f>'[1]3200'!I58+'[2]3200'!I58+'[3]3200'!I58+'[4]3200'!I58+'[5]3200'!I58+'[6]3200'!I58</f>
        <v>0</v>
      </c>
      <c r="I137" s="127">
        <f>'[1]3200'!J58+'[2]3200'!J58+'[3]3200'!J58+'[4]3200'!J58+'[5]3200'!J58+'[6]3200'!J58</f>
        <v>0</v>
      </c>
      <c r="J137" s="127">
        <f>'[1]3200'!K58+'[2]3200'!K58+'[3]3200'!K58+'[4]3200'!K58+'[5]3200'!K58+'[6]3200'!K58</f>
        <v>0</v>
      </c>
      <c r="K137" s="127">
        <f>'[1]3200'!L58+'[2]3200'!L58+'[3]3200'!L58+'[4]3200'!L58+'[5]3200'!L58+'[6]3200'!L58</f>
        <v>0</v>
      </c>
      <c r="L137" s="127">
        <f>'[1]3200'!M58+'[2]3200'!M58+'[3]3200'!M58+'[4]3200'!M58+'[5]3200'!M58+'[6]3200'!M58</f>
        <v>0</v>
      </c>
      <c r="M137" s="127">
        <f>'[1]3200'!N58+'[2]3200'!N58+'[3]3200'!N58+'[4]3200'!N58+'[5]3200'!N58+'[6]3200'!N58</f>
        <v>0</v>
      </c>
      <c r="N137" s="127">
        <f>'[1]3200'!O58+'[2]3200'!O58+'[3]3200'!O58+'[4]3200'!O58+'[5]3200'!O58+'[6]3200'!O58</f>
        <v>0</v>
      </c>
      <c r="O137" s="127">
        <f>'[1]3200'!P58+'[2]3200'!P58+'[3]3200'!P58+'[4]3200'!P58+'[5]3200'!P58+'[6]3200'!P58</f>
        <v>0</v>
      </c>
      <c r="P137" s="127">
        <f>'[1]3200'!Q58+'[2]3200'!Q58+'[3]3200'!Q58+'[4]3200'!Q58+'[5]3200'!Q58+'[6]3200'!Q58</f>
        <v>0</v>
      </c>
    </row>
    <row r="138" spans="1:16" hidden="1">
      <c r="A138" s="131" t="s">
        <v>171</v>
      </c>
      <c r="B138" s="132"/>
      <c r="C138" s="126">
        <v>523</v>
      </c>
      <c r="D138" s="127">
        <f>'[1]3200'!E59+'[2]3200'!E59+'[3]3200'!E59+'[4]3200'!E59+'[5]3200'!E59+'[6]3200'!E59</f>
        <v>-5960998.6200000001</v>
      </c>
      <c r="E138" s="127">
        <f>'[1]3200'!F59+'[2]3200'!F59+'[3]3200'!F59+'[4]3200'!F59+'[5]3200'!F59+'[6]3200'!F59</f>
        <v>0</v>
      </c>
      <c r="F138" s="127">
        <f>'[1]3200'!G59+'[2]3200'!G59+'[3]3200'!G59+'[4]3200'!G59+'[5]3200'!G59+'[6]3200'!G59</f>
        <v>0</v>
      </c>
      <c r="G138" s="127">
        <f>'[1]3200'!H59+'[2]3200'!H59+'[3]3200'!H59+'[4]3200'!H59+'[5]3200'!H59+'[6]3200'!H59</f>
        <v>0</v>
      </c>
      <c r="H138" s="127">
        <f>'[1]3200'!I59+'[2]3200'!I59+'[3]3200'!I59+'[4]3200'!I59+'[5]3200'!I59+'[6]3200'!I59</f>
        <v>0</v>
      </c>
      <c r="I138" s="127">
        <f>'[1]3200'!J59+'[2]3200'!J59+'[3]3200'!J59+'[4]3200'!J59+'[5]3200'!J59+'[6]3200'!J59</f>
        <v>-66.73</v>
      </c>
      <c r="J138" s="127">
        <f>'[1]3200'!K59+'[2]3200'!K59+'[3]3200'!K59+'[4]3200'!K59+'[5]3200'!K59+'[6]3200'!K59</f>
        <v>304910251.60000002</v>
      </c>
      <c r="K138" s="127">
        <f>'[1]3200'!L59+'[2]3200'!L59+'[3]3200'!L59+'[4]3200'!L59+'[5]3200'!L59+'[6]3200'!L59</f>
        <v>4885586.6100000003</v>
      </c>
      <c r="L138" s="127">
        <f>'[1]3200'!M59+'[2]3200'!M59+'[3]3200'!M59+'[4]3200'!M59+'[5]3200'!M59+'[6]3200'!M59</f>
        <v>0</v>
      </c>
      <c r="M138" s="127">
        <f>'[1]3200'!N59+'[2]3200'!N59+'[3]3200'!N59+'[4]3200'!N59+'[5]3200'!N59+'[6]3200'!N59</f>
        <v>0</v>
      </c>
      <c r="N138" s="127">
        <f>'[1]3200'!O59+'[2]3200'!O59+'[3]3200'!O59+'[4]3200'!O59+'[5]3200'!O59+'[6]3200'!O59</f>
        <v>0</v>
      </c>
      <c r="O138" s="127">
        <f>'[1]3200'!P59+'[2]3200'!P59+'[3]3200'!P59+'[4]3200'!P59+'[5]3200'!P59+'[6]3200'!P59</f>
        <v>255000</v>
      </c>
      <c r="P138" s="127">
        <f>'[1]3200'!Q59+'[2]3200'!Q59+'[3]3200'!Q59+'[4]3200'!Q59+'[5]3200'!Q59+'[6]3200'!Q59</f>
        <v>304089772.86000001</v>
      </c>
    </row>
    <row r="139" spans="1:16" hidden="1">
      <c r="A139" s="128" t="s">
        <v>159</v>
      </c>
      <c r="B139" s="60"/>
      <c r="C139" s="126">
        <v>524</v>
      </c>
      <c r="D139" s="127">
        <f>'[1]3200'!E60+'[2]3200'!E60+'[3]3200'!E60+'[4]3200'!E60+'[5]3200'!E60+'[6]3200'!E60</f>
        <v>3679.2</v>
      </c>
      <c r="E139" s="127">
        <f>'[1]3200'!F60+'[2]3200'!F60+'[3]3200'!F60+'[4]3200'!F60+'[5]3200'!F60+'[6]3200'!F60</f>
        <v>0</v>
      </c>
      <c r="F139" s="127">
        <f>'[1]3200'!G60+'[2]3200'!G60+'[3]3200'!G60+'[4]3200'!G60+'[5]3200'!G60+'[6]3200'!G60</f>
        <v>0</v>
      </c>
      <c r="G139" s="127">
        <f>'[1]3200'!H60+'[2]3200'!H60+'[3]3200'!H60+'[4]3200'!H60+'[5]3200'!H60+'[6]3200'!H60</f>
        <v>34981527.810000002</v>
      </c>
      <c r="H139" s="127">
        <f>'[1]3200'!I60+'[2]3200'!I60+'[3]3200'!I60+'[4]3200'!I60+'[5]3200'!I60+'[6]3200'!I60</f>
        <v>0</v>
      </c>
      <c r="I139" s="127">
        <f>'[1]3200'!J60+'[2]3200'!J60+'[3]3200'!J60+'[4]3200'!J60+'[5]3200'!J60+'[6]3200'!J60</f>
        <v>98513165.419999987</v>
      </c>
      <c r="J139" s="127">
        <f>'[1]3200'!K60+'[2]3200'!K60+'[3]3200'!K60+'[4]3200'!K60+'[5]3200'!K60+'[6]3200'!K60</f>
        <v>-116242403.5</v>
      </c>
      <c r="K139" s="127">
        <f>'[1]3200'!L60+'[2]3200'!L60+'[3]3200'!L60+'[4]3200'!L60+'[5]3200'!L60+'[6]3200'!L60</f>
        <v>-19484938.719999999</v>
      </c>
      <c r="L139" s="127">
        <f>'[1]3200'!M60+'[2]3200'!M60+'[3]3200'!M60+'[4]3200'!M60+'[5]3200'!M60+'[6]3200'!M60</f>
        <v>0</v>
      </c>
      <c r="M139" s="127">
        <f>'[1]3200'!N60+'[2]3200'!N60+'[3]3200'!N60+'[4]3200'!N60+'[5]3200'!N60+'[6]3200'!N60</f>
        <v>0</v>
      </c>
      <c r="N139" s="127">
        <f>'[1]3200'!O60+'[2]3200'!O60+'[3]3200'!O60+'[4]3200'!O60+'[5]3200'!O60+'[6]3200'!O60</f>
        <v>0</v>
      </c>
      <c r="O139" s="127">
        <f>'[1]3200'!P60+'[2]3200'!P60+'[3]3200'!P60+'[4]3200'!P60+'[5]3200'!P60+'[6]3200'!P60</f>
        <v>4606049.24</v>
      </c>
      <c r="P139" s="127">
        <f>'[1]3200'!Q60+'[2]3200'!Q60+'[3]3200'!Q60+'[4]3200'!Q60+'[5]3200'!Q60+'[6]3200'!Q60</f>
        <v>2377079.4500000002</v>
      </c>
    </row>
    <row r="140" spans="1:16" hidden="1">
      <c r="A140" s="128" t="s">
        <v>343</v>
      </c>
      <c r="B140" s="60"/>
      <c r="C140" s="133">
        <v>534</v>
      </c>
      <c r="D140" s="127">
        <f>'[1]3200'!E61+'[2]3200'!E61+'[3]3200'!E61+'[4]3200'!E61+'[5]3200'!E61+'[6]3200'!E61</f>
        <v>0</v>
      </c>
      <c r="E140" s="127">
        <f>'[1]3200'!F61+'[2]3200'!F61+'[3]3200'!F61+'[4]3200'!F61+'[5]3200'!F61+'[6]3200'!F61</f>
        <v>0</v>
      </c>
      <c r="F140" s="127">
        <f>'[1]3200'!G61+'[2]3200'!G61+'[3]3200'!G61+'[4]3200'!G61+'[5]3200'!G61+'[6]3200'!G61</f>
        <v>0</v>
      </c>
      <c r="G140" s="127">
        <f>'[1]3200'!H61+'[2]3200'!H61+'[3]3200'!H61+'[4]3200'!H61+'[5]3200'!H61+'[6]3200'!H61</f>
        <v>0</v>
      </c>
      <c r="H140" s="127">
        <f>'[1]3200'!I61+'[2]3200'!I61+'[3]3200'!I61+'[4]3200'!I61+'[5]3200'!I61+'[6]3200'!I61</f>
        <v>0</v>
      </c>
      <c r="I140" s="127">
        <f>'[1]3200'!J61+'[2]3200'!J61+'[3]3200'!J61+'[4]3200'!J61+'[5]3200'!J61+'[6]3200'!J61</f>
        <v>0</v>
      </c>
      <c r="J140" s="127">
        <f>'[1]3200'!K61+'[2]3200'!K61+'[3]3200'!K61+'[4]3200'!K61+'[5]3200'!K61+'[6]3200'!K61</f>
        <v>0</v>
      </c>
      <c r="K140" s="127">
        <f>'[1]3200'!L61+'[2]3200'!L61+'[3]3200'!L61+'[4]3200'!L61+'[5]3200'!L61+'[6]3200'!L61</f>
        <v>0</v>
      </c>
      <c r="L140" s="127">
        <f>'[1]3200'!M61+'[2]3200'!M61+'[3]3200'!M61+'[4]3200'!M61+'[5]3200'!M61+'[6]3200'!M61</f>
        <v>0</v>
      </c>
      <c r="M140" s="127">
        <f>'[1]3200'!N61+'[2]3200'!N61+'[3]3200'!N61+'[4]3200'!N61+'[5]3200'!N61+'[6]3200'!N61</f>
        <v>0</v>
      </c>
      <c r="N140" s="127">
        <f>'[1]3200'!O61+'[2]3200'!O61+'[3]3200'!O61+'[4]3200'!O61+'[5]3200'!O61+'[6]3200'!O61</f>
        <v>0</v>
      </c>
      <c r="O140" s="127">
        <f>'[1]3200'!P61+'[2]3200'!P61+'[3]3200'!P61+'[4]3200'!P61+'[5]3200'!P61+'[6]3200'!P61</f>
        <v>0</v>
      </c>
      <c r="P140" s="127">
        <f>'[1]3200'!Q61+'[2]3200'!Q61+'[3]3200'!Q61+'[4]3200'!Q61+'[5]3200'!Q61+'[6]3200'!Q61</f>
        <v>0</v>
      </c>
    </row>
    <row r="141" spans="1:16" hidden="1">
      <c r="A141" s="128" t="s">
        <v>344</v>
      </c>
      <c r="B141" s="60"/>
      <c r="C141" s="133">
        <v>535</v>
      </c>
      <c r="D141" s="127">
        <f>'[1]3200'!E62+'[2]3200'!E62+'[3]3200'!E62+'[4]3200'!E62+'[5]3200'!E62+'[6]3200'!E62</f>
        <v>3679.2</v>
      </c>
      <c r="E141" s="127">
        <f>'[1]3200'!F62+'[2]3200'!F62+'[3]3200'!F62+'[4]3200'!F62+'[5]3200'!F62+'[6]3200'!F62</f>
        <v>0</v>
      </c>
      <c r="F141" s="127">
        <f>'[1]3200'!G62+'[2]3200'!G62+'[3]3200'!G62+'[4]3200'!G62+'[5]3200'!G62+'[6]3200'!G62</f>
        <v>0</v>
      </c>
      <c r="G141" s="127">
        <f>'[1]3200'!H62+'[2]3200'!H62+'[3]3200'!H62+'[4]3200'!H62+'[5]3200'!H62+'[6]3200'!H62</f>
        <v>34981527.810000002</v>
      </c>
      <c r="H141" s="127">
        <f>'[1]3200'!I62+'[2]3200'!I62+'[3]3200'!I62+'[4]3200'!I62+'[5]3200'!I62+'[6]3200'!I62</f>
        <v>0</v>
      </c>
      <c r="I141" s="127">
        <f>'[1]3200'!J62+'[2]3200'!J62+'[3]3200'!J62+'[4]3200'!J62+'[5]3200'!J62+'[6]3200'!J62</f>
        <v>98513165.419999987</v>
      </c>
      <c r="J141" s="127">
        <f>'[1]3200'!K62+'[2]3200'!K62+'[3]3200'!K62+'[4]3200'!K62+'[5]3200'!K62+'[6]3200'!K62</f>
        <v>-116242403.5</v>
      </c>
      <c r="K141" s="127">
        <f>'[1]3200'!L62+'[2]3200'!L62+'[3]3200'!L62+'[4]3200'!L62+'[5]3200'!L62+'[6]3200'!L62</f>
        <v>-19484938.719999999</v>
      </c>
      <c r="L141" s="127">
        <f>'[1]3200'!M62+'[2]3200'!M62+'[3]3200'!M62+'[4]3200'!M62+'[5]3200'!M62+'[6]3200'!M62</f>
        <v>0</v>
      </c>
      <c r="M141" s="127">
        <f>'[1]3200'!N62+'[2]3200'!N62+'[3]3200'!N62+'[4]3200'!N62+'[5]3200'!N62+'[6]3200'!N62</f>
        <v>0</v>
      </c>
      <c r="N141" s="127">
        <f>'[1]3200'!O62+'[2]3200'!O62+'[3]3200'!O62+'[4]3200'!O62+'[5]3200'!O62+'[6]3200'!O62</f>
        <v>0</v>
      </c>
      <c r="O141" s="127">
        <f>'[1]3200'!P62+'[2]3200'!P62+'[3]3200'!P62+'[4]3200'!P62+'[5]3200'!P62+'[6]3200'!P62</f>
        <v>4606049.24</v>
      </c>
      <c r="P141" s="127">
        <f>'[1]3200'!Q62+'[2]3200'!Q62+'[3]3200'!Q62+'[4]3200'!Q62+'[5]3200'!Q62+'[6]3200'!Q62</f>
        <v>2377079.4500000002</v>
      </c>
    </row>
    <row r="142" spans="1:16" ht="13.5" hidden="1" thickBot="1">
      <c r="A142" s="134" t="s">
        <v>165</v>
      </c>
      <c r="B142" s="135"/>
      <c r="C142" s="136">
        <v>525</v>
      </c>
      <c r="D142" s="127">
        <f>'[1]3200'!E63+'[2]3200'!E63+'[3]3200'!E63+'[4]3200'!E63+'[5]3200'!E63+'[6]3200'!E63</f>
        <v>318843759.19</v>
      </c>
      <c r="E142" s="127">
        <f>'[1]3200'!F63+'[2]3200'!F63+'[3]3200'!F63+'[4]3200'!F63+'[5]3200'!F63+'[6]3200'!F63</f>
        <v>0</v>
      </c>
      <c r="F142" s="127">
        <f>'[1]3200'!G63+'[2]3200'!G63+'[3]3200'!G63+'[4]3200'!G63+'[5]3200'!G63+'[6]3200'!G63</f>
        <v>0</v>
      </c>
      <c r="G142" s="127">
        <f>'[1]3200'!H63+'[2]3200'!H63+'[3]3200'!H63+'[4]3200'!H63+'[5]3200'!H63+'[6]3200'!H63</f>
        <v>31897572.239999998</v>
      </c>
      <c r="H142" s="127">
        <f>'[1]3200'!I63+'[2]3200'!I63+'[3]3200'!I63+'[4]3200'!I63+'[5]3200'!I63+'[6]3200'!I63</f>
        <v>0</v>
      </c>
      <c r="I142" s="127">
        <f>'[1]3200'!J63+'[2]3200'!J63+'[3]3200'!J63+'[4]3200'!J63+'[5]3200'!J63+'[6]3200'!J63</f>
        <v>-604742265.55000007</v>
      </c>
      <c r="J142" s="127">
        <f>'[1]3200'!K63+'[2]3200'!K63+'[3]3200'!K63+'[4]3200'!K63+'[5]3200'!K63+'[6]3200'!K63</f>
        <v>427058828.91000003</v>
      </c>
      <c r="K142" s="127">
        <f>'[1]3200'!L63+'[2]3200'!L63+'[3]3200'!L63+'[4]3200'!L63+'[5]3200'!L63+'[6]3200'!L63</f>
        <v>-15420448.929999989</v>
      </c>
      <c r="L142" s="127">
        <f>'[1]3200'!M63+'[2]3200'!M63+'[3]3200'!M63+'[4]3200'!M63+'[5]3200'!M63+'[6]3200'!M63</f>
        <v>0</v>
      </c>
      <c r="M142" s="127">
        <f>'[1]3200'!N63+'[2]3200'!N63+'[3]3200'!N63+'[4]3200'!N63+'[5]3200'!N63+'[6]3200'!N63</f>
        <v>0</v>
      </c>
      <c r="N142" s="127">
        <f>'[1]3200'!O63+'[2]3200'!O63+'[3]3200'!O63+'[4]3200'!O63+'[5]3200'!O63+'[6]3200'!O63</f>
        <v>0</v>
      </c>
      <c r="O142" s="127">
        <f>'[1]3200'!P63+'[2]3200'!P63+'[3]3200'!P63+'[4]3200'!P63+'[5]3200'!P63+'[6]3200'!P63</f>
        <v>396510866.24000001</v>
      </c>
      <c r="P142" s="127">
        <f>'[1]3200'!Q63+'[2]3200'!Q63+'[3]3200'!Q63+'[4]3200'!Q63+'[5]3200'!Q63+'[6]3200'!Q63</f>
        <v>554148312.0999999</v>
      </c>
    </row>
    <row r="143" spans="1:16" ht="13.5" hidden="1" thickBot="1"/>
    <row r="144" spans="1:16" hidden="1">
      <c r="A144" s="166" t="s">
        <v>172</v>
      </c>
      <c r="B144" s="167"/>
      <c r="C144" s="172" t="s">
        <v>129</v>
      </c>
      <c r="D144" s="175" t="s">
        <v>130</v>
      </c>
      <c r="E144" s="176"/>
      <c r="F144" s="176"/>
      <c r="G144" s="176"/>
      <c r="H144" s="176"/>
      <c r="I144" s="176"/>
      <c r="J144" s="176"/>
      <c r="K144" s="176"/>
      <c r="L144" s="176"/>
      <c r="M144" s="176"/>
      <c r="N144" s="176"/>
      <c r="O144" s="176"/>
      <c r="P144" s="177"/>
    </row>
    <row r="145" spans="1:16" hidden="1">
      <c r="A145" s="168"/>
      <c r="B145" s="169"/>
      <c r="C145" s="173"/>
      <c r="D145" s="178" t="s">
        <v>110</v>
      </c>
      <c r="E145" s="179"/>
      <c r="F145" s="180" t="s">
        <v>111</v>
      </c>
      <c r="G145" s="182" t="s">
        <v>131</v>
      </c>
      <c r="H145" s="180" t="s">
        <v>132</v>
      </c>
      <c r="I145" s="182" t="s">
        <v>133</v>
      </c>
      <c r="J145" s="180" t="s">
        <v>114</v>
      </c>
      <c r="K145" s="180" t="s">
        <v>115</v>
      </c>
      <c r="L145" s="180" t="s">
        <v>134</v>
      </c>
      <c r="M145" s="182" t="s">
        <v>117</v>
      </c>
      <c r="N145" s="180" t="s">
        <v>118</v>
      </c>
      <c r="O145" s="164" t="s">
        <v>119</v>
      </c>
      <c r="P145" s="184" t="s">
        <v>120</v>
      </c>
    </row>
    <row r="146" spans="1:16" hidden="1">
      <c r="A146" s="168"/>
      <c r="B146" s="169"/>
      <c r="C146" s="173"/>
      <c r="D146" s="118" t="s">
        <v>135</v>
      </c>
      <c r="E146" s="119" t="s">
        <v>136</v>
      </c>
      <c r="F146" s="181"/>
      <c r="G146" s="183"/>
      <c r="H146" s="181"/>
      <c r="I146" s="183"/>
      <c r="J146" s="181"/>
      <c r="K146" s="181"/>
      <c r="L146" s="181"/>
      <c r="M146" s="183"/>
      <c r="N146" s="181"/>
      <c r="O146" s="165"/>
      <c r="P146" s="185"/>
    </row>
    <row r="147" spans="1:16" hidden="1">
      <c r="A147" s="170"/>
      <c r="B147" s="171"/>
      <c r="C147" s="174"/>
      <c r="D147" s="120" t="s">
        <v>137</v>
      </c>
      <c r="E147" s="121" t="s">
        <v>138</v>
      </c>
      <c r="F147" s="122" t="s">
        <v>139</v>
      </c>
      <c r="G147" s="121" t="s">
        <v>140</v>
      </c>
      <c r="H147" s="122" t="s">
        <v>141</v>
      </c>
      <c r="I147" s="121" t="s">
        <v>142</v>
      </c>
      <c r="J147" s="122" t="s">
        <v>143</v>
      </c>
      <c r="K147" s="121" t="s">
        <v>144</v>
      </c>
      <c r="L147" s="122" t="s">
        <v>145</v>
      </c>
      <c r="M147" s="121" t="s">
        <v>146</v>
      </c>
      <c r="N147" s="122" t="s">
        <v>147</v>
      </c>
      <c r="O147" s="121" t="s">
        <v>148</v>
      </c>
      <c r="P147" s="123" t="s">
        <v>149</v>
      </c>
    </row>
    <row r="148" spans="1:16" hidden="1">
      <c r="A148" s="124" t="s">
        <v>150</v>
      </c>
      <c r="B148" s="125"/>
      <c r="C148" s="126">
        <v>511</v>
      </c>
      <c r="D148" s="127">
        <v>0</v>
      </c>
      <c r="E148" s="127">
        <v>0</v>
      </c>
      <c r="F148" s="127">
        <v>0</v>
      </c>
      <c r="G148" s="127">
        <v>0</v>
      </c>
      <c r="H148" s="127">
        <v>0</v>
      </c>
      <c r="I148" s="127">
        <v>0</v>
      </c>
      <c r="J148" s="127">
        <v>0</v>
      </c>
      <c r="K148" s="127">
        <v>0</v>
      </c>
      <c r="L148" s="127">
        <v>0</v>
      </c>
      <c r="M148" s="127">
        <v>0</v>
      </c>
      <c r="N148" s="127">
        <v>0</v>
      </c>
      <c r="O148" s="127">
        <v>0</v>
      </c>
      <c r="P148" s="127">
        <v>0</v>
      </c>
    </row>
    <row r="149" spans="1:16" hidden="1">
      <c r="A149" s="128" t="s">
        <v>151</v>
      </c>
      <c r="B149" s="60"/>
      <c r="C149" s="126">
        <v>512</v>
      </c>
      <c r="D149" s="127">
        <v>0</v>
      </c>
      <c r="E149" s="127">
        <v>0</v>
      </c>
      <c r="F149" s="127">
        <v>0</v>
      </c>
      <c r="G149" s="127">
        <v>0</v>
      </c>
      <c r="H149" s="127">
        <v>0</v>
      </c>
      <c r="I149" s="127">
        <v>0</v>
      </c>
      <c r="J149" s="127">
        <v>0</v>
      </c>
      <c r="K149" s="127">
        <v>0</v>
      </c>
      <c r="L149" s="127">
        <v>0</v>
      </c>
      <c r="M149" s="127">
        <v>0</v>
      </c>
      <c r="N149" s="127">
        <v>0</v>
      </c>
      <c r="O149" s="127">
        <v>0</v>
      </c>
      <c r="P149" s="127">
        <v>0</v>
      </c>
    </row>
    <row r="150" spans="1:16" hidden="1">
      <c r="A150" s="128" t="s">
        <v>152</v>
      </c>
      <c r="B150" s="60"/>
      <c r="C150" s="129">
        <v>513</v>
      </c>
      <c r="D150" s="127">
        <v>0</v>
      </c>
      <c r="E150" s="127">
        <v>0</v>
      </c>
      <c r="F150" s="127">
        <v>0</v>
      </c>
      <c r="G150" s="127">
        <v>0</v>
      </c>
      <c r="H150" s="127">
        <v>0</v>
      </c>
      <c r="I150" s="127">
        <v>0</v>
      </c>
      <c r="J150" s="127">
        <v>0</v>
      </c>
      <c r="K150" s="127">
        <v>0</v>
      </c>
      <c r="L150" s="127">
        <v>0</v>
      </c>
      <c r="M150" s="127">
        <v>0</v>
      </c>
      <c r="N150" s="127">
        <v>0</v>
      </c>
      <c r="O150" s="127">
        <v>0</v>
      </c>
      <c r="P150" s="127">
        <v>0</v>
      </c>
    </row>
    <row r="151" spans="1:16" hidden="1">
      <c r="A151" s="124" t="s">
        <v>153</v>
      </c>
      <c r="B151" s="130"/>
      <c r="C151" s="126">
        <v>514</v>
      </c>
      <c r="D151" s="127">
        <v>0</v>
      </c>
      <c r="E151" s="127">
        <v>0</v>
      </c>
      <c r="F151" s="127">
        <v>0</v>
      </c>
      <c r="G151" s="127">
        <v>0</v>
      </c>
      <c r="H151" s="127">
        <v>0</v>
      </c>
      <c r="I151" s="127">
        <v>0</v>
      </c>
      <c r="J151" s="127">
        <v>0</v>
      </c>
      <c r="K151" s="127">
        <v>0</v>
      </c>
      <c r="L151" s="127">
        <v>0</v>
      </c>
      <c r="M151" s="127">
        <v>0</v>
      </c>
      <c r="N151" s="127">
        <v>0</v>
      </c>
      <c r="O151" s="127">
        <v>0</v>
      </c>
      <c r="P151" s="127">
        <v>0</v>
      </c>
    </row>
    <row r="152" spans="1:16" hidden="1">
      <c r="A152" s="128" t="s">
        <v>154</v>
      </c>
      <c r="B152" s="60"/>
      <c r="C152" s="129">
        <v>515</v>
      </c>
      <c r="D152" s="127">
        <v>0</v>
      </c>
      <c r="E152" s="127">
        <v>0</v>
      </c>
      <c r="F152" s="127">
        <v>0</v>
      </c>
      <c r="G152" s="127">
        <v>0</v>
      </c>
      <c r="H152" s="127">
        <v>0</v>
      </c>
      <c r="I152" s="127">
        <v>0</v>
      </c>
      <c r="J152" s="127">
        <v>0</v>
      </c>
      <c r="K152" s="127">
        <v>0</v>
      </c>
      <c r="L152" s="127">
        <v>0</v>
      </c>
      <c r="M152" s="127">
        <v>0</v>
      </c>
      <c r="N152" s="127">
        <v>0</v>
      </c>
      <c r="O152" s="127">
        <v>0</v>
      </c>
      <c r="P152" s="127">
        <v>0</v>
      </c>
    </row>
    <row r="153" spans="1:16" hidden="1">
      <c r="A153" s="128" t="s">
        <v>155</v>
      </c>
      <c r="B153" s="60"/>
      <c r="C153" s="126">
        <v>516</v>
      </c>
      <c r="D153" s="127">
        <v>0</v>
      </c>
      <c r="E153" s="127">
        <v>0</v>
      </c>
      <c r="F153" s="127">
        <v>0</v>
      </c>
      <c r="G153" s="127">
        <v>0</v>
      </c>
      <c r="H153" s="127">
        <v>0</v>
      </c>
      <c r="I153" s="127">
        <v>0</v>
      </c>
      <c r="J153" s="127">
        <v>0</v>
      </c>
      <c r="K153" s="127">
        <v>0</v>
      </c>
      <c r="L153" s="127">
        <v>0</v>
      </c>
      <c r="M153" s="127">
        <v>0</v>
      </c>
      <c r="N153" s="127">
        <v>0</v>
      </c>
      <c r="O153" s="127">
        <v>0</v>
      </c>
      <c r="P153" s="127">
        <v>0</v>
      </c>
    </row>
    <row r="154" spans="1:16" hidden="1">
      <c r="A154" s="128" t="s">
        <v>156</v>
      </c>
      <c r="B154" s="60"/>
      <c r="C154" s="129">
        <v>517</v>
      </c>
      <c r="D154" s="127">
        <v>0</v>
      </c>
      <c r="E154" s="127">
        <v>0</v>
      </c>
      <c r="F154" s="127">
        <v>0</v>
      </c>
      <c r="G154" s="127">
        <v>0</v>
      </c>
      <c r="H154" s="127">
        <v>0</v>
      </c>
      <c r="I154" s="127">
        <v>0</v>
      </c>
      <c r="J154" s="127">
        <v>0</v>
      </c>
      <c r="K154" s="127">
        <v>0</v>
      </c>
      <c r="L154" s="127">
        <v>0</v>
      </c>
      <c r="M154" s="127">
        <v>0</v>
      </c>
      <c r="N154" s="127">
        <v>0</v>
      </c>
      <c r="O154" s="127">
        <v>0</v>
      </c>
      <c r="P154" s="127">
        <v>0</v>
      </c>
    </row>
    <row r="155" spans="1:16" hidden="1">
      <c r="A155" s="128" t="s">
        <v>157</v>
      </c>
      <c r="B155" s="60"/>
      <c r="C155" s="126">
        <v>518</v>
      </c>
      <c r="D155" s="127">
        <v>0</v>
      </c>
      <c r="E155" s="127">
        <v>0</v>
      </c>
      <c r="F155" s="127">
        <v>0</v>
      </c>
      <c r="G155" s="127">
        <v>0</v>
      </c>
      <c r="H155" s="127">
        <v>0</v>
      </c>
      <c r="I155" s="127">
        <v>0</v>
      </c>
      <c r="J155" s="127">
        <v>0</v>
      </c>
      <c r="K155" s="127">
        <v>0</v>
      </c>
      <c r="L155" s="127">
        <v>0</v>
      </c>
      <c r="M155" s="127">
        <v>0</v>
      </c>
      <c r="N155" s="127">
        <v>0</v>
      </c>
      <c r="O155" s="127">
        <v>0</v>
      </c>
      <c r="P155" s="127">
        <v>0</v>
      </c>
    </row>
    <row r="156" spans="1:16" ht="25.5" hidden="1">
      <c r="A156" s="131" t="s">
        <v>167</v>
      </c>
      <c r="B156" s="132"/>
      <c r="C156" s="129">
        <v>519</v>
      </c>
      <c r="D156" s="127">
        <v>0</v>
      </c>
      <c r="E156" s="127">
        <v>0</v>
      </c>
      <c r="F156" s="127">
        <v>0</v>
      </c>
      <c r="G156" s="127">
        <v>0</v>
      </c>
      <c r="H156" s="127">
        <v>0</v>
      </c>
      <c r="I156" s="127">
        <v>0</v>
      </c>
      <c r="J156" s="127">
        <v>0</v>
      </c>
      <c r="K156" s="127">
        <v>0</v>
      </c>
      <c r="L156" s="127">
        <v>0</v>
      </c>
      <c r="M156" s="127">
        <v>0</v>
      </c>
      <c r="N156" s="127">
        <v>0</v>
      </c>
      <c r="O156" s="127">
        <v>0</v>
      </c>
      <c r="P156" s="127">
        <v>0</v>
      </c>
    </row>
    <row r="157" spans="1:16" hidden="1">
      <c r="A157" s="128" t="s">
        <v>168</v>
      </c>
      <c r="B157" s="60"/>
      <c r="C157" s="126">
        <v>520</v>
      </c>
      <c r="D157" s="127">
        <v>0</v>
      </c>
      <c r="E157" s="127">
        <v>0</v>
      </c>
      <c r="F157" s="127">
        <v>0</v>
      </c>
      <c r="G157" s="127">
        <v>0</v>
      </c>
      <c r="H157" s="127">
        <v>0</v>
      </c>
      <c r="I157" s="127">
        <v>0</v>
      </c>
      <c r="J157" s="127">
        <v>0</v>
      </c>
      <c r="K157" s="127">
        <v>0</v>
      </c>
      <c r="L157" s="127">
        <v>0</v>
      </c>
      <c r="M157" s="127">
        <v>0</v>
      </c>
      <c r="N157" s="127">
        <v>0</v>
      </c>
      <c r="O157" s="127">
        <v>0</v>
      </c>
      <c r="P157" s="127">
        <v>0</v>
      </c>
    </row>
    <row r="158" spans="1:16" hidden="1">
      <c r="A158" s="128" t="s">
        <v>169</v>
      </c>
      <c r="B158" s="60"/>
      <c r="C158" s="129">
        <v>521</v>
      </c>
      <c r="D158" s="127">
        <v>0</v>
      </c>
      <c r="E158" s="127">
        <v>0</v>
      </c>
      <c r="F158" s="127">
        <v>0</v>
      </c>
      <c r="G158" s="127">
        <v>0</v>
      </c>
      <c r="H158" s="127">
        <v>0</v>
      </c>
      <c r="I158" s="127">
        <v>0</v>
      </c>
      <c r="J158" s="127">
        <v>0</v>
      </c>
      <c r="K158" s="127">
        <v>0</v>
      </c>
      <c r="L158" s="127">
        <v>0</v>
      </c>
      <c r="M158" s="127">
        <v>0</v>
      </c>
      <c r="N158" s="127">
        <v>0</v>
      </c>
      <c r="O158" s="127">
        <v>0</v>
      </c>
      <c r="P158" s="127">
        <v>0</v>
      </c>
    </row>
    <row r="159" spans="1:16" hidden="1">
      <c r="A159" s="131" t="s">
        <v>170</v>
      </c>
      <c r="B159" s="132"/>
      <c r="C159" s="126">
        <v>522</v>
      </c>
      <c r="D159" s="127">
        <v>0</v>
      </c>
      <c r="E159" s="127">
        <v>0</v>
      </c>
      <c r="F159" s="127">
        <v>0</v>
      </c>
      <c r="G159" s="127">
        <v>0</v>
      </c>
      <c r="H159" s="127">
        <v>0</v>
      </c>
      <c r="I159" s="127">
        <v>0</v>
      </c>
      <c r="J159" s="127">
        <v>0</v>
      </c>
      <c r="K159" s="127">
        <v>0</v>
      </c>
      <c r="L159" s="127">
        <v>0</v>
      </c>
      <c r="M159" s="127">
        <v>0</v>
      </c>
      <c r="N159" s="127">
        <v>0</v>
      </c>
      <c r="O159" s="127">
        <v>0</v>
      </c>
      <c r="P159" s="127">
        <v>0</v>
      </c>
    </row>
    <row r="160" spans="1:16" hidden="1">
      <c r="A160" s="131" t="s">
        <v>171</v>
      </c>
      <c r="B160" s="132"/>
      <c r="C160" s="129">
        <v>523</v>
      </c>
      <c r="D160" s="127">
        <v>0</v>
      </c>
      <c r="E160" s="127">
        <v>0</v>
      </c>
      <c r="F160" s="127">
        <v>0</v>
      </c>
      <c r="G160" s="127">
        <v>0</v>
      </c>
      <c r="H160" s="127">
        <v>0</v>
      </c>
      <c r="I160" s="127">
        <v>0</v>
      </c>
      <c r="J160" s="127">
        <v>0</v>
      </c>
      <c r="K160" s="127">
        <v>0</v>
      </c>
      <c r="L160" s="127">
        <v>0</v>
      </c>
      <c r="M160" s="127">
        <v>0</v>
      </c>
      <c r="N160" s="127">
        <v>0</v>
      </c>
      <c r="O160" s="127">
        <v>0</v>
      </c>
      <c r="P160" s="127">
        <v>0</v>
      </c>
    </row>
    <row r="161" spans="1:16" hidden="1">
      <c r="A161" s="128" t="s">
        <v>159</v>
      </c>
      <c r="B161" s="60"/>
      <c r="C161" s="133">
        <v>524</v>
      </c>
      <c r="D161" s="127">
        <v>0</v>
      </c>
      <c r="E161" s="127">
        <v>0</v>
      </c>
      <c r="F161" s="127">
        <v>0</v>
      </c>
      <c r="G161" s="127">
        <v>0</v>
      </c>
      <c r="H161" s="127">
        <v>0</v>
      </c>
      <c r="I161" s="127">
        <v>0</v>
      </c>
      <c r="J161" s="127">
        <v>0</v>
      </c>
      <c r="K161" s="127">
        <v>0</v>
      </c>
      <c r="L161" s="127">
        <v>0</v>
      </c>
      <c r="M161" s="127">
        <v>0</v>
      </c>
      <c r="N161" s="127">
        <v>0</v>
      </c>
      <c r="O161" s="127">
        <v>0</v>
      </c>
      <c r="P161" s="127">
        <v>0</v>
      </c>
    </row>
    <row r="162" spans="1:16" hidden="1">
      <c r="A162" s="128" t="s">
        <v>343</v>
      </c>
      <c r="B162" s="60"/>
      <c r="C162" s="133">
        <v>532</v>
      </c>
      <c r="D162" s="127">
        <v>0</v>
      </c>
      <c r="E162" s="127">
        <v>0</v>
      </c>
      <c r="F162" s="127">
        <v>0</v>
      </c>
      <c r="G162" s="127">
        <v>0</v>
      </c>
      <c r="H162" s="127">
        <v>0</v>
      </c>
      <c r="I162" s="127">
        <v>0</v>
      </c>
      <c r="J162" s="127">
        <v>0</v>
      </c>
      <c r="K162" s="127">
        <v>0</v>
      </c>
      <c r="L162" s="127">
        <v>0</v>
      </c>
      <c r="M162" s="127">
        <v>0</v>
      </c>
      <c r="N162" s="127">
        <v>0</v>
      </c>
      <c r="O162" s="127">
        <v>0</v>
      </c>
      <c r="P162" s="127">
        <v>0</v>
      </c>
    </row>
    <row r="163" spans="1:16" hidden="1">
      <c r="A163" s="128" t="s">
        <v>344</v>
      </c>
      <c r="B163" s="60"/>
      <c r="C163" s="133">
        <v>533</v>
      </c>
      <c r="D163" s="127">
        <v>0</v>
      </c>
      <c r="E163" s="127">
        <v>0</v>
      </c>
      <c r="F163" s="127">
        <v>0</v>
      </c>
      <c r="G163" s="127">
        <v>0</v>
      </c>
      <c r="H163" s="127">
        <v>0</v>
      </c>
      <c r="I163" s="127">
        <v>0</v>
      </c>
      <c r="J163" s="127">
        <v>0</v>
      </c>
      <c r="K163" s="127">
        <v>0</v>
      </c>
      <c r="L163" s="127">
        <v>0</v>
      </c>
      <c r="M163" s="127">
        <v>0</v>
      </c>
      <c r="N163" s="127">
        <v>0</v>
      </c>
      <c r="O163" s="127">
        <v>0</v>
      </c>
      <c r="P163" s="127">
        <v>0</v>
      </c>
    </row>
    <row r="164" spans="1:16" hidden="1">
      <c r="A164" s="124" t="s">
        <v>160</v>
      </c>
      <c r="B164" s="130"/>
      <c r="C164" s="126">
        <v>511</v>
      </c>
      <c r="D164" s="127">
        <v>0</v>
      </c>
      <c r="E164" s="127">
        <v>0</v>
      </c>
      <c r="F164" s="127">
        <v>0</v>
      </c>
      <c r="G164" s="127">
        <v>0</v>
      </c>
      <c r="H164" s="127">
        <v>0</v>
      </c>
      <c r="I164" s="127">
        <v>0</v>
      </c>
      <c r="J164" s="127">
        <v>0</v>
      </c>
      <c r="K164" s="127">
        <v>0</v>
      </c>
      <c r="L164" s="127">
        <v>0</v>
      </c>
      <c r="M164" s="127">
        <v>0</v>
      </c>
      <c r="N164" s="127">
        <v>0</v>
      </c>
      <c r="O164" s="127">
        <v>0</v>
      </c>
      <c r="P164" s="127">
        <v>0</v>
      </c>
    </row>
    <row r="165" spans="1:16" hidden="1">
      <c r="A165" s="128" t="s">
        <v>161</v>
      </c>
      <c r="B165" s="60"/>
      <c r="C165" s="129">
        <v>512</v>
      </c>
      <c r="D165" s="127">
        <v>0</v>
      </c>
      <c r="E165" s="127">
        <v>0</v>
      </c>
      <c r="F165" s="127">
        <v>0</v>
      </c>
      <c r="G165" s="127">
        <v>0</v>
      </c>
      <c r="H165" s="127">
        <v>0</v>
      </c>
      <c r="I165" s="127">
        <v>0</v>
      </c>
      <c r="J165" s="127">
        <v>0</v>
      </c>
      <c r="K165" s="127">
        <v>0</v>
      </c>
      <c r="L165" s="127">
        <v>0</v>
      </c>
      <c r="M165" s="127">
        <v>0</v>
      </c>
      <c r="N165" s="127">
        <v>0</v>
      </c>
      <c r="O165" s="127">
        <v>0</v>
      </c>
      <c r="P165" s="127">
        <v>0</v>
      </c>
    </row>
    <row r="166" spans="1:16" hidden="1">
      <c r="A166" s="128" t="s">
        <v>162</v>
      </c>
      <c r="B166" s="60"/>
      <c r="C166" s="126">
        <v>513</v>
      </c>
      <c r="D166" s="127">
        <v>0</v>
      </c>
      <c r="E166" s="127">
        <v>0</v>
      </c>
      <c r="F166" s="127">
        <v>0</v>
      </c>
      <c r="G166" s="127">
        <v>0</v>
      </c>
      <c r="H166" s="127">
        <v>0</v>
      </c>
      <c r="I166" s="127">
        <v>0</v>
      </c>
      <c r="J166" s="127">
        <v>0</v>
      </c>
      <c r="K166" s="127">
        <v>0</v>
      </c>
      <c r="L166" s="127">
        <v>0</v>
      </c>
      <c r="M166" s="127">
        <v>0</v>
      </c>
      <c r="N166" s="127">
        <v>0</v>
      </c>
      <c r="O166" s="127">
        <v>0</v>
      </c>
      <c r="P166" s="127">
        <v>0</v>
      </c>
    </row>
    <row r="167" spans="1:16" hidden="1">
      <c r="A167" s="124" t="s">
        <v>163</v>
      </c>
      <c r="B167" s="130"/>
      <c r="C167" s="126">
        <v>514</v>
      </c>
      <c r="D167" s="127">
        <v>0</v>
      </c>
      <c r="E167" s="127">
        <v>0</v>
      </c>
      <c r="F167" s="127">
        <v>0</v>
      </c>
      <c r="G167" s="127">
        <v>0</v>
      </c>
      <c r="H167" s="127">
        <v>0</v>
      </c>
      <c r="I167" s="127">
        <v>0</v>
      </c>
      <c r="J167" s="127">
        <v>0</v>
      </c>
      <c r="K167" s="127">
        <v>0</v>
      </c>
      <c r="L167" s="127">
        <v>0</v>
      </c>
      <c r="M167" s="127">
        <v>0</v>
      </c>
      <c r="N167" s="127">
        <v>0</v>
      </c>
      <c r="O167" s="127">
        <v>0</v>
      </c>
      <c r="P167" s="127">
        <v>0</v>
      </c>
    </row>
    <row r="168" spans="1:16" hidden="1">
      <c r="A168" s="128" t="s">
        <v>164</v>
      </c>
      <c r="B168" s="60"/>
      <c r="C168" s="126">
        <v>515</v>
      </c>
      <c r="D168" s="127">
        <v>0</v>
      </c>
      <c r="E168" s="127">
        <v>0</v>
      </c>
      <c r="F168" s="127">
        <v>0</v>
      </c>
      <c r="G168" s="127">
        <v>0</v>
      </c>
      <c r="H168" s="127">
        <v>0</v>
      </c>
      <c r="I168" s="127">
        <v>0</v>
      </c>
      <c r="J168" s="127">
        <v>0</v>
      </c>
      <c r="K168" s="127">
        <v>0</v>
      </c>
      <c r="L168" s="127">
        <v>0</v>
      </c>
      <c r="M168" s="127">
        <v>0</v>
      </c>
      <c r="N168" s="127">
        <v>0</v>
      </c>
      <c r="O168" s="127">
        <v>0</v>
      </c>
      <c r="P168" s="127">
        <v>0</v>
      </c>
    </row>
    <row r="169" spans="1:16" hidden="1">
      <c r="A169" s="128" t="s">
        <v>155</v>
      </c>
      <c r="B169" s="60"/>
      <c r="C169" s="126">
        <v>516</v>
      </c>
      <c r="D169" s="127">
        <v>0</v>
      </c>
      <c r="E169" s="127">
        <v>0</v>
      </c>
      <c r="F169" s="127">
        <v>0</v>
      </c>
      <c r="G169" s="127">
        <v>0</v>
      </c>
      <c r="H169" s="127">
        <v>0</v>
      </c>
      <c r="I169" s="127">
        <v>0</v>
      </c>
      <c r="J169" s="127">
        <v>0</v>
      </c>
      <c r="K169" s="127">
        <v>0</v>
      </c>
      <c r="L169" s="127">
        <v>0</v>
      </c>
      <c r="M169" s="127">
        <v>0</v>
      </c>
      <c r="N169" s="127">
        <v>0</v>
      </c>
      <c r="O169" s="127">
        <v>0</v>
      </c>
      <c r="P169" s="127">
        <v>0</v>
      </c>
    </row>
    <row r="170" spans="1:16" hidden="1">
      <c r="A170" s="128" t="s">
        <v>156</v>
      </c>
      <c r="B170" s="60"/>
      <c r="C170" s="126">
        <v>517</v>
      </c>
      <c r="D170" s="127">
        <v>0</v>
      </c>
      <c r="E170" s="127">
        <v>0</v>
      </c>
      <c r="F170" s="127">
        <v>0</v>
      </c>
      <c r="G170" s="127">
        <v>0</v>
      </c>
      <c r="H170" s="127">
        <v>0</v>
      </c>
      <c r="I170" s="127">
        <v>0</v>
      </c>
      <c r="J170" s="127">
        <v>0</v>
      </c>
      <c r="K170" s="127">
        <v>0</v>
      </c>
      <c r="L170" s="127">
        <v>0</v>
      </c>
      <c r="M170" s="127">
        <v>0</v>
      </c>
      <c r="N170" s="127">
        <v>0</v>
      </c>
      <c r="O170" s="127">
        <v>0</v>
      </c>
      <c r="P170" s="127">
        <v>0</v>
      </c>
    </row>
    <row r="171" spans="1:16" hidden="1">
      <c r="A171" s="128" t="s">
        <v>157</v>
      </c>
      <c r="B171" s="60"/>
      <c r="C171" s="126">
        <v>518</v>
      </c>
      <c r="D171" s="127">
        <v>0</v>
      </c>
      <c r="E171" s="127">
        <v>0</v>
      </c>
      <c r="F171" s="127">
        <v>0</v>
      </c>
      <c r="G171" s="127">
        <v>0</v>
      </c>
      <c r="H171" s="127">
        <v>0</v>
      </c>
      <c r="I171" s="127">
        <v>0</v>
      </c>
      <c r="J171" s="127">
        <v>0</v>
      </c>
      <c r="K171" s="127">
        <v>0</v>
      </c>
      <c r="L171" s="127">
        <v>0</v>
      </c>
      <c r="M171" s="127">
        <v>0</v>
      </c>
      <c r="N171" s="127">
        <v>0</v>
      </c>
      <c r="O171" s="127">
        <v>0</v>
      </c>
      <c r="P171" s="127">
        <v>0</v>
      </c>
    </row>
    <row r="172" spans="1:16" ht="25.5" hidden="1">
      <c r="A172" s="131" t="s">
        <v>167</v>
      </c>
      <c r="B172" s="132"/>
      <c r="C172" s="126">
        <v>519</v>
      </c>
      <c r="D172" s="127">
        <v>0</v>
      </c>
      <c r="E172" s="127">
        <v>0</v>
      </c>
      <c r="F172" s="127">
        <v>0</v>
      </c>
      <c r="G172" s="127">
        <v>0</v>
      </c>
      <c r="H172" s="127">
        <v>0</v>
      </c>
      <c r="I172" s="127">
        <v>0</v>
      </c>
      <c r="J172" s="127">
        <v>0</v>
      </c>
      <c r="K172" s="127">
        <v>0</v>
      </c>
      <c r="L172" s="127">
        <v>0</v>
      </c>
      <c r="M172" s="127">
        <v>0</v>
      </c>
      <c r="N172" s="127">
        <v>0</v>
      </c>
      <c r="O172" s="127">
        <v>0</v>
      </c>
      <c r="P172" s="127">
        <v>0</v>
      </c>
    </row>
    <row r="173" spans="1:16" hidden="1">
      <c r="A173" s="128" t="s">
        <v>168</v>
      </c>
      <c r="B173" s="60"/>
      <c r="C173" s="126">
        <v>520</v>
      </c>
      <c r="D173" s="127">
        <v>0</v>
      </c>
      <c r="E173" s="127">
        <v>0</v>
      </c>
      <c r="F173" s="127">
        <v>0</v>
      </c>
      <c r="G173" s="127">
        <v>0</v>
      </c>
      <c r="H173" s="127">
        <v>0</v>
      </c>
      <c r="I173" s="127">
        <v>0</v>
      </c>
      <c r="J173" s="127">
        <v>0</v>
      </c>
      <c r="K173" s="127">
        <v>0</v>
      </c>
      <c r="L173" s="127">
        <v>0</v>
      </c>
      <c r="M173" s="127">
        <v>0</v>
      </c>
      <c r="N173" s="127">
        <v>0</v>
      </c>
      <c r="O173" s="127">
        <v>0</v>
      </c>
      <c r="P173" s="127">
        <v>0</v>
      </c>
    </row>
    <row r="174" spans="1:16" hidden="1">
      <c r="A174" s="128" t="s">
        <v>169</v>
      </c>
      <c r="B174" s="60"/>
      <c r="C174" s="126">
        <v>521</v>
      </c>
      <c r="D174" s="127">
        <v>0</v>
      </c>
      <c r="E174" s="127">
        <v>0</v>
      </c>
      <c r="F174" s="127">
        <v>0</v>
      </c>
      <c r="G174" s="127">
        <v>0</v>
      </c>
      <c r="H174" s="127">
        <v>0</v>
      </c>
      <c r="I174" s="127">
        <v>0</v>
      </c>
      <c r="J174" s="127">
        <v>0</v>
      </c>
      <c r="K174" s="127">
        <v>0</v>
      </c>
      <c r="L174" s="127">
        <v>0</v>
      </c>
      <c r="M174" s="127">
        <v>0</v>
      </c>
      <c r="N174" s="127">
        <v>0</v>
      </c>
      <c r="O174" s="127">
        <v>0</v>
      </c>
      <c r="P174" s="127">
        <v>0</v>
      </c>
    </row>
    <row r="175" spans="1:16" hidden="1">
      <c r="A175" s="131" t="s">
        <v>170</v>
      </c>
      <c r="B175" s="132"/>
      <c r="C175" s="126">
        <v>522</v>
      </c>
      <c r="D175" s="127">
        <v>0</v>
      </c>
      <c r="E175" s="127">
        <v>0</v>
      </c>
      <c r="F175" s="127">
        <v>0</v>
      </c>
      <c r="G175" s="127">
        <v>0</v>
      </c>
      <c r="H175" s="127">
        <v>0</v>
      </c>
      <c r="I175" s="127">
        <v>0</v>
      </c>
      <c r="J175" s="127">
        <v>0</v>
      </c>
      <c r="K175" s="127">
        <v>0</v>
      </c>
      <c r="L175" s="127">
        <v>0</v>
      </c>
      <c r="M175" s="127">
        <v>0</v>
      </c>
      <c r="N175" s="127">
        <v>0</v>
      </c>
      <c r="O175" s="127">
        <v>0</v>
      </c>
      <c r="P175" s="127">
        <v>0</v>
      </c>
    </row>
    <row r="176" spans="1:16" hidden="1">
      <c r="A176" s="131" t="s">
        <v>171</v>
      </c>
      <c r="B176" s="132"/>
      <c r="C176" s="126">
        <v>523</v>
      </c>
      <c r="D176" s="127">
        <v>0</v>
      </c>
      <c r="E176" s="127">
        <v>0</v>
      </c>
      <c r="F176" s="127">
        <v>0</v>
      </c>
      <c r="G176" s="127">
        <v>0</v>
      </c>
      <c r="H176" s="127">
        <v>0</v>
      </c>
      <c r="I176" s="127">
        <v>0</v>
      </c>
      <c r="J176" s="127">
        <v>0</v>
      </c>
      <c r="K176" s="127">
        <v>0</v>
      </c>
      <c r="L176" s="127">
        <v>0</v>
      </c>
      <c r="M176" s="127">
        <v>0</v>
      </c>
      <c r="N176" s="127">
        <v>0</v>
      </c>
      <c r="O176" s="127">
        <v>0</v>
      </c>
      <c r="P176" s="127">
        <v>0</v>
      </c>
    </row>
    <row r="177" spans="1:16" hidden="1">
      <c r="A177" s="128" t="s">
        <v>159</v>
      </c>
      <c r="B177" s="60"/>
      <c r="C177" s="126">
        <v>524</v>
      </c>
      <c r="D177" s="127">
        <v>0</v>
      </c>
      <c r="E177" s="127">
        <v>0</v>
      </c>
      <c r="F177" s="127">
        <v>0</v>
      </c>
      <c r="G177" s="127">
        <v>0</v>
      </c>
      <c r="H177" s="127">
        <v>0</v>
      </c>
      <c r="I177" s="127">
        <v>0</v>
      </c>
      <c r="J177" s="127">
        <v>0</v>
      </c>
      <c r="K177" s="127">
        <v>0</v>
      </c>
      <c r="L177" s="127">
        <v>0</v>
      </c>
      <c r="M177" s="127">
        <v>0</v>
      </c>
      <c r="N177" s="127">
        <v>0</v>
      </c>
      <c r="O177" s="127">
        <v>0</v>
      </c>
      <c r="P177" s="127">
        <v>0</v>
      </c>
    </row>
    <row r="178" spans="1:16" hidden="1">
      <c r="A178" s="128" t="s">
        <v>343</v>
      </c>
      <c r="B178" s="60"/>
      <c r="C178" s="133">
        <v>534</v>
      </c>
      <c r="D178" s="127">
        <v>0</v>
      </c>
      <c r="E178" s="127">
        <v>0</v>
      </c>
      <c r="F178" s="127">
        <v>0</v>
      </c>
      <c r="G178" s="127">
        <v>0</v>
      </c>
      <c r="H178" s="127">
        <v>0</v>
      </c>
      <c r="I178" s="127">
        <v>0</v>
      </c>
      <c r="J178" s="127">
        <v>0</v>
      </c>
      <c r="K178" s="127">
        <v>0</v>
      </c>
      <c r="L178" s="127">
        <v>0</v>
      </c>
      <c r="M178" s="127">
        <v>0</v>
      </c>
      <c r="N178" s="127">
        <v>0</v>
      </c>
      <c r="O178" s="127">
        <v>0</v>
      </c>
      <c r="P178" s="127">
        <v>0</v>
      </c>
    </row>
    <row r="179" spans="1:16" hidden="1">
      <c r="A179" s="128" t="s">
        <v>344</v>
      </c>
      <c r="B179" s="60"/>
      <c r="C179" s="133">
        <v>535</v>
      </c>
      <c r="D179" s="127">
        <v>0</v>
      </c>
      <c r="E179" s="127">
        <v>0</v>
      </c>
      <c r="F179" s="127">
        <v>0</v>
      </c>
      <c r="G179" s="127">
        <v>0</v>
      </c>
      <c r="H179" s="127">
        <v>0</v>
      </c>
      <c r="I179" s="127">
        <v>0</v>
      </c>
      <c r="J179" s="127">
        <v>0</v>
      </c>
      <c r="K179" s="127">
        <v>0</v>
      </c>
      <c r="L179" s="127">
        <v>0</v>
      </c>
      <c r="M179" s="127">
        <v>0</v>
      </c>
      <c r="N179" s="127">
        <v>0</v>
      </c>
      <c r="O179" s="127">
        <v>0</v>
      </c>
      <c r="P179" s="127">
        <v>0</v>
      </c>
    </row>
    <row r="180" spans="1:16" ht="13.5" hidden="1" thickBot="1">
      <c r="A180" s="134" t="s">
        <v>165</v>
      </c>
      <c r="B180" s="135"/>
      <c r="C180" s="136">
        <v>525</v>
      </c>
      <c r="D180" s="127">
        <v>0</v>
      </c>
      <c r="E180" s="127">
        <v>0</v>
      </c>
      <c r="F180" s="127">
        <v>0</v>
      </c>
      <c r="G180" s="127">
        <v>0</v>
      </c>
      <c r="H180" s="127">
        <v>0</v>
      </c>
      <c r="I180" s="127">
        <v>0</v>
      </c>
      <c r="J180" s="127">
        <v>0</v>
      </c>
      <c r="K180" s="127">
        <v>0</v>
      </c>
      <c r="L180" s="127">
        <v>0</v>
      </c>
      <c r="M180" s="127">
        <v>0</v>
      </c>
      <c r="N180" s="127">
        <v>0</v>
      </c>
      <c r="O180" s="127">
        <v>0</v>
      </c>
      <c r="P180" s="127">
        <v>0</v>
      </c>
    </row>
    <row r="181" spans="1:16" ht="13.5" hidden="1" thickBot="1"/>
    <row r="182" spans="1:16" hidden="1">
      <c r="A182" s="166" t="s">
        <v>173</v>
      </c>
      <c r="B182" s="167"/>
      <c r="C182" s="172" t="s">
        <v>129</v>
      </c>
      <c r="D182" s="175" t="s">
        <v>130</v>
      </c>
      <c r="E182" s="176"/>
      <c r="F182" s="176"/>
      <c r="G182" s="176"/>
      <c r="H182" s="176"/>
      <c r="I182" s="176"/>
      <c r="J182" s="176"/>
      <c r="K182" s="176"/>
      <c r="L182" s="176"/>
      <c r="M182" s="176"/>
      <c r="N182" s="176"/>
      <c r="O182" s="176"/>
      <c r="P182" s="177"/>
    </row>
    <row r="183" spans="1:16" hidden="1">
      <c r="A183" s="168"/>
      <c r="B183" s="169"/>
      <c r="C183" s="173"/>
      <c r="D183" s="178" t="s">
        <v>110</v>
      </c>
      <c r="E183" s="179"/>
      <c r="F183" s="180" t="s">
        <v>111</v>
      </c>
      <c r="G183" s="182" t="s">
        <v>131</v>
      </c>
      <c r="H183" s="180" t="s">
        <v>132</v>
      </c>
      <c r="I183" s="182" t="s">
        <v>133</v>
      </c>
      <c r="J183" s="180" t="s">
        <v>114</v>
      </c>
      <c r="K183" s="180" t="s">
        <v>115</v>
      </c>
      <c r="L183" s="180" t="s">
        <v>134</v>
      </c>
      <c r="M183" s="182" t="s">
        <v>117</v>
      </c>
      <c r="N183" s="180" t="s">
        <v>118</v>
      </c>
      <c r="O183" s="164" t="s">
        <v>119</v>
      </c>
      <c r="P183" s="184" t="s">
        <v>120</v>
      </c>
    </row>
    <row r="184" spans="1:16" hidden="1">
      <c r="A184" s="168"/>
      <c r="B184" s="169"/>
      <c r="C184" s="173"/>
      <c r="D184" s="118" t="s">
        <v>135</v>
      </c>
      <c r="E184" s="119" t="s">
        <v>136</v>
      </c>
      <c r="F184" s="181"/>
      <c r="G184" s="183"/>
      <c r="H184" s="181"/>
      <c r="I184" s="183"/>
      <c r="J184" s="181"/>
      <c r="K184" s="181"/>
      <c r="L184" s="181"/>
      <c r="M184" s="183"/>
      <c r="N184" s="181"/>
      <c r="O184" s="165"/>
      <c r="P184" s="185"/>
    </row>
    <row r="185" spans="1:16" hidden="1">
      <c r="A185" s="170"/>
      <c r="B185" s="171"/>
      <c r="C185" s="174"/>
      <c r="D185" s="120" t="s">
        <v>137</v>
      </c>
      <c r="E185" s="121" t="s">
        <v>138</v>
      </c>
      <c r="F185" s="122" t="s">
        <v>139</v>
      </c>
      <c r="G185" s="121" t="s">
        <v>140</v>
      </c>
      <c r="H185" s="122" t="s">
        <v>141</v>
      </c>
      <c r="I185" s="121" t="s">
        <v>142</v>
      </c>
      <c r="J185" s="122" t="s">
        <v>143</v>
      </c>
      <c r="K185" s="121" t="s">
        <v>144</v>
      </c>
      <c r="L185" s="122" t="s">
        <v>145</v>
      </c>
      <c r="M185" s="121" t="s">
        <v>146</v>
      </c>
      <c r="N185" s="122" t="s">
        <v>147</v>
      </c>
      <c r="O185" s="121" t="s">
        <v>148</v>
      </c>
      <c r="P185" s="123" t="s">
        <v>149</v>
      </c>
    </row>
    <row r="186" spans="1:16" hidden="1">
      <c r="A186" s="124" t="s">
        <v>150</v>
      </c>
      <c r="B186" s="125"/>
      <c r="C186" s="126">
        <v>511</v>
      </c>
      <c r="D186" s="127">
        <v>0</v>
      </c>
      <c r="E186" s="127">
        <v>0</v>
      </c>
      <c r="F186" s="127">
        <v>0</v>
      </c>
      <c r="G186" s="127">
        <v>0</v>
      </c>
      <c r="H186" s="127">
        <v>0</v>
      </c>
      <c r="I186" s="127">
        <v>0</v>
      </c>
      <c r="J186" s="127">
        <v>0</v>
      </c>
      <c r="K186" s="127">
        <v>0</v>
      </c>
      <c r="L186" s="127">
        <v>0</v>
      </c>
      <c r="M186" s="127">
        <v>0</v>
      </c>
      <c r="N186" s="127">
        <v>0</v>
      </c>
      <c r="O186" s="127">
        <v>0</v>
      </c>
      <c r="P186" s="127">
        <v>0</v>
      </c>
    </row>
    <row r="187" spans="1:16" hidden="1">
      <c r="A187" s="128" t="s">
        <v>151</v>
      </c>
      <c r="B187" s="60"/>
      <c r="C187" s="126">
        <v>512</v>
      </c>
      <c r="D187" s="127">
        <v>0</v>
      </c>
      <c r="E187" s="127">
        <v>0</v>
      </c>
      <c r="F187" s="127">
        <v>0</v>
      </c>
      <c r="G187" s="127">
        <v>0</v>
      </c>
      <c r="H187" s="127">
        <v>0</v>
      </c>
      <c r="I187" s="127">
        <v>0</v>
      </c>
      <c r="J187" s="127">
        <v>0</v>
      </c>
      <c r="K187" s="127">
        <v>0</v>
      </c>
      <c r="L187" s="127">
        <v>0</v>
      </c>
      <c r="M187" s="127">
        <v>0</v>
      </c>
      <c r="N187" s="127">
        <v>0</v>
      </c>
      <c r="O187" s="127">
        <v>0</v>
      </c>
      <c r="P187" s="127">
        <v>0</v>
      </c>
    </row>
    <row r="188" spans="1:16" hidden="1">
      <c r="A188" s="128" t="s">
        <v>152</v>
      </c>
      <c r="B188" s="60"/>
      <c r="C188" s="129">
        <v>513</v>
      </c>
      <c r="D188" s="127">
        <v>0</v>
      </c>
      <c r="E188" s="127">
        <v>0</v>
      </c>
      <c r="F188" s="127">
        <v>0</v>
      </c>
      <c r="G188" s="127">
        <v>0</v>
      </c>
      <c r="H188" s="127">
        <v>0</v>
      </c>
      <c r="I188" s="127">
        <v>0</v>
      </c>
      <c r="J188" s="127">
        <v>0</v>
      </c>
      <c r="K188" s="127">
        <v>0</v>
      </c>
      <c r="L188" s="127">
        <v>0</v>
      </c>
      <c r="M188" s="127">
        <v>0</v>
      </c>
      <c r="N188" s="127">
        <v>0</v>
      </c>
      <c r="O188" s="127">
        <v>0</v>
      </c>
      <c r="P188" s="127">
        <v>0</v>
      </c>
    </row>
    <row r="189" spans="1:16" hidden="1">
      <c r="A189" s="124" t="s">
        <v>153</v>
      </c>
      <c r="B189" s="130"/>
      <c r="C189" s="126">
        <v>514</v>
      </c>
      <c r="D189" s="127">
        <v>0</v>
      </c>
      <c r="E189" s="127">
        <v>0</v>
      </c>
      <c r="F189" s="127">
        <v>0</v>
      </c>
      <c r="G189" s="127">
        <v>0</v>
      </c>
      <c r="H189" s="127">
        <v>0</v>
      </c>
      <c r="I189" s="127">
        <v>0</v>
      </c>
      <c r="J189" s="127">
        <v>0</v>
      </c>
      <c r="K189" s="127">
        <v>0</v>
      </c>
      <c r="L189" s="127">
        <v>0</v>
      </c>
      <c r="M189" s="127">
        <v>0</v>
      </c>
      <c r="N189" s="127">
        <v>0</v>
      </c>
      <c r="O189" s="127">
        <v>0</v>
      </c>
      <c r="P189" s="127">
        <v>0</v>
      </c>
    </row>
    <row r="190" spans="1:16" hidden="1">
      <c r="A190" s="128" t="s">
        <v>174</v>
      </c>
      <c r="B190" s="137"/>
      <c r="C190" s="129">
        <v>528</v>
      </c>
      <c r="D190" s="127">
        <v>0</v>
      </c>
      <c r="E190" s="127">
        <v>0</v>
      </c>
      <c r="F190" s="127">
        <v>0</v>
      </c>
      <c r="G190" s="127">
        <v>0</v>
      </c>
      <c r="H190" s="127">
        <v>0</v>
      </c>
      <c r="I190" s="127">
        <v>0</v>
      </c>
      <c r="J190" s="127">
        <v>0</v>
      </c>
      <c r="K190" s="127">
        <v>0</v>
      </c>
      <c r="L190" s="127">
        <v>0</v>
      </c>
      <c r="M190" s="127">
        <v>0</v>
      </c>
      <c r="N190" s="127">
        <v>0</v>
      </c>
      <c r="O190" s="127">
        <v>0</v>
      </c>
      <c r="P190" s="127">
        <v>0</v>
      </c>
    </row>
    <row r="191" spans="1:16" hidden="1">
      <c r="A191" s="128" t="s">
        <v>175</v>
      </c>
      <c r="B191" s="60"/>
      <c r="C191" s="129">
        <v>515</v>
      </c>
      <c r="D191" s="127">
        <v>0</v>
      </c>
      <c r="E191" s="127">
        <v>0</v>
      </c>
      <c r="F191" s="127">
        <v>0</v>
      </c>
      <c r="G191" s="127">
        <v>0</v>
      </c>
      <c r="H191" s="127">
        <v>0</v>
      </c>
      <c r="I191" s="127">
        <v>0</v>
      </c>
      <c r="J191" s="127">
        <v>0</v>
      </c>
      <c r="K191" s="127">
        <v>0</v>
      </c>
      <c r="L191" s="127">
        <v>0</v>
      </c>
      <c r="M191" s="127">
        <v>0</v>
      </c>
      <c r="N191" s="127">
        <v>0</v>
      </c>
      <c r="O191" s="127">
        <v>0</v>
      </c>
      <c r="P191" s="127">
        <v>0</v>
      </c>
    </row>
    <row r="192" spans="1:16" hidden="1">
      <c r="A192" s="128" t="s">
        <v>176</v>
      </c>
      <c r="B192" s="60"/>
      <c r="C192" s="129">
        <v>527</v>
      </c>
      <c r="D192" s="127">
        <v>0</v>
      </c>
      <c r="E192" s="127">
        <v>0</v>
      </c>
      <c r="F192" s="127">
        <v>0</v>
      </c>
      <c r="G192" s="127">
        <v>0</v>
      </c>
      <c r="H192" s="127">
        <v>0</v>
      </c>
      <c r="I192" s="127">
        <v>0</v>
      </c>
      <c r="J192" s="127">
        <v>0</v>
      </c>
      <c r="K192" s="127">
        <v>0</v>
      </c>
      <c r="L192" s="127">
        <v>0</v>
      </c>
      <c r="M192" s="127">
        <v>0</v>
      </c>
      <c r="N192" s="127">
        <v>0</v>
      </c>
      <c r="O192" s="127">
        <v>0</v>
      </c>
      <c r="P192" s="127">
        <v>0</v>
      </c>
    </row>
    <row r="193" spans="1:16" hidden="1">
      <c r="A193" s="128" t="s">
        <v>177</v>
      </c>
      <c r="B193" s="60"/>
      <c r="C193" s="129">
        <v>529</v>
      </c>
      <c r="D193" s="127">
        <v>0</v>
      </c>
      <c r="E193" s="127">
        <v>0</v>
      </c>
      <c r="F193" s="127">
        <v>0</v>
      </c>
      <c r="G193" s="127">
        <v>0</v>
      </c>
      <c r="H193" s="127">
        <v>0</v>
      </c>
      <c r="I193" s="127">
        <v>0</v>
      </c>
      <c r="J193" s="127">
        <v>0</v>
      </c>
      <c r="K193" s="127">
        <v>0</v>
      </c>
      <c r="L193" s="127">
        <v>0</v>
      </c>
      <c r="M193" s="127">
        <v>0</v>
      </c>
      <c r="N193" s="127">
        <v>0</v>
      </c>
      <c r="O193" s="127">
        <v>0</v>
      </c>
      <c r="P193" s="127">
        <v>0</v>
      </c>
    </row>
    <row r="194" spans="1:16" hidden="1">
      <c r="A194" s="128" t="s">
        <v>178</v>
      </c>
      <c r="B194" s="60"/>
      <c r="C194" s="126">
        <v>516</v>
      </c>
      <c r="D194" s="127">
        <v>0</v>
      </c>
      <c r="E194" s="127">
        <v>0</v>
      </c>
      <c r="F194" s="127">
        <v>0</v>
      </c>
      <c r="G194" s="127">
        <v>0</v>
      </c>
      <c r="H194" s="127">
        <v>0</v>
      </c>
      <c r="I194" s="127">
        <v>0</v>
      </c>
      <c r="J194" s="127">
        <v>0</v>
      </c>
      <c r="K194" s="127">
        <v>0</v>
      </c>
      <c r="L194" s="127">
        <v>0</v>
      </c>
      <c r="M194" s="127">
        <v>0</v>
      </c>
      <c r="N194" s="127">
        <v>0</v>
      </c>
      <c r="O194" s="127">
        <v>0</v>
      </c>
      <c r="P194" s="127">
        <v>0</v>
      </c>
    </row>
    <row r="195" spans="1:16" hidden="1">
      <c r="A195" s="128" t="s">
        <v>156</v>
      </c>
      <c r="B195" s="60"/>
      <c r="C195" s="129">
        <v>517</v>
      </c>
      <c r="D195" s="127">
        <v>0</v>
      </c>
      <c r="E195" s="127">
        <v>0</v>
      </c>
      <c r="F195" s="127">
        <v>0</v>
      </c>
      <c r="G195" s="127">
        <v>0</v>
      </c>
      <c r="H195" s="127">
        <v>0</v>
      </c>
      <c r="I195" s="127">
        <v>0</v>
      </c>
      <c r="J195" s="127">
        <v>0</v>
      </c>
      <c r="K195" s="127">
        <v>0</v>
      </c>
      <c r="L195" s="127">
        <v>0</v>
      </c>
      <c r="M195" s="127">
        <v>0</v>
      </c>
      <c r="N195" s="127">
        <v>0</v>
      </c>
      <c r="O195" s="127">
        <v>0</v>
      </c>
      <c r="P195" s="127">
        <v>0</v>
      </c>
    </row>
    <row r="196" spans="1:16" hidden="1">
      <c r="A196" s="128" t="s">
        <v>157</v>
      </c>
      <c r="B196" s="60"/>
      <c r="C196" s="126">
        <v>518</v>
      </c>
      <c r="D196" s="127">
        <v>0</v>
      </c>
      <c r="E196" s="127">
        <v>0</v>
      </c>
      <c r="F196" s="127">
        <v>0</v>
      </c>
      <c r="G196" s="127">
        <v>0</v>
      </c>
      <c r="H196" s="127">
        <v>0</v>
      </c>
      <c r="I196" s="127">
        <v>0</v>
      </c>
      <c r="J196" s="127">
        <v>0</v>
      </c>
      <c r="K196" s="127">
        <v>0</v>
      </c>
      <c r="L196" s="127">
        <v>0</v>
      </c>
      <c r="M196" s="127">
        <v>0</v>
      </c>
      <c r="N196" s="127">
        <v>0</v>
      </c>
      <c r="O196" s="127">
        <v>0</v>
      </c>
      <c r="P196" s="127">
        <v>0</v>
      </c>
    </row>
    <row r="197" spans="1:16" hidden="1">
      <c r="A197" s="131"/>
      <c r="B197" s="132"/>
      <c r="C197" s="129">
        <v>519</v>
      </c>
      <c r="D197" s="127">
        <v>0</v>
      </c>
      <c r="E197" s="127">
        <v>0</v>
      </c>
      <c r="F197" s="127">
        <v>0</v>
      </c>
      <c r="G197" s="127">
        <v>0</v>
      </c>
      <c r="H197" s="127">
        <v>0</v>
      </c>
      <c r="I197" s="127">
        <v>0</v>
      </c>
      <c r="J197" s="127">
        <v>0</v>
      </c>
      <c r="K197" s="127">
        <v>0</v>
      </c>
      <c r="L197" s="127">
        <v>0</v>
      </c>
      <c r="M197" s="127">
        <v>0</v>
      </c>
      <c r="N197" s="127">
        <v>0</v>
      </c>
      <c r="O197" s="127">
        <v>0</v>
      </c>
      <c r="P197" s="127">
        <v>0</v>
      </c>
    </row>
    <row r="198" spans="1:16" hidden="1">
      <c r="A198" s="128"/>
      <c r="B198" s="60"/>
      <c r="C198" s="126">
        <v>520</v>
      </c>
      <c r="D198" s="127">
        <v>0</v>
      </c>
      <c r="E198" s="127">
        <v>0</v>
      </c>
      <c r="F198" s="127">
        <v>0</v>
      </c>
      <c r="G198" s="127">
        <v>0</v>
      </c>
      <c r="H198" s="127">
        <v>0</v>
      </c>
      <c r="I198" s="127">
        <v>0</v>
      </c>
      <c r="J198" s="127">
        <v>0</v>
      </c>
      <c r="K198" s="127">
        <v>0</v>
      </c>
      <c r="L198" s="127">
        <v>0</v>
      </c>
      <c r="M198" s="127">
        <v>0</v>
      </c>
      <c r="N198" s="127">
        <v>0</v>
      </c>
      <c r="O198" s="127">
        <v>0</v>
      </c>
      <c r="P198" s="127">
        <v>0</v>
      </c>
    </row>
    <row r="199" spans="1:16" hidden="1">
      <c r="A199" s="128"/>
      <c r="B199" s="60"/>
      <c r="C199" s="129">
        <v>521</v>
      </c>
      <c r="D199" s="127">
        <v>0</v>
      </c>
      <c r="E199" s="127">
        <v>0</v>
      </c>
      <c r="F199" s="127">
        <v>0</v>
      </c>
      <c r="G199" s="127">
        <v>0</v>
      </c>
      <c r="H199" s="127">
        <v>0</v>
      </c>
      <c r="I199" s="127">
        <v>0</v>
      </c>
      <c r="J199" s="127">
        <v>0</v>
      </c>
      <c r="K199" s="127">
        <v>0</v>
      </c>
      <c r="L199" s="127">
        <v>0</v>
      </c>
      <c r="M199" s="127">
        <v>0</v>
      </c>
      <c r="N199" s="127">
        <v>0</v>
      </c>
      <c r="O199" s="127">
        <v>0</v>
      </c>
      <c r="P199" s="127">
        <v>0</v>
      </c>
    </row>
    <row r="200" spans="1:16" hidden="1">
      <c r="A200" s="131"/>
      <c r="B200" s="132"/>
      <c r="C200" s="126">
        <v>522</v>
      </c>
      <c r="D200" s="127">
        <v>0</v>
      </c>
      <c r="E200" s="127">
        <v>0</v>
      </c>
      <c r="F200" s="127">
        <v>0</v>
      </c>
      <c r="G200" s="127">
        <v>0</v>
      </c>
      <c r="H200" s="127">
        <v>0</v>
      </c>
      <c r="I200" s="127">
        <v>0</v>
      </c>
      <c r="J200" s="127">
        <v>0</v>
      </c>
      <c r="K200" s="127">
        <v>0</v>
      </c>
      <c r="L200" s="127">
        <v>0</v>
      </c>
      <c r="M200" s="127">
        <v>0</v>
      </c>
      <c r="N200" s="127">
        <v>0</v>
      </c>
      <c r="O200" s="127">
        <v>0</v>
      </c>
      <c r="P200" s="127">
        <v>0</v>
      </c>
    </row>
    <row r="201" spans="1:16" hidden="1">
      <c r="A201" s="131" t="s">
        <v>158</v>
      </c>
      <c r="B201" s="132"/>
      <c r="C201" s="129">
        <v>526</v>
      </c>
      <c r="D201" s="127">
        <v>0</v>
      </c>
      <c r="E201" s="127">
        <v>0</v>
      </c>
      <c r="F201" s="127">
        <v>0</v>
      </c>
      <c r="G201" s="127">
        <v>0</v>
      </c>
      <c r="H201" s="127">
        <v>0</v>
      </c>
      <c r="I201" s="127">
        <v>0</v>
      </c>
      <c r="J201" s="127">
        <v>0</v>
      </c>
      <c r="K201" s="127">
        <v>0</v>
      </c>
      <c r="L201" s="127">
        <v>0</v>
      </c>
      <c r="M201" s="127">
        <v>0</v>
      </c>
      <c r="N201" s="127">
        <v>0</v>
      </c>
      <c r="O201" s="127">
        <v>0</v>
      </c>
      <c r="P201" s="127">
        <v>0</v>
      </c>
    </row>
    <row r="202" spans="1:16" hidden="1">
      <c r="A202" s="128" t="s">
        <v>179</v>
      </c>
      <c r="B202" s="60"/>
      <c r="C202" s="133">
        <v>524</v>
      </c>
      <c r="D202" s="127">
        <v>0</v>
      </c>
      <c r="E202" s="127">
        <v>0</v>
      </c>
      <c r="F202" s="127">
        <v>0</v>
      </c>
      <c r="G202" s="127">
        <v>0</v>
      </c>
      <c r="H202" s="127">
        <v>0</v>
      </c>
      <c r="I202" s="127">
        <v>0</v>
      </c>
      <c r="J202" s="127">
        <v>0</v>
      </c>
      <c r="K202" s="127">
        <v>0</v>
      </c>
      <c r="L202" s="127">
        <v>0</v>
      </c>
      <c r="M202" s="127">
        <v>0</v>
      </c>
      <c r="N202" s="127">
        <v>0</v>
      </c>
      <c r="O202" s="127">
        <v>0</v>
      </c>
      <c r="P202" s="127">
        <v>0</v>
      </c>
    </row>
    <row r="203" spans="1:16" hidden="1">
      <c r="A203" s="128" t="s">
        <v>343</v>
      </c>
      <c r="B203" s="60"/>
      <c r="C203" s="133">
        <v>532</v>
      </c>
      <c r="D203" s="127">
        <v>0</v>
      </c>
      <c r="E203" s="127">
        <v>0</v>
      </c>
      <c r="F203" s="127">
        <v>0</v>
      </c>
      <c r="G203" s="127">
        <v>0</v>
      </c>
      <c r="H203" s="127">
        <v>0</v>
      </c>
      <c r="I203" s="127">
        <v>0</v>
      </c>
      <c r="J203" s="127">
        <v>0</v>
      </c>
      <c r="K203" s="127">
        <v>0</v>
      </c>
      <c r="L203" s="127">
        <v>0</v>
      </c>
      <c r="M203" s="127">
        <v>0</v>
      </c>
      <c r="N203" s="127">
        <v>0</v>
      </c>
      <c r="O203" s="127">
        <v>0</v>
      </c>
      <c r="P203" s="127">
        <v>0</v>
      </c>
    </row>
    <row r="204" spans="1:16" hidden="1">
      <c r="A204" s="128" t="s">
        <v>344</v>
      </c>
      <c r="B204" s="60"/>
      <c r="C204" s="133">
        <v>533</v>
      </c>
      <c r="D204" s="127">
        <v>0</v>
      </c>
      <c r="E204" s="127">
        <v>0</v>
      </c>
      <c r="F204" s="127">
        <v>0</v>
      </c>
      <c r="G204" s="127">
        <v>0</v>
      </c>
      <c r="H204" s="127">
        <v>0</v>
      </c>
      <c r="I204" s="127">
        <v>0</v>
      </c>
      <c r="J204" s="127">
        <v>0</v>
      </c>
      <c r="K204" s="127">
        <v>0</v>
      </c>
      <c r="L204" s="127">
        <v>0</v>
      </c>
      <c r="M204" s="127">
        <v>0</v>
      </c>
      <c r="N204" s="127">
        <v>0</v>
      </c>
      <c r="O204" s="127">
        <v>0</v>
      </c>
      <c r="P204" s="127">
        <v>0</v>
      </c>
    </row>
    <row r="205" spans="1:16" hidden="1">
      <c r="A205" s="124" t="s">
        <v>160</v>
      </c>
      <c r="B205" s="130"/>
      <c r="C205" s="126">
        <v>511</v>
      </c>
      <c r="D205" s="127">
        <v>0</v>
      </c>
      <c r="E205" s="127">
        <v>0</v>
      </c>
      <c r="F205" s="127">
        <v>0</v>
      </c>
      <c r="G205" s="127">
        <v>0</v>
      </c>
      <c r="H205" s="127">
        <v>0</v>
      </c>
      <c r="I205" s="127">
        <v>0</v>
      </c>
      <c r="J205" s="127">
        <v>0</v>
      </c>
      <c r="K205" s="127">
        <v>0</v>
      </c>
      <c r="L205" s="127">
        <v>0</v>
      </c>
      <c r="M205" s="127">
        <v>0</v>
      </c>
      <c r="N205" s="127">
        <v>0</v>
      </c>
      <c r="O205" s="127">
        <v>0</v>
      </c>
      <c r="P205" s="127">
        <v>0</v>
      </c>
    </row>
    <row r="206" spans="1:16" hidden="1">
      <c r="A206" s="128" t="s">
        <v>161</v>
      </c>
      <c r="B206" s="60"/>
      <c r="C206" s="129">
        <v>512</v>
      </c>
      <c r="D206" s="127">
        <v>0</v>
      </c>
      <c r="E206" s="127">
        <v>0</v>
      </c>
      <c r="F206" s="127">
        <v>0</v>
      </c>
      <c r="G206" s="127">
        <v>0</v>
      </c>
      <c r="H206" s="127">
        <v>0</v>
      </c>
      <c r="I206" s="127">
        <v>0</v>
      </c>
      <c r="J206" s="127">
        <v>0</v>
      </c>
      <c r="K206" s="127">
        <v>0</v>
      </c>
      <c r="L206" s="127">
        <v>0</v>
      </c>
      <c r="M206" s="127">
        <v>0</v>
      </c>
      <c r="N206" s="127">
        <v>0</v>
      </c>
      <c r="O206" s="127">
        <v>0</v>
      </c>
      <c r="P206" s="127">
        <v>0</v>
      </c>
    </row>
    <row r="207" spans="1:16" hidden="1">
      <c r="A207" s="128" t="s">
        <v>162</v>
      </c>
      <c r="B207" s="60"/>
      <c r="C207" s="126">
        <v>513</v>
      </c>
      <c r="D207" s="127">
        <v>0</v>
      </c>
      <c r="E207" s="127">
        <v>0</v>
      </c>
      <c r="F207" s="127">
        <v>0</v>
      </c>
      <c r="G207" s="127">
        <v>0</v>
      </c>
      <c r="H207" s="127">
        <v>0</v>
      </c>
      <c r="I207" s="127">
        <v>0</v>
      </c>
      <c r="J207" s="127">
        <v>0</v>
      </c>
      <c r="K207" s="127">
        <v>0</v>
      </c>
      <c r="L207" s="127">
        <v>0</v>
      </c>
      <c r="M207" s="127">
        <v>0</v>
      </c>
      <c r="N207" s="127">
        <v>0</v>
      </c>
      <c r="O207" s="127">
        <v>0</v>
      </c>
      <c r="P207" s="127">
        <v>0</v>
      </c>
    </row>
    <row r="208" spans="1:16" hidden="1">
      <c r="A208" s="124" t="s">
        <v>163</v>
      </c>
      <c r="B208" s="130"/>
      <c r="C208" s="126">
        <v>514</v>
      </c>
      <c r="D208" s="127">
        <v>0</v>
      </c>
      <c r="E208" s="127">
        <v>0</v>
      </c>
      <c r="F208" s="127">
        <v>0</v>
      </c>
      <c r="G208" s="127">
        <v>0</v>
      </c>
      <c r="H208" s="127">
        <v>0</v>
      </c>
      <c r="I208" s="127">
        <v>0</v>
      </c>
      <c r="J208" s="127">
        <v>0</v>
      </c>
      <c r="K208" s="127">
        <v>0</v>
      </c>
      <c r="L208" s="127">
        <v>0</v>
      </c>
      <c r="M208" s="127">
        <v>0</v>
      </c>
      <c r="N208" s="127">
        <v>0</v>
      </c>
      <c r="O208" s="127">
        <v>0</v>
      </c>
      <c r="P208" s="127">
        <v>0</v>
      </c>
    </row>
    <row r="209" spans="1:16" hidden="1">
      <c r="A209" s="128" t="s">
        <v>174</v>
      </c>
      <c r="B209" s="137"/>
      <c r="C209" s="126">
        <v>528</v>
      </c>
      <c r="D209" s="127">
        <v>0</v>
      </c>
      <c r="E209" s="127">
        <v>0</v>
      </c>
      <c r="F209" s="127">
        <v>0</v>
      </c>
      <c r="G209" s="127">
        <v>0</v>
      </c>
      <c r="H209" s="127">
        <v>0</v>
      </c>
      <c r="I209" s="127">
        <v>0</v>
      </c>
      <c r="J209" s="127">
        <v>0</v>
      </c>
      <c r="K209" s="127">
        <v>0</v>
      </c>
      <c r="L209" s="127">
        <v>0</v>
      </c>
      <c r="M209" s="127">
        <v>0</v>
      </c>
      <c r="N209" s="127">
        <v>0</v>
      </c>
      <c r="O209" s="127">
        <v>0</v>
      </c>
      <c r="P209" s="127">
        <v>0</v>
      </c>
    </row>
    <row r="210" spans="1:16" hidden="1">
      <c r="A210" s="128" t="s">
        <v>175</v>
      </c>
      <c r="B210" s="60"/>
      <c r="C210" s="126">
        <v>515</v>
      </c>
      <c r="D210" s="127">
        <v>0</v>
      </c>
      <c r="E210" s="127">
        <v>0</v>
      </c>
      <c r="F210" s="127">
        <v>0</v>
      </c>
      <c r="G210" s="127">
        <v>0</v>
      </c>
      <c r="H210" s="127">
        <v>0</v>
      </c>
      <c r="I210" s="127">
        <v>0</v>
      </c>
      <c r="J210" s="127">
        <v>0</v>
      </c>
      <c r="K210" s="127">
        <v>0</v>
      </c>
      <c r="L210" s="127">
        <v>0</v>
      </c>
      <c r="M210" s="127">
        <v>0</v>
      </c>
      <c r="N210" s="127">
        <v>0</v>
      </c>
      <c r="O210" s="127">
        <v>0</v>
      </c>
      <c r="P210" s="127">
        <v>0</v>
      </c>
    </row>
    <row r="211" spans="1:16" hidden="1">
      <c r="A211" s="128" t="s">
        <v>176</v>
      </c>
      <c r="B211" s="60"/>
      <c r="C211" s="126">
        <v>527</v>
      </c>
      <c r="D211" s="127">
        <v>0</v>
      </c>
      <c r="E211" s="127">
        <v>0</v>
      </c>
      <c r="F211" s="127">
        <v>0</v>
      </c>
      <c r="G211" s="127">
        <v>0</v>
      </c>
      <c r="H211" s="127">
        <v>0</v>
      </c>
      <c r="I211" s="127">
        <v>0</v>
      </c>
      <c r="J211" s="127">
        <v>0</v>
      </c>
      <c r="K211" s="127">
        <v>0</v>
      </c>
      <c r="L211" s="127">
        <v>0</v>
      </c>
      <c r="M211" s="127">
        <v>0</v>
      </c>
      <c r="N211" s="127">
        <v>0</v>
      </c>
      <c r="O211" s="127">
        <v>0</v>
      </c>
      <c r="P211" s="127">
        <v>0</v>
      </c>
    </row>
    <row r="212" spans="1:16" hidden="1">
      <c r="A212" s="128" t="s">
        <v>177</v>
      </c>
      <c r="B212" s="60"/>
      <c r="C212" s="126">
        <v>529</v>
      </c>
      <c r="D212" s="127">
        <v>0</v>
      </c>
      <c r="E212" s="127">
        <v>0</v>
      </c>
      <c r="F212" s="127">
        <v>0</v>
      </c>
      <c r="G212" s="127">
        <v>0</v>
      </c>
      <c r="H212" s="127">
        <v>0</v>
      </c>
      <c r="I212" s="127">
        <v>0</v>
      </c>
      <c r="J212" s="127">
        <v>0</v>
      </c>
      <c r="K212" s="127">
        <v>0</v>
      </c>
      <c r="L212" s="127">
        <v>0</v>
      </c>
      <c r="M212" s="127">
        <v>0</v>
      </c>
      <c r="N212" s="127">
        <v>0</v>
      </c>
      <c r="O212" s="127">
        <v>0</v>
      </c>
      <c r="P212" s="127">
        <v>0</v>
      </c>
    </row>
    <row r="213" spans="1:16" hidden="1">
      <c r="A213" s="128" t="s">
        <v>178</v>
      </c>
      <c r="B213" s="60"/>
      <c r="C213" s="126">
        <v>516</v>
      </c>
      <c r="D213" s="127">
        <v>0</v>
      </c>
      <c r="E213" s="127">
        <v>0</v>
      </c>
      <c r="F213" s="127">
        <v>0</v>
      </c>
      <c r="G213" s="127">
        <v>0</v>
      </c>
      <c r="H213" s="127">
        <v>0</v>
      </c>
      <c r="I213" s="127">
        <v>0</v>
      </c>
      <c r="J213" s="127">
        <v>0</v>
      </c>
      <c r="K213" s="127">
        <v>0</v>
      </c>
      <c r="L213" s="127">
        <v>0</v>
      </c>
      <c r="M213" s="127">
        <v>0</v>
      </c>
      <c r="N213" s="127">
        <v>0</v>
      </c>
      <c r="O213" s="127">
        <v>0</v>
      </c>
      <c r="P213" s="127">
        <v>0</v>
      </c>
    </row>
    <row r="214" spans="1:16" hidden="1">
      <c r="A214" s="128" t="s">
        <v>156</v>
      </c>
      <c r="B214" s="60"/>
      <c r="C214" s="126">
        <v>517</v>
      </c>
      <c r="D214" s="127">
        <v>0</v>
      </c>
      <c r="E214" s="127">
        <v>0</v>
      </c>
      <c r="F214" s="127">
        <v>0</v>
      </c>
      <c r="G214" s="127">
        <v>0</v>
      </c>
      <c r="H214" s="127">
        <v>0</v>
      </c>
      <c r="I214" s="127">
        <v>0</v>
      </c>
      <c r="J214" s="127">
        <v>0</v>
      </c>
      <c r="K214" s="127">
        <v>0</v>
      </c>
      <c r="L214" s="127">
        <v>0</v>
      </c>
      <c r="M214" s="127">
        <v>0</v>
      </c>
      <c r="N214" s="127">
        <v>0</v>
      </c>
      <c r="O214" s="127">
        <v>0</v>
      </c>
      <c r="P214" s="127">
        <v>0</v>
      </c>
    </row>
    <row r="215" spans="1:16" hidden="1">
      <c r="A215" s="128" t="s">
        <v>157</v>
      </c>
      <c r="B215" s="60"/>
      <c r="C215" s="126">
        <v>518</v>
      </c>
      <c r="D215" s="127">
        <v>0</v>
      </c>
      <c r="E215" s="127">
        <v>0</v>
      </c>
      <c r="F215" s="127">
        <v>0</v>
      </c>
      <c r="G215" s="127">
        <v>0</v>
      </c>
      <c r="H215" s="127">
        <v>0</v>
      </c>
      <c r="I215" s="127">
        <v>0</v>
      </c>
      <c r="J215" s="127">
        <v>0</v>
      </c>
      <c r="K215" s="127">
        <v>0</v>
      </c>
      <c r="L215" s="127">
        <v>0</v>
      </c>
      <c r="M215" s="127">
        <v>0</v>
      </c>
      <c r="N215" s="127">
        <v>0</v>
      </c>
      <c r="O215" s="127">
        <v>0</v>
      </c>
      <c r="P215" s="127">
        <v>0</v>
      </c>
    </row>
    <row r="216" spans="1:16" hidden="1">
      <c r="A216" s="131"/>
      <c r="B216" s="132"/>
      <c r="C216" s="126">
        <v>519</v>
      </c>
      <c r="D216" s="127">
        <v>0</v>
      </c>
      <c r="E216" s="127">
        <v>0</v>
      </c>
      <c r="F216" s="127">
        <v>0</v>
      </c>
      <c r="G216" s="127">
        <v>0</v>
      </c>
      <c r="H216" s="127">
        <v>0</v>
      </c>
      <c r="I216" s="127">
        <v>0</v>
      </c>
      <c r="J216" s="127">
        <v>0</v>
      </c>
      <c r="K216" s="127">
        <v>0</v>
      </c>
      <c r="L216" s="127">
        <v>0</v>
      </c>
      <c r="M216" s="127">
        <v>0</v>
      </c>
      <c r="N216" s="127">
        <v>0</v>
      </c>
      <c r="O216" s="127">
        <v>0</v>
      </c>
      <c r="P216" s="127">
        <v>0</v>
      </c>
    </row>
    <row r="217" spans="1:16" hidden="1">
      <c r="A217" s="128"/>
      <c r="B217" s="60"/>
      <c r="C217" s="126">
        <v>520</v>
      </c>
      <c r="D217" s="127">
        <v>0</v>
      </c>
      <c r="E217" s="127">
        <v>0</v>
      </c>
      <c r="F217" s="127">
        <v>0</v>
      </c>
      <c r="G217" s="127">
        <v>0</v>
      </c>
      <c r="H217" s="127">
        <v>0</v>
      </c>
      <c r="I217" s="127">
        <v>0</v>
      </c>
      <c r="J217" s="127">
        <v>0</v>
      </c>
      <c r="K217" s="127">
        <v>0</v>
      </c>
      <c r="L217" s="127">
        <v>0</v>
      </c>
      <c r="M217" s="127">
        <v>0</v>
      </c>
      <c r="N217" s="127">
        <v>0</v>
      </c>
      <c r="O217" s="127">
        <v>0</v>
      </c>
      <c r="P217" s="127">
        <v>0</v>
      </c>
    </row>
    <row r="218" spans="1:16" hidden="1">
      <c r="A218" s="128"/>
      <c r="B218" s="60"/>
      <c r="C218" s="126">
        <v>521</v>
      </c>
      <c r="D218" s="127">
        <v>0</v>
      </c>
      <c r="E218" s="127">
        <v>0</v>
      </c>
      <c r="F218" s="127">
        <v>0</v>
      </c>
      <c r="G218" s="127">
        <v>0</v>
      </c>
      <c r="H218" s="127">
        <v>0</v>
      </c>
      <c r="I218" s="127">
        <v>0</v>
      </c>
      <c r="J218" s="127">
        <v>0</v>
      </c>
      <c r="K218" s="127">
        <v>0</v>
      </c>
      <c r="L218" s="127">
        <v>0</v>
      </c>
      <c r="M218" s="127">
        <v>0</v>
      </c>
      <c r="N218" s="127">
        <v>0</v>
      </c>
      <c r="O218" s="127">
        <v>0</v>
      </c>
      <c r="P218" s="127">
        <v>0</v>
      </c>
    </row>
    <row r="219" spans="1:16" hidden="1">
      <c r="A219" s="131"/>
      <c r="B219" s="132"/>
      <c r="C219" s="126">
        <v>522</v>
      </c>
      <c r="D219" s="127">
        <v>0</v>
      </c>
      <c r="E219" s="127">
        <v>0</v>
      </c>
      <c r="F219" s="127">
        <v>0</v>
      </c>
      <c r="G219" s="127">
        <v>0</v>
      </c>
      <c r="H219" s="127">
        <v>0</v>
      </c>
      <c r="I219" s="127">
        <v>0</v>
      </c>
      <c r="J219" s="127">
        <v>0</v>
      </c>
      <c r="K219" s="127">
        <v>0</v>
      </c>
      <c r="L219" s="127">
        <v>0</v>
      </c>
      <c r="M219" s="127">
        <v>0</v>
      </c>
      <c r="N219" s="127">
        <v>0</v>
      </c>
      <c r="O219" s="127">
        <v>0</v>
      </c>
      <c r="P219" s="127">
        <v>0</v>
      </c>
    </row>
    <row r="220" spans="1:16" hidden="1">
      <c r="A220" s="131" t="s">
        <v>158</v>
      </c>
      <c r="B220" s="132"/>
      <c r="C220" s="126">
        <v>526</v>
      </c>
      <c r="D220" s="127">
        <v>0</v>
      </c>
      <c r="E220" s="127">
        <v>0</v>
      </c>
      <c r="F220" s="127">
        <v>0</v>
      </c>
      <c r="G220" s="127">
        <v>0</v>
      </c>
      <c r="H220" s="127">
        <v>0</v>
      </c>
      <c r="I220" s="127">
        <v>0</v>
      </c>
      <c r="J220" s="127">
        <v>0</v>
      </c>
      <c r="K220" s="127">
        <v>0</v>
      </c>
      <c r="L220" s="127">
        <v>0</v>
      </c>
      <c r="M220" s="127">
        <v>0</v>
      </c>
      <c r="N220" s="127">
        <v>0</v>
      </c>
      <c r="O220" s="127">
        <v>0</v>
      </c>
      <c r="P220" s="127">
        <v>0</v>
      </c>
    </row>
    <row r="221" spans="1:16" hidden="1">
      <c r="A221" s="128" t="s">
        <v>179</v>
      </c>
      <c r="B221" s="60"/>
      <c r="C221" s="126">
        <v>524</v>
      </c>
      <c r="D221" s="127">
        <v>0</v>
      </c>
      <c r="E221" s="127">
        <v>0</v>
      </c>
      <c r="F221" s="127">
        <v>0</v>
      </c>
      <c r="G221" s="127">
        <v>0</v>
      </c>
      <c r="H221" s="127">
        <v>0</v>
      </c>
      <c r="I221" s="127">
        <v>0</v>
      </c>
      <c r="J221" s="127">
        <v>0</v>
      </c>
      <c r="K221" s="127">
        <v>0</v>
      </c>
      <c r="L221" s="127">
        <v>0</v>
      </c>
      <c r="M221" s="127">
        <v>0</v>
      </c>
      <c r="N221" s="127">
        <v>0</v>
      </c>
      <c r="O221" s="127">
        <v>0</v>
      </c>
      <c r="P221" s="127">
        <v>0</v>
      </c>
    </row>
    <row r="222" spans="1:16" hidden="1">
      <c r="A222" s="128" t="s">
        <v>343</v>
      </c>
      <c r="B222" s="60"/>
      <c r="C222" s="133">
        <v>534</v>
      </c>
      <c r="D222" s="127">
        <v>0</v>
      </c>
      <c r="E222" s="127">
        <v>0</v>
      </c>
      <c r="F222" s="127">
        <v>0</v>
      </c>
      <c r="G222" s="127">
        <v>0</v>
      </c>
      <c r="H222" s="127">
        <v>0</v>
      </c>
      <c r="I222" s="127">
        <v>0</v>
      </c>
      <c r="J222" s="127">
        <v>0</v>
      </c>
      <c r="K222" s="127">
        <v>0</v>
      </c>
      <c r="L222" s="127">
        <v>0</v>
      </c>
      <c r="M222" s="127">
        <v>0</v>
      </c>
      <c r="N222" s="127">
        <v>0</v>
      </c>
      <c r="O222" s="127">
        <v>0</v>
      </c>
      <c r="P222" s="127">
        <v>0</v>
      </c>
    </row>
    <row r="223" spans="1:16" hidden="1">
      <c r="A223" s="128" t="s">
        <v>344</v>
      </c>
      <c r="B223" s="60"/>
      <c r="C223" s="133">
        <v>535</v>
      </c>
      <c r="D223" s="127">
        <v>0</v>
      </c>
      <c r="E223" s="127">
        <v>0</v>
      </c>
      <c r="F223" s="127">
        <v>0</v>
      </c>
      <c r="G223" s="127">
        <v>0</v>
      </c>
      <c r="H223" s="127">
        <v>0</v>
      </c>
      <c r="I223" s="127">
        <v>0</v>
      </c>
      <c r="J223" s="127">
        <v>0</v>
      </c>
      <c r="K223" s="127">
        <v>0</v>
      </c>
      <c r="L223" s="127">
        <v>0</v>
      </c>
      <c r="M223" s="127">
        <v>0</v>
      </c>
      <c r="N223" s="127">
        <v>0</v>
      </c>
      <c r="O223" s="127">
        <v>0</v>
      </c>
      <c r="P223" s="127">
        <v>0</v>
      </c>
    </row>
    <row r="224" spans="1:16" ht="13.5" hidden="1" thickBot="1">
      <c r="A224" s="134" t="s">
        <v>165</v>
      </c>
      <c r="B224" s="135"/>
      <c r="C224" s="136">
        <v>525</v>
      </c>
      <c r="D224" s="127">
        <v>0</v>
      </c>
      <c r="E224" s="127">
        <v>0</v>
      </c>
      <c r="F224" s="127">
        <v>0</v>
      </c>
      <c r="G224" s="127">
        <v>0</v>
      </c>
      <c r="H224" s="127">
        <v>0</v>
      </c>
      <c r="I224" s="127">
        <v>0</v>
      </c>
      <c r="J224" s="127">
        <v>0</v>
      </c>
      <c r="K224" s="127">
        <v>0</v>
      </c>
      <c r="L224" s="127">
        <v>0</v>
      </c>
      <c r="M224" s="127">
        <v>0</v>
      </c>
      <c r="N224" s="127">
        <v>0</v>
      </c>
      <c r="O224" s="127">
        <v>0</v>
      </c>
      <c r="P224" s="127">
        <v>0</v>
      </c>
    </row>
    <row r="225" spans="1:47" ht="13.5" hidden="1" thickBot="1"/>
    <row r="226" spans="1:47" hidden="1">
      <c r="A226" s="166" t="s">
        <v>180</v>
      </c>
      <c r="B226" s="167"/>
      <c r="C226" s="172" t="s">
        <v>129</v>
      </c>
      <c r="D226" s="175" t="s">
        <v>130</v>
      </c>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6"/>
      <c r="AJ226" s="176"/>
      <c r="AK226" s="176"/>
      <c r="AL226" s="176"/>
      <c r="AM226" s="176"/>
      <c r="AN226" s="177"/>
    </row>
    <row r="227" spans="1:47" hidden="1">
      <c r="A227" s="168"/>
      <c r="B227" s="169"/>
      <c r="C227" s="173"/>
      <c r="D227" s="178" t="s">
        <v>110</v>
      </c>
      <c r="E227" s="179"/>
      <c r="F227" s="180" t="s">
        <v>111</v>
      </c>
      <c r="G227" s="180" t="s">
        <v>112</v>
      </c>
      <c r="H227" s="182" t="s">
        <v>131</v>
      </c>
      <c r="I227" s="180" t="s">
        <v>181</v>
      </c>
      <c r="J227" s="182" t="s">
        <v>133</v>
      </c>
      <c r="K227" s="180" t="s">
        <v>114</v>
      </c>
      <c r="L227" s="180" t="s">
        <v>182</v>
      </c>
      <c r="M227" s="180" t="s">
        <v>134</v>
      </c>
      <c r="N227" s="182" t="s">
        <v>117</v>
      </c>
      <c r="O227" s="180" t="s">
        <v>118</v>
      </c>
      <c r="P227" s="164" t="s">
        <v>119</v>
      </c>
      <c r="Q227" s="164" t="s">
        <v>121</v>
      </c>
      <c r="R227" s="143"/>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84" t="s">
        <v>120</v>
      </c>
    </row>
    <row r="228" spans="1:47" hidden="1">
      <c r="A228" s="168"/>
      <c r="B228" s="169"/>
      <c r="C228" s="173"/>
      <c r="D228" s="118" t="s">
        <v>135</v>
      </c>
      <c r="E228" s="119" t="s">
        <v>136</v>
      </c>
      <c r="F228" s="181"/>
      <c r="G228" s="181"/>
      <c r="H228" s="183"/>
      <c r="I228" s="181"/>
      <c r="J228" s="183"/>
      <c r="K228" s="181"/>
      <c r="L228" s="181"/>
      <c r="M228" s="181"/>
      <c r="N228" s="183"/>
      <c r="O228" s="181"/>
      <c r="P228" s="165"/>
      <c r="Q228" s="165"/>
      <c r="R228" s="144"/>
      <c r="S228" s="144"/>
      <c r="T228" s="144"/>
      <c r="U228" s="144"/>
      <c r="V228" s="144"/>
      <c r="W228" s="144"/>
      <c r="X228" s="144"/>
      <c r="Y228" s="144"/>
      <c r="Z228" s="144"/>
      <c r="AA228" s="144"/>
      <c r="AB228" s="144"/>
      <c r="AC228" s="144"/>
      <c r="AD228" s="144"/>
      <c r="AE228" s="144"/>
      <c r="AF228" s="144"/>
      <c r="AG228" s="144"/>
      <c r="AH228" s="144"/>
      <c r="AI228" s="144"/>
      <c r="AJ228" s="144"/>
      <c r="AK228" s="144"/>
      <c r="AL228" s="144"/>
      <c r="AM228" s="144"/>
      <c r="AN228" s="185"/>
    </row>
    <row r="229" spans="1:47" hidden="1">
      <c r="A229" s="170"/>
      <c r="B229" s="171"/>
      <c r="C229" s="174"/>
      <c r="D229" s="120" t="s">
        <v>137</v>
      </c>
      <c r="E229" s="121" t="s">
        <v>138</v>
      </c>
      <c r="F229" s="122" t="s">
        <v>139</v>
      </c>
      <c r="G229" s="121">
        <v>14</v>
      </c>
      <c r="H229" s="121" t="s">
        <v>140</v>
      </c>
      <c r="I229" s="122" t="s">
        <v>141</v>
      </c>
      <c r="J229" s="121" t="s">
        <v>142</v>
      </c>
      <c r="K229" s="122" t="s">
        <v>143</v>
      </c>
      <c r="L229" s="121" t="s">
        <v>144</v>
      </c>
      <c r="M229" s="122" t="s">
        <v>145</v>
      </c>
      <c r="N229" s="121" t="s">
        <v>146</v>
      </c>
      <c r="O229" s="122" t="s">
        <v>147</v>
      </c>
      <c r="P229" s="121" t="s">
        <v>148</v>
      </c>
      <c r="Q229" s="121">
        <v>15</v>
      </c>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23" t="s">
        <v>149</v>
      </c>
    </row>
    <row r="230" spans="1:47" hidden="1">
      <c r="A230" s="124" t="s">
        <v>150</v>
      </c>
      <c r="B230" s="125"/>
      <c r="C230" s="126">
        <v>511</v>
      </c>
      <c r="D230" s="127">
        <v>0</v>
      </c>
      <c r="E230" s="127">
        <v>0</v>
      </c>
      <c r="F230" s="127">
        <v>0</v>
      </c>
      <c r="G230" s="127">
        <v>0</v>
      </c>
      <c r="H230" s="127">
        <v>0</v>
      </c>
      <c r="I230" s="127">
        <v>0</v>
      </c>
      <c r="J230" s="127">
        <v>0</v>
      </c>
      <c r="K230" s="127">
        <v>0</v>
      </c>
      <c r="L230" s="127">
        <v>0</v>
      </c>
      <c r="M230" s="127">
        <v>0</v>
      </c>
      <c r="N230" s="127">
        <v>0</v>
      </c>
      <c r="O230" s="127">
        <v>0</v>
      </c>
      <c r="P230" s="127">
        <v>0</v>
      </c>
      <c r="Q230" s="127">
        <v>0</v>
      </c>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v>0</v>
      </c>
      <c r="AO230" s="127">
        <v>0</v>
      </c>
      <c r="AP230" s="127"/>
      <c r="AQ230" s="127">
        <v>0</v>
      </c>
      <c r="AR230" s="127">
        <v>0</v>
      </c>
      <c r="AS230" s="127">
        <v>0</v>
      </c>
      <c r="AT230" s="127"/>
      <c r="AU230" s="127">
        <v>0</v>
      </c>
    </row>
    <row r="231" spans="1:47" hidden="1">
      <c r="A231" s="128" t="s">
        <v>151</v>
      </c>
      <c r="B231" s="60"/>
      <c r="C231" s="126">
        <v>512</v>
      </c>
      <c r="D231" s="127">
        <v>0</v>
      </c>
      <c r="E231" s="127">
        <v>0</v>
      </c>
      <c r="F231" s="127">
        <v>0</v>
      </c>
      <c r="G231" s="127">
        <v>0</v>
      </c>
      <c r="H231" s="127">
        <v>0</v>
      </c>
      <c r="I231" s="127">
        <v>0</v>
      </c>
      <c r="J231" s="127">
        <v>0</v>
      </c>
      <c r="K231" s="127">
        <v>0</v>
      </c>
      <c r="L231" s="127">
        <v>0</v>
      </c>
      <c r="M231" s="127">
        <v>0</v>
      </c>
      <c r="N231" s="127">
        <v>0</v>
      </c>
      <c r="O231" s="127">
        <v>0</v>
      </c>
      <c r="P231" s="127">
        <v>0</v>
      </c>
      <c r="Q231" s="127">
        <v>0</v>
      </c>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v>0</v>
      </c>
      <c r="AO231" s="127">
        <v>0</v>
      </c>
      <c r="AP231" s="127"/>
      <c r="AQ231" s="127">
        <v>0</v>
      </c>
      <c r="AR231" s="127">
        <v>0</v>
      </c>
      <c r="AS231" s="127">
        <v>0</v>
      </c>
      <c r="AT231" s="127"/>
      <c r="AU231" s="127">
        <v>0</v>
      </c>
    </row>
    <row r="232" spans="1:47" hidden="1">
      <c r="A232" s="128" t="s">
        <v>152</v>
      </c>
      <c r="B232" s="60"/>
      <c r="C232" s="129">
        <v>513</v>
      </c>
      <c r="D232" s="127">
        <v>0</v>
      </c>
      <c r="E232" s="127">
        <v>0</v>
      </c>
      <c r="F232" s="127">
        <v>0</v>
      </c>
      <c r="G232" s="127">
        <v>0</v>
      </c>
      <c r="H232" s="127">
        <v>0</v>
      </c>
      <c r="I232" s="127">
        <v>0</v>
      </c>
      <c r="J232" s="127">
        <v>0</v>
      </c>
      <c r="K232" s="127">
        <v>0</v>
      </c>
      <c r="L232" s="127">
        <v>0</v>
      </c>
      <c r="M232" s="127">
        <v>0</v>
      </c>
      <c r="N232" s="127">
        <v>0</v>
      </c>
      <c r="O232" s="127">
        <v>0</v>
      </c>
      <c r="P232" s="127">
        <v>0</v>
      </c>
      <c r="Q232" s="127">
        <v>0</v>
      </c>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v>0</v>
      </c>
      <c r="AO232" s="127">
        <v>0</v>
      </c>
      <c r="AP232" s="127"/>
      <c r="AQ232" s="127">
        <v>0</v>
      </c>
      <c r="AR232" s="127">
        <v>0</v>
      </c>
      <c r="AS232" s="127">
        <v>0</v>
      </c>
      <c r="AT232" s="127"/>
      <c r="AU232" s="127">
        <v>0</v>
      </c>
    </row>
    <row r="233" spans="1:47" hidden="1">
      <c r="A233" s="124" t="s">
        <v>153</v>
      </c>
      <c r="B233" s="130"/>
      <c r="C233" s="126">
        <v>514</v>
      </c>
      <c r="D233" s="127">
        <v>0</v>
      </c>
      <c r="E233" s="127">
        <v>0</v>
      </c>
      <c r="F233" s="127">
        <v>0</v>
      </c>
      <c r="G233" s="127">
        <v>0</v>
      </c>
      <c r="H233" s="127">
        <v>0</v>
      </c>
      <c r="I233" s="127">
        <v>0</v>
      </c>
      <c r="J233" s="127">
        <v>0</v>
      </c>
      <c r="K233" s="127">
        <v>0</v>
      </c>
      <c r="L233" s="127">
        <v>0</v>
      </c>
      <c r="M233" s="127">
        <v>0</v>
      </c>
      <c r="N233" s="127">
        <v>0</v>
      </c>
      <c r="O233" s="127">
        <v>0</v>
      </c>
      <c r="P233" s="127">
        <v>0</v>
      </c>
      <c r="Q233" s="127">
        <v>0</v>
      </c>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v>0</v>
      </c>
      <c r="AO233" s="127">
        <v>0</v>
      </c>
      <c r="AP233" s="127"/>
      <c r="AQ233" s="127">
        <v>0</v>
      </c>
      <c r="AR233" s="127">
        <v>0</v>
      </c>
      <c r="AS233" s="127">
        <v>0</v>
      </c>
      <c r="AT233" s="127"/>
      <c r="AU233" s="127">
        <v>0</v>
      </c>
    </row>
    <row r="234" spans="1:47" hidden="1">
      <c r="A234" s="128" t="s">
        <v>154</v>
      </c>
      <c r="B234" s="60"/>
      <c r="C234" s="129">
        <v>515</v>
      </c>
      <c r="D234" s="127">
        <v>0</v>
      </c>
      <c r="E234" s="127">
        <v>0</v>
      </c>
      <c r="F234" s="127">
        <v>0</v>
      </c>
      <c r="G234" s="127">
        <v>0</v>
      </c>
      <c r="H234" s="127">
        <v>0</v>
      </c>
      <c r="I234" s="127">
        <v>0</v>
      </c>
      <c r="J234" s="127">
        <v>0</v>
      </c>
      <c r="K234" s="127">
        <v>0</v>
      </c>
      <c r="L234" s="127">
        <v>0</v>
      </c>
      <c r="M234" s="127">
        <v>0</v>
      </c>
      <c r="N234" s="127">
        <v>0</v>
      </c>
      <c r="O234" s="127">
        <v>0</v>
      </c>
      <c r="P234" s="127">
        <v>0</v>
      </c>
      <c r="Q234" s="127">
        <v>0</v>
      </c>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v>0</v>
      </c>
      <c r="AO234" s="127">
        <v>0</v>
      </c>
      <c r="AP234" s="127"/>
      <c r="AQ234" s="127">
        <v>0</v>
      </c>
      <c r="AR234" s="127">
        <v>0</v>
      </c>
      <c r="AS234" s="127">
        <v>0</v>
      </c>
      <c r="AT234" s="127"/>
      <c r="AU234" s="127">
        <v>0</v>
      </c>
    </row>
    <row r="235" spans="1:47" hidden="1">
      <c r="A235" s="128" t="s">
        <v>155</v>
      </c>
      <c r="B235" s="60"/>
      <c r="C235" s="126">
        <v>516</v>
      </c>
      <c r="D235" s="127">
        <v>0</v>
      </c>
      <c r="E235" s="127">
        <v>0</v>
      </c>
      <c r="F235" s="127">
        <v>0</v>
      </c>
      <c r="G235" s="127">
        <v>0</v>
      </c>
      <c r="H235" s="127">
        <v>0</v>
      </c>
      <c r="I235" s="127">
        <v>0</v>
      </c>
      <c r="J235" s="127">
        <v>0</v>
      </c>
      <c r="K235" s="127">
        <v>0</v>
      </c>
      <c r="L235" s="127">
        <v>0</v>
      </c>
      <c r="M235" s="127">
        <v>0</v>
      </c>
      <c r="N235" s="127">
        <v>0</v>
      </c>
      <c r="O235" s="127">
        <v>0</v>
      </c>
      <c r="P235" s="127">
        <v>0</v>
      </c>
      <c r="Q235" s="127">
        <v>0</v>
      </c>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v>0</v>
      </c>
      <c r="AO235" s="127">
        <v>0</v>
      </c>
      <c r="AP235" s="127"/>
      <c r="AQ235" s="127">
        <v>0</v>
      </c>
      <c r="AR235" s="127">
        <v>0</v>
      </c>
      <c r="AS235" s="127">
        <v>0</v>
      </c>
      <c r="AT235" s="127"/>
      <c r="AU235" s="127">
        <v>0</v>
      </c>
    </row>
    <row r="236" spans="1:47" hidden="1">
      <c r="A236" s="128" t="s">
        <v>156</v>
      </c>
      <c r="B236" s="60"/>
      <c r="C236" s="129">
        <v>517</v>
      </c>
      <c r="D236" s="127">
        <v>0</v>
      </c>
      <c r="E236" s="127">
        <v>0</v>
      </c>
      <c r="F236" s="127">
        <v>0</v>
      </c>
      <c r="G236" s="127">
        <v>0</v>
      </c>
      <c r="H236" s="127">
        <v>0</v>
      </c>
      <c r="I236" s="127">
        <v>0</v>
      </c>
      <c r="J236" s="127">
        <v>0</v>
      </c>
      <c r="K236" s="127">
        <v>0</v>
      </c>
      <c r="L236" s="127">
        <v>0</v>
      </c>
      <c r="M236" s="127">
        <v>0</v>
      </c>
      <c r="N236" s="127">
        <v>0</v>
      </c>
      <c r="O236" s="127">
        <v>0</v>
      </c>
      <c r="P236" s="127">
        <v>0</v>
      </c>
      <c r="Q236" s="127">
        <v>0</v>
      </c>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v>0</v>
      </c>
      <c r="AO236" s="127">
        <v>0</v>
      </c>
      <c r="AP236" s="127"/>
      <c r="AQ236" s="127">
        <v>0</v>
      </c>
      <c r="AR236" s="127">
        <v>0</v>
      </c>
      <c r="AS236" s="127">
        <v>0</v>
      </c>
      <c r="AT236" s="127"/>
      <c r="AU236" s="127">
        <v>0</v>
      </c>
    </row>
    <row r="237" spans="1:47" hidden="1">
      <c r="A237" s="128" t="s">
        <v>157</v>
      </c>
      <c r="B237" s="60"/>
      <c r="C237" s="126">
        <v>518</v>
      </c>
      <c r="D237" s="127">
        <v>0</v>
      </c>
      <c r="E237" s="127">
        <v>0</v>
      </c>
      <c r="F237" s="127">
        <v>0</v>
      </c>
      <c r="G237" s="127">
        <v>0</v>
      </c>
      <c r="H237" s="127">
        <v>0</v>
      </c>
      <c r="I237" s="127">
        <v>0</v>
      </c>
      <c r="J237" s="127">
        <v>0</v>
      </c>
      <c r="K237" s="127">
        <v>0</v>
      </c>
      <c r="L237" s="127">
        <v>0</v>
      </c>
      <c r="M237" s="127">
        <v>0</v>
      </c>
      <c r="N237" s="127">
        <v>0</v>
      </c>
      <c r="O237" s="127">
        <v>0</v>
      </c>
      <c r="P237" s="127">
        <v>0</v>
      </c>
      <c r="Q237" s="127">
        <v>0</v>
      </c>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v>0</v>
      </c>
      <c r="AO237" s="127">
        <v>0</v>
      </c>
      <c r="AP237" s="127"/>
      <c r="AQ237" s="127">
        <v>0</v>
      </c>
      <c r="AR237" s="127">
        <v>0</v>
      </c>
      <c r="AS237" s="127">
        <v>0</v>
      </c>
      <c r="AT237" s="127"/>
      <c r="AU237" s="127">
        <v>0</v>
      </c>
    </row>
    <row r="238" spans="1:47" ht="25.5" hidden="1">
      <c r="A238" s="131" t="s">
        <v>167</v>
      </c>
      <c r="B238" s="132"/>
      <c r="C238" s="129">
        <v>519</v>
      </c>
      <c r="D238" s="127">
        <v>0</v>
      </c>
      <c r="E238" s="127">
        <v>0</v>
      </c>
      <c r="F238" s="127">
        <v>0</v>
      </c>
      <c r="G238" s="127">
        <v>0</v>
      </c>
      <c r="H238" s="127">
        <v>0</v>
      </c>
      <c r="I238" s="127">
        <v>0</v>
      </c>
      <c r="J238" s="127">
        <v>0</v>
      </c>
      <c r="K238" s="127">
        <v>0</v>
      </c>
      <c r="L238" s="127">
        <v>0</v>
      </c>
      <c r="M238" s="127">
        <v>0</v>
      </c>
      <c r="N238" s="127">
        <v>0</v>
      </c>
      <c r="O238" s="127">
        <v>0</v>
      </c>
      <c r="P238" s="127">
        <v>0</v>
      </c>
      <c r="Q238" s="127">
        <v>0</v>
      </c>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v>0</v>
      </c>
      <c r="AO238" s="127">
        <v>0</v>
      </c>
      <c r="AP238" s="127"/>
      <c r="AQ238" s="127">
        <v>0</v>
      </c>
      <c r="AR238" s="127">
        <v>0</v>
      </c>
      <c r="AS238" s="127">
        <v>0</v>
      </c>
      <c r="AT238" s="127"/>
      <c r="AU238" s="127">
        <v>0</v>
      </c>
    </row>
    <row r="239" spans="1:47" hidden="1">
      <c r="A239" s="128" t="s">
        <v>168</v>
      </c>
      <c r="B239" s="60"/>
      <c r="C239" s="126">
        <v>520</v>
      </c>
      <c r="D239" s="127">
        <v>0</v>
      </c>
      <c r="E239" s="127">
        <v>0</v>
      </c>
      <c r="F239" s="127">
        <v>0</v>
      </c>
      <c r="G239" s="127">
        <v>0</v>
      </c>
      <c r="H239" s="127">
        <v>0</v>
      </c>
      <c r="I239" s="127">
        <v>0</v>
      </c>
      <c r="J239" s="127">
        <v>0</v>
      </c>
      <c r="K239" s="127">
        <v>0</v>
      </c>
      <c r="L239" s="127">
        <v>0</v>
      </c>
      <c r="M239" s="127">
        <v>0</v>
      </c>
      <c r="N239" s="127">
        <v>0</v>
      </c>
      <c r="O239" s="127">
        <v>0</v>
      </c>
      <c r="P239" s="127">
        <v>0</v>
      </c>
      <c r="Q239" s="127">
        <v>0</v>
      </c>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v>0</v>
      </c>
      <c r="AO239" s="127">
        <v>0</v>
      </c>
      <c r="AP239" s="127"/>
      <c r="AQ239" s="127">
        <v>0</v>
      </c>
      <c r="AR239" s="127">
        <v>0</v>
      </c>
      <c r="AS239" s="127">
        <v>0</v>
      </c>
      <c r="AT239" s="127"/>
      <c r="AU239" s="127">
        <v>0</v>
      </c>
    </row>
    <row r="240" spans="1:47" hidden="1">
      <c r="A240" s="128" t="s">
        <v>183</v>
      </c>
      <c r="B240" s="60"/>
      <c r="C240" s="129">
        <v>521</v>
      </c>
      <c r="D240" s="127">
        <v>0</v>
      </c>
      <c r="E240" s="127">
        <v>0</v>
      </c>
      <c r="F240" s="127">
        <v>0</v>
      </c>
      <c r="G240" s="127">
        <v>0</v>
      </c>
      <c r="H240" s="127">
        <v>0</v>
      </c>
      <c r="I240" s="127">
        <v>0</v>
      </c>
      <c r="J240" s="127">
        <v>0</v>
      </c>
      <c r="K240" s="127">
        <v>0</v>
      </c>
      <c r="L240" s="127">
        <v>0</v>
      </c>
      <c r="M240" s="127">
        <v>0</v>
      </c>
      <c r="N240" s="127">
        <v>0</v>
      </c>
      <c r="O240" s="127">
        <v>0</v>
      </c>
      <c r="P240" s="127">
        <v>0</v>
      </c>
      <c r="Q240" s="127">
        <v>0</v>
      </c>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v>0</v>
      </c>
      <c r="AO240" s="127">
        <v>0</v>
      </c>
      <c r="AP240" s="127"/>
      <c r="AQ240" s="127">
        <v>0</v>
      </c>
      <c r="AR240" s="127">
        <v>0</v>
      </c>
      <c r="AS240" s="127">
        <v>0</v>
      </c>
      <c r="AT240" s="127"/>
      <c r="AU240" s="127">
        <v>0</v>
      </c>
    </row>
    <row r="241" spans="1:47" hidden="1">
      <c r="A241" s="131" t="s">
        <v>170</v>
      </c>
      <c r="B241" s="132"/>
      <c r="C241" s="126">
        <v>522</v>
      </c>
      <c r="D241" s="127">
        <v>0</v>
      </c>
      <c r="E241" s="127">
        <v>0</v>
      </c>
      <c r="F241" s="127">
        <v>0</v>
      </c>
      <c r="G241" s="127">
        <v>0</v>
      </c>
      <c r="H241" s="127">
        <v>0</v>
      </c>
      <c r="I241" s="127">
        <v>0</v>
      </c>
      <c r="J241" s="127">
        <v>0</v>
      </c>
      <c r="K241" s="127">
        <v>0</v>
      </c>
      <c r="L241" s="127">
        <v>0</v>
      </c>
      <c r="M241" s="127">
        <v>0</v>
      </c>
      <c r="N241" s="127">
        <v>0</v>
      </c>
      <c r="O241" s="127">
        <v>0</v>
      </c>
      <c r="P241" s="127">
        <v>0</v>
      </c>
      <c r="Q241" s="127">
        <v>0</v>
      </c>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v>0</v>
      </c>
      <c r="AO241" s="127">
        <v>0</v>
      </c>
      <c r="AP241" s="127"/>
      <c r="AQ241" s="127">
        <v>0</v>
      </c>
      <c r="AR241" s="127">
        <v>0</v>
      </c>
      <c r="AS241" s="127">
        <v>0</v>
      </c>
      <c r="AT241" s="127"/>
      <c r="AU241" s="127">
        <v>0</v>
      </c>
    </row>
    <row r="242" spans="1:47" hidden="1">
      <c r="A242" s="131" t="s">
        <v>184</v>
      </c>
      <c r="B242" s="132"/>
      <c r="C242" s="126">
        <v>530</v>
      </c>
      <c r="D242" s="127">
        <v>0</v>
      </c>
      <c r="E242" s="127">
        <v>0</v>
      </c>
      <c r="F242" s="127">
        <v>0</v>
      </c>
      <c r="G242" s="127">
        <v>0</v>
      </c>
      <c r="H242" s="127">
        <v>0</v>
      </c>
      <c r="I242" s="127">
        <v>0</v>
      </c>
      <c r="J242" s="127">
        <v>0</v>
      </c>
      <c r="K242" s="127">
        <v>0</v>
      </c>
      <c r="L242" s="127">
        <v>0</v>
      </c>
      <c r="M242" s="127">
        <v>0</v>
      </c>
      <c r="N242" s="127">
        <v>0</v>
      </c>
      <c r="O242" s="127">
        <v>0</v>
      </c>
      <c r="P242" s="127">
        <v>0</v>
      </c>
      <c r="Q242" s="127">
        <v>0</v>
      </c>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v>0</v>
      </c>
      <c r="AO242" s="127">
        <v>0</v>
      </c>
      <c r="AP242" s="127"/>
      <c r="AQ242" s="127">
        <v>0</v>
      </c>
      <c r="AR242" s="127">
        <v>0</v>
      </c>
      <c r="AS242" s="127">
        <v>0</v>
      </c>
      <c r="AT242" s="127"/>
      <c r="AU242" s="127">
        <v>0</v>
      </c>
    </row>
    <row r="243" spans="1:47" hidden="1">
      <c r="A243" s="131" t="s">
        <v>185</v>
      </c>
      <c r="B243" s="132"/>
      <c r="C243" s="126">
        <v>523</v>
      </c>
      <c r="D243" s="127">
        <v>0</v>
      </c>
      <c r="E243" s="127">
        <v>0</v>
      </c>
      <c r="F243" s="127">
        <v>0</v>
      </c>
      <c r="G243" s="127">
        <v>0</v>
      </c>
      <c r="H243" s="127">
        <v>0</v>
      </c>
      <c r="I243" s="127">
        <v>0</v>
      </c>
      <c r="J243" s="127">
        <v>0</v>
      </c>
      <c r="K243" s="127">
        <v>0</v>
      </c>
      <c r="L243" s="127">
        <v>0</v>
      </c>
      <c r="M243" s="127">
        <v>0</v>
      </c>
      <c r="N243" s="127">
        <v>0</v>
      </c>
      <c r="O243" s="127">
        <v>0</v>
      </c>
      <c r="P243" s="127">
        <v>0</v>
      </c>
      <c r="Q243" s="127">
        <v>0</v>
      </c>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v>0</v>
      </c>
      <c r="AO243" s="127">
        <v>0</v>
      </c>
      <c r="AP243" s="127"/>
      <c r="AQ243" s="127">
        <v>0</v>
      </c>
      <c r="AR243" s="127">
        <v>0</v>
      </c>
      <c r="AS243" s="127">
        <v>0</v>
      </c>
      <c r="AT243" s="127"/>
      <c r="AU243" s="127">
        <v>0</v>
      </c>
    </row>
    <row r="244" spans="1:47" hidden="1">
      <c r="A244" s="128" t="s">
        <v>159</v>
      </c>
      <c r="B244" s="60"/>
      <c r="C244" s="126">
        <v>524</v>
      </c>
      <c r="D244" s="127">
        <v>0</v>
      </c>
      <c r="E244" s="127">
        <v>0</v>
      </c>
      <c r="F244" s="127">
        <v>0</v>
      </c>
      <c r="G244" s="127">
        <v>0</v>
      </c>
      <c r="H244" s="127">
        <v>0</v>
      </c>
      <c r="I244" s="127">
        <v>0</v>
      </c>
      <c r="J244" s="127">
        <v>0</v>
      </c>
      <c r="K244" s="127">
        <v>0</v>
      </c>
      <c r="L244" s="127">
        <v>0</v>
      </c>
      <c r="M244" s="127">
        <v>0</v>
      </c>
      <c r="N244" s="127">
        <v>0</v>
      </c>
      <c r="O244" s="127">
        <v>0</v>
      </c>
      <c r="P244" s="127">
        <v>0</v>
      </c>
      <c r="Q244" s="127">
        <v>0</v>
      </c>
      <c r="R244" s="127">
        <v>0</v>
      </c>
      <c r="S244" s="127">
        <v>0</v>
      </c>
      <c r="T244" s="127">
        <v>0</v>
      </c>
      <c r="U244" s="127">
        <v>0</v>
      </c>
      <c r="V244" s="127">
        <v>0</v>
      </c>
      <c r="W244" s="127">
        <v>0</v>
      </c>
      <c r="X244" s="127">
        <v>0</v>
      </c>
      <c r="Y244" s="127">
        <v>0</v>
      </c>
      <c r="Z244" s="127">
        <v>0</v>
      </c>
      <c r="AA244" s="127">
        <v>0</v>
      </c>
      <c r="AB244" s="127">
        <v>0</v>
      </c>
      <c r="AC244" s="127">
        <v>0</v>
      </c>
      <c r="AD244" s="127">
        <v>0</v>
      </c>
      <c r="AE244" s="127">
        <v>0</v>
      </c>
      <c r="AF244" s="127">
        <v>0</v>
      </c>
      <c r="AG244" s="127">
        <v>0</v>
      </c>
      <c r="AH244" s="127">
        <v>0</v>
      </c>
      <c r="AI244" s="127">
        <v>0</v>
      </c>
      <c r="AJ244" s="127">
        <v>0</v>
      </c>
      <c r="AK244" s="127">
        <v>0</v>
      </c>
      <c r="AL244" s="127">
        <v>0</v>
      </c>
      <c r="AM244" s="127">
        <v>0</v>
      </c>
      <c r="AN244" s="127">
        <v>0</v>
      </c>
      <c r="AO244" s="127">
        <v>0</v>
      </c>
      <c r="AP244" s="127"/>
      <c r="AQ244" s="127">
        <v>0</v>
      </c>
      <c r="AR244" s="127">
        <v>0</v>
      </c>
      <c r="AS244" s="127">
        <v>0</v>
      </c>
      <c r="AT244" s="127"/>
      <c r="AU244" s="127">
        <v>0</v>
      </c>
    </row>
    <row r="245" spans="1:47" hidden="1">
      <c r="A245" s="128" t="s">
        <v>343</v>
      </c>
      <c r="B245" s="60"/>
      <c r="C245" s="126">
        <v>532</v>
      </c>
      <c r="D245" s="127">
        <v>0</v>
      </c>
      <c r="E245" s="127">
        <v>0</v>
      </c>
      <c r="F245" s="127">
        <v>0</v>
      </c>
      <c r="G245" s="127">
        <v>0</v>
      </c>
      <c r="H245" s="127">
        <v>0</v>
      </c>
      <c r="I245" s="127">
        <v>0</v>
      </c>
      <c r="J245" s="127">
        <v>0</v>
      </c>
      <c r="K245" s="127">
        <v>0</v>
      </c>
      <c r="L245" s="127">
        <v>0</v>
      </c>
      <c r="M245" s="127">
        <v>0</v>
      </c>
      <c r="N245" s="127">
        <v>0</v>
      </c>
      <c r="O245" s="127">
        <v>0</v>
      </c>
      <c r="P245" s="127">
        <v>0</v>
      </c>
      <c r="Q245" s="127">
        <v>0</v>
      </c>
      <c r="R245" s="127">
        <v>0</v>
      </c>
      <c r="S245" s="127">
        <v>0</v>
      </c>
      <c r="T245" s="127">
        <v>0</v>
      </c>
      <c r="U245" s="127">
        <v>0</v>
      </c>
      <c r="V245" s="127">
        <v>0</v>
      </c>
      <c r="W245" s="127">
        <v>0</v>
      </c>
      <c r="X245" s="127">
        <v>0</v>
      </c>
      <c r="Y245" s="127">
        <v>0</v>
      </c>
      <c r="Z245" s="127">
        <v>0</v>
      </c>
      <c r="AA245" s="127">
        <v>0</v>
      </c>
      <c r="AB245" s="127">
        <v>0</v>
      </c>
      <c r="AC245" s="127">
        <v>0</v>
      </c>
      <c r="AD245" s="127">
        <v>0</v>
      </c>
      <c r="AE245" s="127">
        <v>0</v>
      </c>
      <c r="AF245" s="127">
        <v>0</v>
      </c>
      <c r="AG245" s="127">
        <v>0</v>
      </c>
      <c r="AH245" s="127">
        <v>0</v>
      </c>
      <c r="AI245" s="127">
        <v>0</v>
      </c>
      <c r="AJ245" s="127">
        <v>0</v>
      </c>
      <c r="AK245" s="127">
        <v>0</v>
      </c>
      <c r="AL245" s="127">
        <v>0</v>
      </c>
      <c r="AM245" s="127">
        <v>0</v>
      </c>
      <c r="AN245" s="127">
        <v>0</v>
      </c>
      <c r="AO245" s="127">
        <v>0</v>
      </c>
      <c r="AP245" s="127"/>
      <c r="AQ245" s="127">
        <v>0</v>
      </c>
      <c r="AR245" s="127">
        <v>0</v>
      </c>
      <c r="AS245" s="127">
        <v>0</v>
      </c>
      <c r="AT245" s="127"/>
      <c r="AU245" s="127">
        <v>0</v>
      </c>
    </row>
    <row r="246" spans="1:47" hidden="1">
      <c r="A246" s="128" t="s">
        <v>344</v>
      </c>
      <c r="B246" s="60"/>
      <c r="C246" s="126">
        <v>533</v>
      </c>
      <c r="D246" s="127">
        <v>0</v>
      </c>
      <c r="E246" s="127">
        <v>0</v>
      </c>
      <c r="F246" s="127">
        <v>0</v>
      </c>
      <c r="G246" s="127">
        <v>0</v>
      </c>
      <c r="H246" s="127">
        <v>0</v>
      </c>
      <c r="I246" s="127">
        <v>0</v>
      </c>
      <c r="J246" s="127">
        <v>0</v>
      </c>
      <c r="K246" s="127">
        <v>0</v>
      </c>
      <c r="L246" s="127">
        <v>0</v>
      </c>
      <c r="M246" s="127">
        <v>0</v>
      </c>
      <c r="N246" s="127">
        <v>0</v>
      </c>
      <c r="O246" s="127">
        <v>0</v>
      </c>
      <c r="P246" s="127">
        <v>0</v>
      </c>
      <c r="Q246" s="127">
        <v>0</v>
      </c>
      <c r="R246" s="127">
        <v>0</v>
      </c>
      <c r="S246" s="127">
        <v>0</v>
      </c>
      <c r="T246" s="127">
        <v>0</v>
      </c>
      <c r="U246" s="127">
        <v>0</v>
      </c>
      <c r="V246" s="127">
        <v>0</v>
      </c>
      <c r="W246" s="127">
        <v>0</v>
      </c>
      <c r="X246" s="127">
        <v>0</v>
      </c>
      <c r="Y246" s="127">
        <v>0</v>
      </c>
      <c r="Z246" s="127">
        <v>0</v>
      </c>
      <c r="AA246" s="127">
        <v>0</v>
      </c>
      <c r="AB246" s="127">
        <v>0</v>
      </c>
      <c r="AC246" s="127">
        <v>0</v>
      </c>
      <c r="AD246" s="127">
        <v>0</v>
      </c>
      <c r="AE246" s="127">
        <v>0</v>
      </c>
      <c r="AF246" s="127">
        <v>0</v>
      </c>
      <c r="AG246" s="127">
        <v>0</v>
      </c>
      <c r="AH246" s="127">
        <v>0</v>
      </c>
      <c r="AI246" s="127">
        <v>0</v>
      </c>
      <c r="AJ246" s="127">
        <v>0</v>
      </c>
      <c r="AK246" s="127">
        <v>0</v>
      </c>
      <c r="AL246" s="127">
        <v>0</v>
      </c>
      <c r="AM246" s="127">
        <v>0</v>
      </c>
      <c r="AN246" s="127">
        <v>0</v>
      </c>
      <c r="AO246" s="127">
        <v>0</v>
      </c>
      <c r="AP246" s="127"/>
      <c r="AQ246" s="127">
        <v>0</v>
      </c>
      <c r="AR246" s="127">
        <v>0</v>
      </c>
      <c r="AS246" s="127">
        <v>0</v>
      </c>
      <c r="AT246" s="127"/>
      <c r="AU246" s="127">
        <v>0</v>
      </c>
    </row>
    <row r="247" spans="1:47" hidden="1">
      <c r="A247" s="124" t="s">
        <v>160</v>
      </c>
      <c r="B247" s="130"/>
      <c r="C247" s="126">
        <v>511</v>
      </c>
      <c r="D247" s="127">
        <v>0</v>
      </c>
      <c r="E247" s="127">
        <v>0</v>
      </c>
      <c r="F247" s="127">
        <v>0</v>
      </c>
      <c r="G247" s="127">
        <v>0</v>
      </c>
      <c r="H247" s="127">
        <v>0</v>
      </c>
      <c r="I247" s="127">
        <v>0</v>
      </c>
      <c r="J247" s="127">
        <v>0</v>
      </c>
      <c r="K247" s="127">
        <v>0</v>
      </c>
      <c r="L247" s="127">
        <v>0</v>
      </c>
      <c r="M247" s="127">
        <v>0</v>
      </c>
      <c r="N247" s="127">
        <v>0</v>
      </c>
      <c r="O247" s="127">
        <v>0</v>
      </c>
      <c r="P247" s="127">
        <v>0</v>
      </c>
      <c r="Q247" s="127">
        <v>0</v>
      </c>
      <c r="R247" s="127">
        <v>0</v>
      </c>
      <c r="S247" s="127">
        <v>0</v>
      </c>
      <c r="T247" s="127">
        <v>0</v>
      </c>
      <c r="U247" s="127">
        <v>0</v>
      </c>
      <c r="V247" s="127">
        <v>0</v>
      </c>
      <c r="W247" s="127">
        <v>0</v>
      </c>
      <c r="X247" s="127">
        <v>0</v>
      </c>
      <c r="Y247" s="127">
        <v>0</v>
      </c>
      <c r="Z247" s="127">
        <v>0</v>
      </c>
      <c r="AA247" s="127">
        <v>0</v>
      </c>
      <c r="AB247" s="127">
        <v>0</v>
      </c>
      <c r="AC247" s="127">
        <v>0</v>
      </c>
      <c r="AD247" s="127">
        <v>0</v>
      </c>
      <c r="AE247" s="127">
        <v>0</v>
      </c>
      <c r="AF247" s="127">
        <v>0</v>
      </c>
      <c r="AG247" s="127">
        <v>0</v>
      </c>
      <c r="AH247" s="127">
        <v>0</v>
      </c>
      <c r="AI247" s="127">
        <v>0</v>
      </c>
      <c r="AJ247" s="127">
        <v>0</v>
      </c>
      <c r="AK247" s="127">
        <v>0</v>
      </c>
      <c r="AL247" s="127">
        <v>0</v>
      </c>
      <c r="AM247" s="127">
        <v>0</v>
      </c>
      <c r="AN247" s="127">
        <v>0</v>
      </c>
      <c r="AO247" s="127">
        <v>0</v>
      </c>
      <c r="AP247" s="127"/>
      <c r="AQ247" s="127">
        <v>0</v>
      </c>
      <c r="AR247" s="127">
        <v>0</v>
      </c>
      <c r="AS247" s="127">
        <v>0</v>
      </c>
      <c r="AT247" s="127"/>
      <c r="AU247" s="127">
        <v>0</v>
      </c>
    </row>
    <row r="248" spans="1:47" hidden="1">
      <c r="A248" s="128" t="s">
        <v>161</v>
      </c>
      <c r="B248" s="60"/>
      <c r="C248" s="126">
        <v>512</v>
      </c>
      <c r="D248" s="127">
        <v>0</v>
      </c>
      <c r="E248" s="127">
        <v>0</v>
      </c>
      <c r="F248" s="127">
        <v>0</v>
      </c>
      <c r="G248" s="127">
        <v>0</v>
      </c>
      <c r="H248" s="127">
        <v>0</v>
      </c>
      <c r="I248" s="127">
        <v>0</v>
      </c>
      <c r="J248" s="127">
        <v>0</v>
      </c>
      <c r="K248" s="127">
        <v>0</v>
      </c>
      <c r="L248" s="127">
        <v>0</v>
      </c>
      <c r="M248" s="127">
        <v>0</v>
      </c>
      <c r="N248" s="127">
        <v>0</v>
      </c>
      <c r="O248" s="127">
        <v>0</v>
      </c>
      <c r="P248" s="127">
        <v>0</v>
      </c>
      <c r="Q248" s="127">
        <v>0</v>
      </c>
      <c r="R248" s="127">
        <v>0</v>
      </c>
      <c r="S248" s="127">
        <v>0</v>
      </c>
      <c r="T248" s="127">
        <v>0</v>
      </c>
      <c r="U248" s="127">
        <v>0</v>
      </c>
      <c r="V248" s="127">
        <v>0</v>
      </c>
      <c r="W248" s="127">
        <v>0</v>
      </c>
      <c r="X248" s="127">
        <v>0</v>
      </c>
      <c r="Y248" s="127">
        <v>0</v>
      </c>
      <c r="Z248" s="127">
        <v>0</v>
      </c>
      <c r="AA248" s="127">
        <v>0</v>
      </c>
      <c r="AB248" s="127">
        <v>0</v>
      </c>
      <c r="AC248" s="127">
        <v>0</v>
      </c>
      <c r="AD248" s="127">
        <v>0</v>
      </c>
      <c r="AE248" s="127">
        <v>0</v>
      </c>
      <c r="AF248" s="127">
        <v>0</v>
      </c>
      <c r="AG248" s="127">
        <v>0</v>
      </c>
      <c r="AH248" s="127">
        <v>0</v>
      </c>
      <c r="AI248" s="127">
        <v>0</v>
      </c>
      <c r="AJ248" s="127">
        <v>0</v>
      </c>
      <c r="AK248" s="127">
        <v>0</v>
      </c>
      <c r="AL248" s="127">
        <v>0</v>
      </c>
      <c r="AM248" s="127">
        <v>0</v>
      </c>
      <c r="AN248" s="127">
        <v>0</v>
      </c>
      <c r="AO248" s="127">
        <v>0</v>
      </c>
      <c r="AP248" s="127"/>
      <c r="AQ248" s="127">
        <v>0</v>
      </c>
      <c r="AR248" s="127">
        <v>0</v>
      </c>
      <c r="AS248" s="127">
        <v>0</v>
      </c>
      <c r="AT248" s="127"/>
      <c r="AU248" s="127">
        <v>0</v>
      </c>
    </row>
    <row r="249" spans="1:47" hidden="1">
      <c r="A249" s="128" t="s">
        <v>162</v>
      </c>
      <c r="B249" s="60"/>
      <c r="C249" s="126">
        <v>513</v>
      </c>
      <c r="D249" s="127">
        <v>0</v>
      </c>
      <c r="E249" s="127">
        <v>0</v>
      </c>
      <c r="F249" s="127">
        <v>0</v>
      </c>
      <c r="G249" s="127">
        <v>0</v>
      </c>
      <c r="H249" s="127">
        <v>0</v>
      </c>
      <c r="I249" s="127">
        <v>0</v>
      </c>
      <c r="J249" s="127">
        <v>0</v>
      </c>
      <c r="K249" s="127">
        <v>0</v>
      </c>
      <c r="L249" s="127">
        <v>0</v>
      </c>
      <c r="M249" s="127">
        <v>0</v>
      </c>
      <c r="N249" s="127">
        <v>0</v>
      </c>
      <c r="O249" s="127">
        <v>0</v>
      </c>
      <c r="P249" s="127">
        <v>0</v>
      </c>
      <c r="Q249" s="127">
        <v>0</v>
      </c>
      <c r="R249" s="127">
        <v>0</v>
      </c>
      <c r="S249" s="127">
        <v>0</v>
      </c>
      <c r="T249" s="127">
        <v>0</v>
      </c>
      <c r="U249" s="127">
        <v>0</v>
      </c>
      <c r="V249" s="127">
        <v>0</v>
      </c>
      <c r="W249" s="127">
        <v>0</v>
      </c>
      <c r="X249" s="127">
        <v>0</v>
      </c>
      <c r="Y249" s="127">
        <v>0</v>
      </c>
      <c r="Z249" s="127">
        <v>0</v>
      </c>
      <c r="AA249" s="127">
        <v>0</v>
      </c>
      <c r="AB249" s="127">
        <v>0</v>
      </c>
      <c r="AC249" s="127">
        <v>0</v>
      </c>
      <c r="AD249" s="127">
        <v>0</v>
      </c>
      <c r="AE249" s="127">
        <v>0</v>
      </c>
      <c r="AF249" s="127">
        <v>0</v>
      </c>
      <c r="AG249" s="127">
        <v>0</v>
      </c>
      <c r="AH249" s="127">
        <v>0</v>
      </c>
      <c r="AI249" s="127">
        <v>0</v>
      </c>
      <c r="AJ249" s="127">
        <v>0</v>
      </c>
      <c r="AK249" s="127">
        <v>0</v>
      </c>
      <c r="AL249" s="127">
        <v>0</v>
      </c>
      <c r="AM249" s="127">
        <v>0</v>
      </c>
      <c r="AN249" s="127">
        <v>0</v>
      </c>
      <c r="AO249" s="127">
        <v>0</v>
      </c>
      <c r="AP249" s="127"/>
      <c r="AQ249" s="127">
        <v>0</v>
      </c>
      <c r="AR249" s="127">
        <v>0</v>
      </c>
      <c r="AS249" s="127">
        <v>0</v>
      </c>
      <c r="AT249" s="127"/>
      <c r="AU249" s="127">
        <v>0</v>
      </c>
    </row>
    <row r="250" spans="1:47" hidden="1">
      <c r="A250" s="124" t="s">
        <v>163</v>
      </c>
      <c r="B250" s="130"/>
      <c r="C250" s="126">
        <v>514</v>
      </c>
      <c r="D250" s="127">
        <v>0</v>
      </c>
      <c r="E250" s="127">
        <v>0</v>
      </c>
      <c r="F250" s="127">
        <v>0</v>
      </c>
      <c r="G250" s="127">
        <v>0</v>
      </c>
      <c r="H250" s="127">
        <v>0</v>
      </c>
      <c r="I250" s="127">
        <v>0</v>
      </c>
      <c r="J250" s="127">
        <v>0</v>
      </c>
      <c r="K250" s="127">
        <v>0</v>
      </c>
      <c r="L250" s="127">
        <v>0</v>
      </c>
      <c r="M250" s="127">
        <v>0</v>
      </c>
      <c r="N250" s="127">
        <v>0</v>
      </c>
      <c r="O250" s="127">
        <v>0</v>
      </c>
      <c r="P250" s="127">
        <v>0</v>
      </c>
      <c r="Q250" s="127">
        <v>0</v>
      </c>
      <c r="R250" s="127">
        <v>0</v>
      </c>
      <c r="S250" s="127">
        <v>0</v>
      </c>
      <c r="T250" s="127">
        <v>0</v>
      </c>
      <c r="U250" s="127">
        <v>0</v>
      </c>
      <c r="V250" s="127">
        <v>0</v>
      </c>
      <c r="W250" s="127">
        <v>0</v>
      </c>
      <c r="X250" s="127">
        <v>0</v>
      </c>
      <c r="Y250" s="127">
        <v>0</v>
      </c>
      <c r="Z250" s="127">
        <v>0</v>
      </c>
      <c r="AA250" s="127">
        <v>0</v>
      </c>
      <c r="AB250" s="127">
        <v>0</v>
      </c>
      <c r="AC250" s="127">
        <v>0</v>
      </c>
      <c r="AD250" s="127">
        <v>0</v>
      </c>
      <c r="AE250" s="127">
        <v>0</v>
      </c>
      <c r="AF250" s="127">
        <v>0</v>
      </c>
      <c r="AG250" s="127">
        <v>0</v>
      </c>
      <c r="AH250" s="127">
        <v>0</v>
      </c>
      <c r="AI250" s="127">
        <v>0</v>
      </c>
      <c r="AJ250" s="127">
        <v>0</v>
      </c>
      <c r="AK250" s="127">
        <v>0</v>
      </c>
      <c r="AL250" s="127">
        <v>0</v>
      </c>
      <c r="AM250" s="127">
        <v>0</v>
      </c>
      <c r="AN250" s="127">
        <v>0</v>
      </c>
      <c r="AO250" s="127">
        <v>0</v>
      </c>
      <c r="AP250" s="127"/>
      <c r="AQ250" s="127">
        <v>0</v>
      </c>
      <c r="AR250" s="127">
        <v>0</v>
      </c>
      <c r="AS250" s="127">
        <v>0</v>
      </c>
      <c r="AT250" s="127"/>
      <c r="AU250" s="127">
        <v>0</v>
      </c>
    </row>
    <row r="251" spans="1:47" hidden="1">
      <c r="A251" s="128" t="s">
        <v>164</v>
      </c>
      <c r="B251" s="60"/>
      <c r="C251" s="126">
        <v>515</v>
      </c>
      <c r="D251" s="127">
        <v>0</v>
      </c>
      <c r="E251" s="127">
        <v>0</v>
      </c>
      <c r="F251" s="127">
        <v>0</v>
      </c>
      <c r="G251" s="127">
        <v>0</v>
      </c>
      <c r="H251" s="127">
        <v>0</v>
      </c>
      <c r="I251" s="127">
        <v>0</v>
      </c>
      <c r="J251" s="127">
        <v>0</v>
      </c>
      <c r="K251" s="127">
        <v>0</v>
      </c>
      <c r="L251" s="127">
        <v>0</v>
      </c>
      <c r="M251" s="127">
        <v>0</v>
      </c>
      <c r="N251" s="127">
        <v>0</v>
      </c>
      <c r="O251" s="127">
        <v>0</v>
      </c>
      <c r="P251" s="127">
        <v>0</v>
      </c>
      <c r="Q251" s="127">
        <v>0</v>
      </c>
      <c r="R251" s="127">
        <v>0</v>
      </c>
      <c r="S251" s="127">
        <v>0</v>
      </c>
      <c r="T251" s="127">
        <v>0</v>
      </c>
      <c r="U251" s="127">
        <v>0</v>
      </c>
      <c r="V251" s="127">
        <v>0</v>
      </c>
      <c r="W251" s="127">
        <v>0</v>
      </c>
      <c r="X251" s="127">
        <v>0</v>
      </c>
      <c r="Y251" s="127">
        <v>0</v>
      </c>
      <c r="Z251" s="127">
        <v>0</v>
      </c>
      <c r="AA251" s="127">
        <v>0</v>
      </c>
      <c r="AB251" s="127">
        <v>0</v>
      </c>
      <c r="AC251" s="127">
        <v>0</v>
      </c>
      <c r="AD251" s="127">
        <v>0</v>
      </c>
      <c r="AE251" s="127">
        <v>0</v>
      </c>
      <c r="AF251" s="127">
        <v>0</v>
      </c>
      <c r="AG251" s="127">
        <v>0</v>
      </c>
      <c r="AH251" s="127">
        <v>0</v>
      </c>
      <c r="AI251" s="127">
        <v>0</v>
      </c>
      <c r="AJ251" s="127">
        <v>0</v>
      </c>
      <c r="AK251" s="127">
        <v>0</v>
      </c>
      <c r="AL251" s="127">
        <v>0</v>
      </c>
      <c r="AM251" s="127">
        <v>0</v>
      </c>
      <c r="AN251" s="127">
        <v>0</v>
      </c>
      <c r="AO251" s="127">
        <v>0</v>
      </c>
      <c r="AP251" s="127"/>
      <c r="AQ251" s="127">
        <v>0</v>
      </c>
      <c r="AR251" s="127">
        <v>0</v>
      </c>
      <c r="AS251" s="127">
        <v>0</v>
      </c>
      <c r="AT251" s="127"/>
      <c r="AU251" s="127">
        <v>0</v>
      </c>
    </row>
    <row r="252" spans="1:47" hidden="1">
      <c r="A252" s="128" t="s">
        <v>155</v>
      </c>
      <c r="B252" s="60"/>
      <c r="C252" s="126">
        <v>516</v>
      </c>
      <c r="D252" s="127">
        <v>0</v>
      </c>
      <c r="E252" s="127">
        <v>0</v>
      </c>
      <c r="F252" s="127">
        <v>0</v>
      </c>
      <c r="G252" s="127">
        <v>0</v>
      </c>
      <c r="H252" s="127">
        <v>0</v>
      </c>
      <c r="I252" s="127">
        <v>0</v>
      </c>
      <c r="J252" s="127">
        <v>0</v>
      </c>
      <c r="K252" s="127">
        <v>0</v>
      </c>
      <c r="L252" s="127">
        <v>0</v>
      </c>
      <c r="M252" s="127">
        <v>0</v>
      </c>
      <c r="N252" s="127">
        <v>0</v>
      </c>
      <c r="O252" s="127">
        <v>0</v>
      </c>
      <c r="P252" s="127">
        <v>0</v>
      </c>
      <c r="Q252" s="127">
        <v>0</v>
      </c>
      <c r="R252" s="127">
        <v>0</v>
      </c>
      <c r="S252" s="127">
        <v>0</v>
      </c>
      <c r="T252" s="127">
        <v>0</v>
      </c>
      <c r="U252" s="127">
        <v>0</v>
      </c>
      <c r="V252" s="127">
        <v>0</v>
      </c>
      <c r="W252" s="127">
        <v>0</v>
      </c>
      <c r="X252" s="127">
        <v>0</v>
      </c>
      <c r="Y252" s="127">
        <v>0</v>
      </c>
      <c r="Z252" s="127">
        <v>0</v>
      </c>
      <c r="AA252" s="127">
        <v>0</v>
      </c>
      <c r="AB252" s="127">
        <v>0</v>
      </c>
      <c r="AC252" s="127">
        <v>0</v>
      </c>
      <c r="AD252" s="127">
        <v>0</v>
      </c>
      <c r="AE252" s="127">
        <v>0</v>
      </c>
      <c r="AF252" s="127">
        <v>0</v>
      </c>
      <c r="AG252" s="127">
        <v>0</v>
      </c>
      <c r="AH252" s="127">
        <v>0</v>
      </c>
      <c r="AI252" s="127">
        <v>0</v>
      </c>
      <c r="AJ252" s="127">
        <v>0</v>
      </c>
      <c r="AK252" s="127">
        <v>0</v>
      </c>
      <c r="AL252" s="127">
        <v>0</v>
      </c>
      <c r="AM252" s="127">
        <v>0</v>
      </c>
      <c r="AN252" s="127">
        <v>0</v>
      </c>
      <c r="AO252" s="127">
        <v>0</v>
      </c>
      <c r="AP252" s="127"/>
      <c r="AQ252" s="127">
        <v>0</v>
      </c>
      <c r="AR252" s="127">
        <v>0</v>
      </c>
      <c r="AS252" s="127">
        <v>0</v>
      </c>
      <c r="AT252" s="127"/>
      <c r="AU252" s="127">
        <v>0</v>
      </c>
    </row>
    <row r="253" spans="1:47" hidden="1">
      <c r="A253" s="128" t="s">
        <v>156</v>
      </c>
      <c r="B253" s="60"/>
      <c r="C253" s="126">
        <v>517</v>
      </c>
      <c r="D253" s="127">
        <v>0</v>
      </c>
      <c r="E253" s="127">
        <v>0</v>
      </c>
      <c r="F253" s="127">
        <v>0</v>
      </c>
      <c r="G253" s="127">
        <v>0</v>
      </c>
      <c r="H253" s="127">
        <v>0</v>
      </c>
      <c r="I253" s="127">
        <v>0</v>
      </c>
      <c r="J253" s="127">
        <v>0</v>
      </c>
      <c r="K253" s="127">
        <v>0</v>
      </c>
      <c r="L253" s="127">
        <v>0</v>
      </c>
      <c r="M253" s="127">
        <v>0</v>
      </c>
      <c r="N253" s="127">
        <v>0</v>
      </c>
      <c r="O253" s="127">
        <v>0</v>
      </c>
      <c r="P253" s="127">
        <v>0</v>
      </c>
      <c r="Q253" s="127">
        <v>0</v>
      </c>
      <c r="R253" s="127">
        <v>0</v>
      </c>
      <c r="S253" s="127">
        <v>0</v>
      </c>
      <c r="T253" s="127">
        <v>0</v>
      </c>
      <c r="U253" s="127">
        <v>0</v>
      </c>
      <c r="V253" s="127">
        <v>0</v>
      </c>
      <c r="W253" s="127">
        <v>0</v>
      </c>
      <c r="X253" s="127">
        <v>0</v>
      </c>
      <c r="Y253" s="127">
        <v>0</v>
      </c>
      <c r="Z253" s="127">
        <v>0</v>
      </c>
      <c r="AA253" s="127">
        <v>0</v>
      </c>
      <c r="AB253" s="127">
        <v>0</v>
      </c>
      <c r="AC253" s="127">
        <v>0</v>
      </c>
      <c r="AD253" s="127">
        <v>0</v>
      </c>
      <c r="AE253" s="127">
        <v>0</v>
      </c>
      <c r="AF253" s="127">
        <v>0</v>
      </c>
      <c r="AG253" s="127">
        <v>0</v>
      </c>
      <c r="AH253" s="127">
        <v>0</v>
      </c>
      <c r="AI253" s="127">
        <v>0</v>
      </c>
      <c r="AJ253" s="127">
        <v>0</v>
      </c>
      <c r="AK253" s="127">
        <v>0</v>
      </c>
      <c r="AL253" s="127">
        <v>0</v>
      </c>
      <c r="AM253" s="127">
        <v>0</v>
      </c>
      <c r="AN253" s="127">
        <v>0</v>
      </c>
      <c r="AO253" s="127">
        <v>0</v>
      </c>
      <c r="AP253" s="127"/>
      <c r="AQ253" s="127">
        <v>0</v>
      </c>
      <c r="AR253" s="127">
        <v>0</v>
      </c>
      <c r="AS253" s="127">
        <v>0</v>
      </c>
      <c r="AT253" s="127"/>
      <c r="AU253" s="127">
        <v>0</v>
      </c>
    </row>
    <row r="254" spans="1:47" hidden="1">
      <c r="A254" s="128" t="s">
        <v>157</v>
      </c>
      <c r="B254" s="60"/>
      <c r="C254" s="126">
        <v>518</v>
      </c>
      <c r="D254" s="127">
        <v>0</v>
      </c>
      <c r="E254" s="127">
        <v>0</v>
      </c>
      <c r="F254" s="127">
        <v>0</v>
      </c>
      <c r="G254" s="127">
        <v>0</v>
      </c>
      <c r="H254" s="127">
        <v>0</v>
      </c>
      <c r="I254" s="127">
        <v>0</v>
      </c>
      <c r="J254" s="127">
        <v>0</v>
      </c>
      <c r="K254" s="127">
        <v>0</v>
      </c>
      <c r="L254" s="127">
        <v>0</v>
      </c>
      <c r="M254" s="127">
        <v>0</v>
      </c>
      <c r="N254" s="127">
        <v>0</v>
      </c>
      <c r="O254" s="127">
        <v>0</v>
      </c>
      <c r="P254" s="127">
        <v>0</v>
      </c>
      <c r="Q254" s="127">
        <v>0</v>
      </c>
      <c r="R254" s="127">
        <v>0</v>
      </c>
      <c r="S254" s="127">
        <v>0</v>
      </c>
      <c r="T254" s="127">
        <v>0</v>
      </c>
      <c r="U254" s="127">
        <v>0</v>
      </c>
      <c r="V254" s="127">
        <v>0</v>
      </c>
      <c r="W254" s="127">
        <v>0</v>
      </c>
      <c r="X254" s="127">
        <v>0</v>
      </c>
      <c r="Y254" s="127">
        <v>0</v>
      </c>
      <c r="Z254" s="127">
        <v>0</v>
      </c>
      <c r="AA254" s="127">
        <v>0</v>
      </c>
      <c r="AB254" s="127">
        <v>0</v>
      </c>
      <c r="AC254" s="127">
        <v>0</v>
      </c>
      <c r="AD254" s="127">
        <v>0</v>
      </c>
      <c r="AE254" s="127">
        <v>0</v>
      </c>
      <c r="AF254" s="127">
        <v>0</v>
      </c>
      <c r="AG254" s="127">
        <v>0</v>
      </c>
      <c r="AH254" s="127">
        <v>0</v>
      </c>
      <c r="AI254" s="127">
        <v>0</v>
      </c>
      <c r="AJ254" s="127">
        <v>0</v>
      </c>
      <c r="AK254" s="127">
        <v>0</v>
      </c>
      <c r="AL254" s="127">
        <v>0</v>
      </c>
      <c r="AM254" s="127">
        <v>0</v>
      </c>
      <c r="AN254" s="127">
        <v>0</v>
      </c>
      <c r="AO254" s="127">
        <v>0</v>
      </c>
      <c r="AP254" s="127"/>
      <c r="AQ254" s="127">
        <v>0</v>
      </c>
      <c r="AR254" s="127">
        <v>0</v>
      </c>
      <c r="AS254" s="127">
        <v>0</v>
      </c>
      <c r="AT254" s="127"/>
      <c r="AU254" s="127">
        <v>0</v>
      </c>
    </row>
    <row r="255" spans="1:47" ht="25.5" hidden="1">
      <c r="A255" s="131" t="s">
        <v>167</v>
      </c>
      <c r="B255" s="132"/>
      <c r="C255" s="126">
        <v>519</v>
      </c>
      <c r="D255" s="127">
        <v>0</v>
      </c>
      <c r="E255" s="127">
        <v>0</v>
      </c>
      <c r="F255" s="127">
        <v>0</v>
      </c>
      <c r="G255" s="127">
        <v>0</v>
      </c>
      <c r="H255" s="127">
        <v>0</v>
      </c>
      <c r="I255" s="127">
        <v>0</v>
      </c>
      <c r="J255" s="127">
        <v>0</v>
      </c>
      <c r="K255" s="127">
        <v>0</v>
      </c>
      <c r="L255" s="127">
        <v>0</v>
      </c>
      <c r="M255" s="127">
        <v>0</v>
      </c>
      <c r="N255" s="127">
        <v>0</v>
      </c>
      <c r="O255" s="127">
        <v>0</v>
      </c>
      <c r="P255" s="127">
        <v>0</v>
      </c>
      <c r="Q255" s="127">
        <v>0</v>
      </c>
      <c r="R255" s="127">
        <v>0</v>
      </c>
      <c r="S255" s="127">
        <v>0</v>
      </c>
      <c r="T255" s="127">
        <v>0</v>
      </c>
      <c r="U255" s="127">
        <v>0</v>
      </c>
      <c r="V255" s="127">
        <v>0</v>
      </c>
      <c r="W255" s="127">
        <v>0</v>
      </c>
      <c r="X255" s="127">
        <v>0</v>
      </c>
      <c r="Y255" s="127">
        <v>0</v>
      </c>
      <c r="Z255" s="127">
        <v>0</v>
      </c>
      <c r="AA255" s="127">
        <v>0</v>
      </c>
      <c r="AB255" s="127">
        <v>0</v>
      </c>
      <c r="AC255" s="127">
        <v>0</v>
      </c>
      <c r="AD255" s="127">
        <v>0</v>
      </c>
      <c r="AE255" s="127">
        <v>0</v>
      </c>
      <c r="AF255" s="127">
        <v>0</v>
      </c>
      <c r="AG255" s="127">
        <v>0</v>
      </c>
      <c r="AH255" s="127">
        <v>0</v>
      </c>
      <c r="AI255" s="127">
        <v>0</v>
      </c>
      <c r="AJ255" s="127">
        <v>0</v>
      </c>
      <c r="AK255" s="127">
        <v>0</v>
      </c>
      <c r="AL255" s="127">
        <v>0</v>
      </c>
      <c r="AM255" s="127">
        <v>0</v>
      </c>
      <c r="AN255" s="127">
        <v>0</v>
      </c>
      <c r="AO255" s="127">
        <v>0</v>
      </c>
      <c r="AP255" s="127"/>
      <c r="AQ255" s="127">
        <v>0</v>
      </c>
      <c r="AR255" s="127">
        <v>0</v>
      </c>
      <c r="AS255" s="127">
        <v>0</v>
      </c>
      <c r="AT255" s="127"/>
      <c r="AU255" s="127">
        <v>0</v>
      </c>
    </row>
    <row r="256" spans="1:47" hidden="1">
      <c r="A256" s="128" t="s">
        <v>168</v>
      </c>
      <c r="B256" s="60"/>
      <c r="C256" s="126">
        <v>520</v>
      </c>
      <c r="D256" s="127">
        <v>0</v>
      </c>
      <c r="E256" s="127">
        <v>0</v>
      </c>
      <c r="F256" s="127">
        <v>0</v>
      </c>
      <c r="G256" s="127">
        <v>0</v>
      </c>
      <c r="H256" s="127">
        <v>0</v>
      </c>
      <c r="I256" s="127">
        <v>0</v>
      </c>
      <c r="J256" s="127">
        <v>0</v>
      </c>
      <c r="K256" s="127">
        <v>0</v>
      </c>
      <c r="L256" s="127">
        <v>0</v>
      </c>
      <c r="M256" s="127">
        <v>0</v>
      </c>
      <c r="N256" s="127">
        <v>0</v>
      </c>
      <c r="O256" s="127">
        <v>0</v>
      </c>
      <c r="P256" s="127">
        <v>0</v>
      </c>
      <c r="Q256" s="127">
        <v>0</v>
      </c>
      <c r="R256" s="127">
        <v>0</v>
      </c>
      <c r="S256" s="127">
        <v>0</v>
      </c>
      <c r="T256" s="127">
        <v>0</v>
      </c>
      <c r="U256" s="127">
        <v>0</v>
      </c>
      <c r="V256" s="127">
        <v>0</v>
      </c>
      <c r="W256" s="127">
        <v>0</v>
      </c>
      <c r="X256" s="127">
        <v>0</v>
      </c>
      <c r="Y256" s="127">
        <v>0</v>
      </c>
      <c r="Z256" s="127">
        <v>0</v>
      </c>
      <c r="AA256" s="127">
        <v>0</v>
      </c>
      <c r="AB256" s="127">
        <v>0</v>
      </c>
      <c r="AC256" s="127">
        <v>0</v>
      </c>
      <c r="AD256" s="127">
        <v>0</v>
      </c>
      <c r="AE256" s="127">
        <v>0</v>
      </c>
      <c r="AF256" s="127">
        <v>0</v>
      </c>
      <c r="AG256" s="127">
        <v>0</v>
      </c>
      <c r="AH256" s="127">
        <v>0</v>
      </c>
      <c r="AI256" s="127">
        <v>0</v>
      </c>
      <c r="AJ256" s="127">
        <v>0</v>
      </c>
      <c r="AK256" s="127">
        <v>0</v>
      </c>
      <c r="AL256" s="127">
        <v>0</v>
      </c>
      <c r="AM256" s="127">
        <v>0</v>
      </c>
      <c r="AN256" s="127">
        <v>0</v>
      </c>
      <c r="AO256" s="127">
        <v>0</v>
      </c>
      <c r="AP256" s="127"/>
      <c r="AQ256" s="127">
        <v>0</v>
      </c>
      <c r="AR256" s="127">
        <v>0</v>
      </c>
      <c r="AS256" s="127">
        <v>0</v>
      </c>
      <c r="AT256" s="127"/>
      <c r="AU256" s="127">
        <v>0</v>
      </c>
    </row>
    <row r="257" spans="1:47" hidden="1">
      <c r="A257" s="128" t="s">
        <v>186</v>
      </c>
      <c r="B257" s="60"/>
      <c r="C257" s="126">
        <v>521</v>
      </c>
      <c r="D257" s="127">
        <v>0</v>
      </c>
      <c r="E257" s="127">
        <v>0</v>
      </c>
      <c r="F257" s="127">
        <v>0</v>
      </c>
      <c r="G257" s="127">
        <v>0</v>
      </c>
      <c r="H257" s="127">
        <v>0</v>
      </c>
      <c r="I257" s="127">
        <v>0</v>
      </c>
      <c r="J257" s="127">
        <v>0</v>
      </c>
      <c r="K257" s="127">
        <v>0</v>
      </c>
      <c r="L257" s="127">
        <v>0</v>
      </c>
      <c r="M257" s="127">
        <v>0</v>
      </c>
      <c r="N257" s="127">
        <v>0</v>
      </c>
      <c r="O257" s="127">
        <v>0</v>
      </c>
      <c r="P257" s="127">
        <v>0</v>
      </c>
      <c r="Q257" s="127">
        <v>0</v>
      </c>
      <c r="R257" s="127">
        <v>0</v>
      </c>
      <c r="S257" s="127">
        <v>0</v>
      </c>
      <c r="T257" s="127">
        <v>0</v>
      </c>
      <c r="U257" s="127">
        <v>0</v>
      </c>
      <c r="V257" s="127">
        <v>0</v>
      </c>
      <c r="W257" s="127">
        <v>0</v>
      </c>
      <c r="X257" s="127">
        <v>0</v>
      </c>
      <c r="Y257" s="127">
        <v>0</v>
      </c>
      <c r="Z257" s="127">
        <v>0</v>
      </c>
      <c r="AA257" s="127">
        <v>0</v>
      </c>
      <c r="AB257" s="127">
        <v>0</v>
      </c>
      <c r="AC257" s="127">
        <v>0</v>
      </c>
      <c r="AD257" s="127">
        <v>0</v>
      </c>
      <c r="AE257" s="127">
        <v>0</v>
      </c>
      <c r="AF257" s="127">
        <v>0</v>
      </c>
      <c r="AG257" s="127">
        <v>0</v>
      </c>
      <c r="AH257" s="127">
        <v>0</v>
      </c>
      <c r="AI257" s="127">
        <v>0</v>
      </c>
      <c r="AJ257" s="127">
        <v>0</v>
      </c>
      <c r="AK257" s="127">
        <v>0</v>
      </c>
      <c r="AL257" s="127">
        <v>0</v>
      </c>
      <c r="AM257" s="127">
        <v>0</v>
      </c>
      <c r="AN257" s="127">
        <v>0</v>
      </c>
      <c r="AO257" s="127">
        <v>0</v>
      </c>
      <c r="AP257" s="127"/>
      <c r="AQ257" s="127">
        <v>0</v>
      </c>
      <c r="AR257" s="127">
        <v>0</v>
      </c>
      <c r="AS257" s="127">
        <v>0</v>
      </c>
      <c r="AT257" s="127"/>
      <c r="AU257" s="127">
        <v>0</v>
      </c>
    </row>
    <row r="258" spans="1:47" hidden="1">
      <c r="A258" s="131" t="s">
        <v>187</v>
      </c>
      <c r="B258" s="60"/>
      <c r="C258" s="126">
        <v>531</v>
      </c>
      <c r="D258" s="127">
        <v>0</v>
      </c>
      <c r="E258" s="127">
        <v>0</v>
      </c>
      <c r="F258" s="127">
        <v>0</v>
      </c>
      <c r="G258" s="127">
        <v>0</v>
      </c>
      <c r="H258" s="127">
        <v>0</v>
      </c>
      <c r="I258" s="127">
        <v>0</v>
      </c>
      <c r="J258" s="127">
        <v>0</v>
      </c>
      <c r="K258" s="127">
        <v>0</v>
      </c>
      <c r="L258" s="127">
        <v>0</v>
      </c>
      <c r="M258" s="127">
        <v>0</v>
      </c>
      <c r="N258" s="127">
        <v>0</v>
      </c>
      <c r="O258" s="127">
        <v>0</v>
      </c>
      <c r="P258" s="127">
        <v>0</v>
      </c>
      <c r="Q258" s="127">
        <v>0</v>
      </c>
      <c r="R258" s="127">
        <v>0</v>
      </c>
      <c r="S258" s="127">
        <v>0</v>
      </c>
      <c r="T258" s="127">
        <v>0</v>
      </c>
      <c r="U258" s="127">
        <v>0</v>
      </c>
      <c r="V258" s="127">
        <v>0</v>
      </c>
      <c r="W258" s="127">
        <v>0</v>
      </c>
      <c r="X258" s="127">
        <v>0</v>
      </c>
      <c r="Y258" s="127">
        <v>0</v>
      </c>
      <c r="Z258" s="127">
        <v>0</v>
      </c>
      <c r="AA258" s="127">
        <v>0</v>
      </c>
      <c r="AB258" s="127">
        <v>0</v>
      </c>
      <c r="AC258" s="127">
        <v>0</v>
      </c>
      <c r="AD258" s="127">
        <v>0</v>
      </c>
      <c r="AE258" s="127">
        <v>0</v>
      </c>
      <c r="AF258" s="127">
        <v>0</v>
      </c>
      <c r="AG258" s="127">
        <v>0</v>
      </c>
      <c r="AH258" s="127">
        <v>0</v>
      </c>
      <c r="AI258" s="127">
        <v>0</v>
      </c>
      <c r="AJ258" s="127">
        <v>0</v>
      </c>
      <c r="AK258" s="127">
        <v>0</v>
      </c>
      <c r="AL258" s="127">
        <v>0</v>
      </c>
      <c r="AM258" s="127">
        <v>0</v>
      </c>
      <c r="AN258" s="127">
        <v>0</v>
      </c>
      <c r="AO258" s="127">
        <v>0</v>
      </c>
      <c r="AP258" s="127"/>
      <c r="AQ258" s="127">
        <v>0</v>
      </c>
      <c r="AR258" s="127">
        <v>0</v>
      </c>
      <c r="AS258" s="127">
        <v>0</v>
      </c>
      <c r="AT258" s="127"/>
      <c r="AU258" s="127">
        <v>0</v>
      </c>
    </row>
    <row r="259" spans="1:47" hidden="1">
      <c r="A259" s="131" t="s">
        <v>188</v>
      </c>
      <c r="B259" s="132"/>
      <c r="C259" s="126">
        <v>522</v>
      </c>
      <c r="D259" s="127">
        <v>0</v>
      </c>
      <c r="E259" s="127">
        <v>0</v>
      </c>
      <c r="F259" s="127">
        <v>0</v>
      </c>
      <c r="G259" s="127">
        <v>0</v>
      </c>
      <c r="H259" s="127">
        <v>0</v>
      </c>
      <c r="I259" s="127">
        <v>0</v>
      </c>
      <c r="J259" s="127">
        <v>0</v>
      </c>
      <c r="K259" s="127">
        <v>0</v>
      </c>
      <c r="L259" s="127">
        <v>0</v>
      </c>
      <c r="M259" s="127">
        <v>0</v>
      </c>
      <c r="N259" s="127">
        <v>0</v>
      </c>
      <c r="O259" s="127">
        <v>0</v>
      </c>
      <c r="P259" s="127">
        <v>0</v>
      </c>
      <c r="Q259" s="127">
        <v>0</v>
      </c>
      <c r="R259" s="127">
        <v>0</v>
      </c>
      <c r="S259" s="127">
        <v>0</v>
      </c>
      <c r="T259" s="127">
        <v>0</v>
      </c>
      <c r="U259" s="127">
        <v>0</v>
      </c>
      <c r="V259" s="127">
        <v>0</v>
      </c>
      <c r="W259" s="127">
        <v>0</v>
      </c>
      <c r="X259" s="127">
        <v>0</v>
      </c>
      <c r="Y259" s="127">
        <v>0</v>
      </c>
      <c r="Z259" s="127">
        <v>0</v>
      </c>
      <c r="AA259" s="127">
        <v>0</v>
      </c>
      <c r="AB259" s="127">
        <v>0</v>
      </c>
      <c r="AC259" s="127">
        <v>0</v>
      </c>
      <c r="AD259" s="127">
        <v>0</v>
      </c>
      <c r="AE259" s="127">
        <v>0</v>
      </c>
      <c r="AF259" s="127">
        <v>0</v>
      </c>
      <c r="AG259" s="127">
        <v>0</v>
      </c>
      <c r="AH259" s="127">
        <v>0</v>
      </c>
      <c r="AI259" s="127">
        <v>0</v>
      </c>
      <c r="AJ259" s="127">
        <v>0</v>
      </c>
      <c r="AK259" s="127">
        <v>0</v>
      </c>
      <c r="AL259" s="127">
        <v>0</v>
      </c>
      <c r="AM259" s="127">
        <v>0</v>
      </c>
      <c r="AN259" s="127">
        <v>0</v>
      </c>
      <c r="AO259" s="127">
        <v>0</v>
      </c>
      <c r="AP259" s="127"/>
      <c r="AQ259" s="127">
        <v>0</v>
      </c>
      <c r="AR259" s="127">
        <v>0</v>
      </c>
      <c r="AS259" s="127">
        <v>0</v>
      </c>
      <c r="AT259" s="127"/>
      <c r="AU259" s="127">
        <v>0</v>
      </c>
    </row>
    <row r="260" spans="1:47" hidden="1">
      <c r="A260" s="131" t="s">
        <v>185</v>
      </c>
      <c r="B260" s="132"/>
      <c r="C260" s="126">
        <v>523</v>
      </c>
      <c r="D260" s="127">
        <v>0</v>
      </c>
      <c r="E260" s="127">
        <v>0</v>
      </c>
      <c r="F260" s="127">
        <v>0</v>
      </c>
      <c r="G260" s="127">
        <v>0</v>
      </c>
      <c r="H260" s="127">
        <v>0</v>
      </c>
      <c r="I260" s="127">
        <v>0</v>
      </c>
      <c r="J260" s="127">
        <v>0</v>
      </c>
      <c r="K260" s="127">
        <v>0</v>
      </c>
      <c r="L260" s="127">
        <v>0</v>
      </c>
      <c r="M260" s="127">
        <v>0</v>
      </c>
      <c r="N260" s="127">
        <v>0</v>
      </c>
      <c r="O260" s="127">
        <v>0</v>
      </c>
      <c r="P260" s="127">
        <v>0</v>
      </c>
      <c r="Q260" s="127">
        <v>0</v>
      </c>
      <c r="R260" s="127">
        <v>0</v>
      </c>
      <c r="S260" s="127">
        <v>0</v>
      </c>
      <c r="T260" s="127">
        <v>0</v>
      </c>
      <c r="U260" s="127">
        <v>0</v>
      </c>
      <c r="V260" s="127">
        <v>0</v>
      </c>
      <c r="W260" s="127">
        <v>0</v>
      </c>
      <c r="X260" s="127">
        <v>0</v>
      </c>
      <c r="Y260" s="127">
        <v>0</v>
      </c>
      <c r="Z260" s="127">
        <v>0</v>
      </c>
      <c r="AA260" s="127">
        <v>0</v>
      </c>
      <c r="AB260" s="127">
        <v>0</v>
      </c>
      <c r="AC260" s="127">
        <v>0</v>
      </c>
      <c r="AD260" s="127">
        <v>0</v>
      </c>
      <c r="AE260" s="127">
        <v>0</v>
      </c>
      <c r="AF260" s="127">
        <v>0</v>
      </c>
      <c r="AG260" s="127">
        <v>0</v>
      </c>
      <c r="AH260" s="127">
        <v>0</v>
      </c>
      <c r="AI260" s="127">
        <v>0</v>
      </c>
      <c r="AJ260" s="127">
        <v>0</v>
      </c>
      <c r="AK260" s="127">
        <v>0</v>
      </c>
      <c r="AL260" s="127">
        <v>0</v>
      </c>
      <c r="AM260" s="127">
        <v>0</v>
      </c>
      <c r="AN260" s="127">
        <v>0</v>
      </c>
      <c r="AO260" s="127">
        <v>0</v>
      </c>
      <c r="AP260" s="127"/>
      <c r="AQ260" s="127">
        <v>0</v>
      </c>
      <c r="AR260" s="127">
        <v>0</v>
      </c>
      <c r="AS260" s="127">
        <v>0</v>
      </c>
      <c r="AT260" s="127"/>
      <c r="AU260" s="127">
        <v>0</v>
      </c>
    </row>
    <row r="261" spans="1:47" hidden="1">
      <c r="A261" s="128" t="s">
        <v>159</v>
      </c>
      <c r="B261" s="60"/>
      <c r="C261" s="126">
        <v>524</v>
      </c>
      <c r="D261" s="127">
        <v>0</v>
      </c>
      <c r="E261" s="127">
        <v>0</v>
      </c>
      <c r="F261" s="127">
        <v>0</v>
      </c>
      <c r="G261" s="127">
        <v>0</v>
      </c>
      <c r="H261" s="127">
        <v>0</v>
      </c>
      <c r="I261" s="127">
        <v>0</v>
      </c>
      <c r="J261" s="127">
        <v>0</v>
      </c>
      <c r="K261" s="127">
        <v>0</v>
      </c>
      <c r="L261" s="127">
        <v>0</v>
      </c>
      <c r="M261" s="127">
        <v>0</v>
      </c>
      <c r="N261" s="127">
        <v>0</v>
      </c>
      <c r="O261" s="127">
        <v>0</v>
      </c>
      <c r="P261" s="127">
        <v>0</v>
      </c>
      <c r="Q261" s="127">
        <v>0</v>
      </c>
      <c r="R261" s="127">
        <v>0</v>
      </c>
      <c r="S261" s="127">
        <v>0</v>
      </c>
      <c r="T261" s="127">
        <v>0</v>
      </c>
      <c r="U261" s="127">
        <v>0</v>
      </c>
      <c r="V261" s="127">
        <v>0</v>
      </c>
      <c r="W261" s="127">
        <v>0</v>
      </c>
      <c r="X261" s="127">
        <v>0</v>
      </c>
      <c r="Y261" s="127">
        <v>0</v>
      </c>
      <c r="Z261" s="127">
        <v>0</v>
      </c>
      <c r="AA261" s="127">
        <v>0</v>
      </c>
      <c r="AB261" s="127">
        <v>0</v>
      </c>
      <c r="AC261" s="127">
        <v>0</v>
      </c>
      <c r="AD261" s="127">
        <v>0</v>
      </c>
      <c r="AE261" s="127">
        <v>0</v>
      </c>
      <c r="AF261" s="127">
        <v>0</v>
      </c>
      <c r="AG261" s="127">
        <v>0</v>
      </c>
      <c r="AH261" s="127">
        <v>0</v>
      </c>
      <c r="AI261" s="127">
        <v>0</v>
      </c>
      <c r="AJ261" s="127">
        <v>0</v>
      </c>
      <c r="AK261" s="127">
        <v>0</v>
      </c>
      <c r="AL261" s="127">
        <v>0</v>
      </c>
      <c r="AM261" s="127">
        <v>0</v>
      </c>
      <c r="AN261" s="127">
        <v>0</v>
      </c>
      <c r="AO261" s="127">
        <v>0</v>
      </c>
      <c r="AP261" s="127"/>
      <c r="AQ261" s="127">
        <v>0</v>
      </c>
      <c r="AR261" s="127">
        <v>0</v>
      </c>
      <c r="AS261" s="127">
        <v>0</v>
      </c>
      <c r="AT261" s="127"/>
      <c r="AU261" s="127">
        <v>0</v>
      </c>
    </row>
    <row r="262" spans="1:47" hidden="1">
      <c r="A262" s="128" t="s">
        <v>343</v>
      </c>
      <c r="B262" s="60"/>
      <c r="C262" s="133">
        <v>534</v>
      </c>
      <c r="D262" s="127">
        <v>0</v>
      </c>
      <c r="E262" s="127">
        <v>0</v>
      </c>
      <c r="F262" s="127">
        <v>0</v>
      </c>
      <c r="G262" s="127">
        <v>0</v>
      </c>
      <c r="H262" s="127">
        <v>0</v>
      </c>
      <c r="I262" s="127">
        <v>0</v>
      </c>
      <c r="J262" s="127">
        <v>0</v>
      </c>
      <c r="K262" s="127">
        <v>0</v>
      </c>
      <c r="L262" s="127">
        <v>0</v>
      </c>
      <c r="M262" s="127">
        <v>0</v>
      </c>
      <c r="N262" s="127">
        <v>0</v>
      </c>
      <c r="O262" s="127">
        <v>0</v>
      </c>
      <c r="P262" s="127">
        <v>0</v>
      </c>
      <c r="Q262" s="127">
        <v>0</v>
      </c>
      <c r="R262" s="127">
        <v>0</v>
      </c>
      <c r="S262" s="127">
        <v>0</v>
      </c>
      <c r="T262" s="127">
        <v>0</v>
      </c>
      <c r="U262" s="127">
        <v>0</v>
      </c>
      <c r="V262" s="127">
        <v>0</v>
      </c>
      <c r="W262" s="127">
        <v>0</v>
      </c>
      <c r="X262" s="127">
        <v>0</v>
      </c>
      <c r="Y262" s="127">
        <v>0</v>
      </c>
      <c r="Z262" s="127">
        <v>0</v>
      </c>
      <c r="AA262" s="127">
        <v>0</v>
      </c>
      <c r="AB262" s="127">
        <v>0</v>
      </c>
      <c r="AC262" s="127">
        <v>0</v>
      </c>
      <c r="AD262" s="127">
        <v>0</v>
      </c>
      <c r="AE262" s="127">
        <v>0</v>
      </c>
      <c r="AF262" s="127">
        <v>0</v>
      </c>
      <c r="AG262" s="127">
        <v>0</v>
      </c>
      <c r="AH262" s="127">
        <v>0</v>
      </c>
      <c r="AI262" s="127">
        <v>0</v>
      </c>
      <c r="AJ262" s="127">
        <v>0</v>
      </c>
      <c r="AK262" s="127">
        <v>0</v>
      </c>
      <c r="AL262" s="127">
        <v>0</v>
      </c>
      <c r="AM262" s="127">
        <v>0</v>
      </c>
      <c r="AN262" s="127">
        <v>0</v>
      </c>
      <c r="AO262" s="127">
        <v>0</v>
      </c>
      <c r="AP262" s="127"/>
      <c r="AQ262" s="127">
        <v>0</v>
      </c>
      <c r="AR262" s="127">
        <v>0</v>
      </c>
      <c r="AS262" s="127">
        <v>0</v>
      </c>
      <c r="AT262" s="127"/>
      <c r="AU262" s="127">
        <v>0</v>
      </c>
    </row>
    <row r="263" spans="1:47" hidden="1">
      <c r="A263" s="128" t="s">
        <v>344</v>
      </c>
      <c r="B263" s="60"/>
      <c r="C263" s="133">
        <v>535</v>
      </c>
      <c r="D263" s="127">
        <v>0</v>
      </c>
      <c r="E263" s="127">
        <v>0</v>
      </c>
      <c r="F263" s="127">
        <v>0</v>
      </c>
      <c r="G263" s="127">
        <v>0</v>
      </c>
      <c r="H263" s="127">
        <v>0</v>
      </c>
      <c r="I263" s="127">
        <v>0</v>
      </c>
      <c r="J263" s="127">
        <v>0</v>
      </c>
      <c r="K263" s="127">
        <v>0</v>
      </c>
      <c r="L263" s="127">
        <v>0</v>
      </c>
      <c r="M263" s="127">
        <v>0</v>
      </c>
      <c r="N263" s="127">
        <v>0</v>
      </c>
      <c r="O263" s="127">
        <v>0</v>
      </c>
      <c r="P263" s="127">
        <v>0</v>
      </c>
      <c r="Q263" s="127">
        <v>0</v>
      </c>
      <c r="R263" s="127">
        <v>0</v>
      </c>
      <c r="S263" s="127">
        <v>0</v>
      </c>
      <c r="T263" s="127">
        <v>0</v>
      </c>
      <c r="U263" s="127">
        <v>0</v>
      </c>
      <c r="V263" s="127">
        <v>0</v>
      </c>
      <c r="W263" s="127">
        <v>0</v>
      </c>
      <c r="X263" s="127">
        <v>0</v>
      </c>
      <c r="Y263" s="127">
        <v>0</v>
      </c>
      <c r="Z263" s="127">
        <v>0</v>
      </c>
      <c r="AA263" s="127">
        <v>0</v>
      </c>
      <c r="AB263" s="127">
        <v>0</v>
      </c>
      <c r="AC263" s="127">
        <v>0</v>
      </c>
      <c r="AD263" s="127">
        <v>0</v>
      </c>
      <c r="AE263" s="127">
        <v>0</v>
      </c>
      <c r="AF263" s="127">
        <v>0</v>
      </c>
      <c r="AG263" s="127">
        <v>0</v>
      </c>
      <c r="AH263" s="127">
        <v>0</v>
      </c>
      <c r="AI263" s="127">
        <v>0</v>
      </c>
      <c r="AJ263" s="127">
        <v>0</v>
      </c>
      <c r="AK263" s="127">
        <v>0</v>
      </c>
      <c r="AL263" s="127">
        <v>0</v>
      </c>
      <c r="AM263" s="127">
        <v>0</v>
      </c>
      <c r="AN263" s="127">
        <v>0</v>
      </c>
      <c r="AO263" s="127">
        <v>0</v>
      </c>
      <c r="AP263" s="127"/>
      <c r="AQ263" s="127">
        <v>0</v>
      </c>
      <c r="AR263" s="127">
        <v>0</v>
      </c>
      <c r="AS263" s="127">
        <v>0</v>
      </c>
      <c r="AT263" s="127"/>
      <c r="AU263" s="127">
        <v>0</v>
      </c>
    </row>
    <row r="264" spans="1:47" ht="13.5" hidden="1" thickBot="1">
      <c r="A264" s="134" t="s">
        <v>165</v>
      </c>
      <c r="B264" s="135"/>
      <c r="C264" s="136">
        <v>525</v>
      </c>
      <c r="D264" s="127">
        <v>0</v>
      </c>
      <c r="E264" s="127">
        <v>0</v>
      </c>
      <c r="F264" s="127">
        <v>0</v>
      </c>
      <c r="G264" s="127">
        <v>0</v>
      </c>
      <c r="H264" s="127">
        <v>0</v>
      </c>
      <c r="I264" s="127">
        <v>0</v>
      </c>
      <c r="J264" s="127">
        <v>0</v>
      </c>
      <c r="K264" s="127">
        <v>0</v>
      </c>
      <c r="L264" s="127">
        <v>0</v>
      </c>
      <c r="M264" s="127">
        <v>0</v>
      </c>
      <c r="N264" s="127">
        <v>0</v>
      </c>
      <c r="O264" s="127">
        <v>0</v>
      </c>
      <c r="P264" s="127">
        <v>0</v>
      </c>
      <c r="Q264" s="127">
        <v>0</v>
      </c>
      <c r="R264" s="127">
        <v>0</v>
      </c>
      <c r="S264" s="127">
        <v>0</v>
      </c>
      <c r="T264" s="127">
        <v>0</v>
      </c>
      <c r="U264" s="127">
        <v>0</v>
      </c>
      <c r="V264" s="127">
        <v>0</v>
      </c>
      <c r="W264" s="127">
        <v>0</v>
      </c>
      <c r="X264" s="127">
        <v>0</v>
      </c>
      <c r="Y264" s="127">
        <v>0</v>
      </c>
      <c r="Z264" s="127">
        <v>0</v>
      </c>
      <c r="AA264" s="127">
        <v>0</v>
      </c>
      <c r="AB264" s="127">
        <v>0</v>
      </c>
      <c r="AC264" s="127">
        <v>0</v>
      </c>
      <c r="AD264" s="127">
        <v>0</v>
      </c>
      <c r="AE264" s="127">
        <v>0</v>
      </c>
      <c r="AF264" s="127">
        <v>0</v>
      </c>
      <c r="AG264" s="127">
        <v>0</v>
      </c>
      <c r="AH264" s="127">
        <v>0</v>
      </c>
      <c r="AI264" s="127">
        <v>0</v>
      </c>
      <c r="AJ264" s="127">
        <v>0</v>
      </c>
      <c r="AK264" s="127">
        <v>0</v>
      </c>
      <c r="AL264" s="127">
        <v>0</v>
      </c>
      <c r="AM264" s="127">
        <v>0</v>
      </c>
      <c r="AN264" s="127">
        <v>0</v>
      </c>
      <c r="AO264" s="127">
        <v>0</v>
      </c>
      <c r="AP264" s="127"/>
      <c r="AQ264" s="127">
        <v>0</v>
      </c>
      <c r="AR264" s="127">
        <v>0</v>
      </c>
      <c r="AS264" s="127">
        <v>0</v>
      </c>
      <c r="AT264" s="127"/>
      <c r="AU264" s="127">
        <v>0</v>
      </c>
    </row>
    <row r="265" spans="1:47" hidden="1"/>
    <row r="266" spans="1:47" hidden="1"/>
    <row r="267" spans="1:47" hidden="1"/>
  </sheetData>
  <mergeCells count="88">
    <mergeCell ref="B35:B36"/>
    <mergeCell ref="C35:C36"/>
    <mergeCell ref="D35:D36"/>
    <mergeCell ref="E35:E36"/>
    <mergeCell ref="F35:F36"/>
    <mergeCell ref="G35:G36"/>
    <mergeCell ref="H35:H36"/>
    <mergeCell ref="I35:I36"/>
    <mergeCell ref="J35:J36"/>
    <mergeCell ref="K35:K36"/>
    <mergeCell ref="M35:M36"/>
    <mergeCell ref="A68:B71"/>
    <mergeCell ref="C68:C71"/>
    <mergeCell ref="D68:P68"/>
    <mergeCell ref="D69:E69"/>
    <mergeCell ref="F69:F70"/>
    <mergeCell ref="G69:G70"/>
    <mergeCell ref="H69:H70"/>
    <mergeCell ref="I69:I70"/>
    <mergeCell ref="J69:J70"/>
    <mergeCell ref="K69:K70"/>
    <mergeCell ref="L69:L70"/>
    <mergeCell ref="M69:M70"/>
    <mergeCell ref="N69:N70"/>
    <mergeCell ref="O69:O70"/>
    <mergeCell ref="P69:P70"/>
    <mergeCell ref="A106:B109"/>
    <mergeCell ref="C106:C109"/>
    <mergeCell ref="D106:P106"/>
    <mergeCell ref="D107:E107"/>
    <mergeCell ref="F107:F108"/>
    <mergeCell ref="G107:G108"/>
    <mergeCell ref="H107:H108"/>
    <mergeCell ref="I107:I108"/>
    <mergeCell ref="J107:J108"/>
    <mergeCell ref="K107:K108"/>
    <mergeCell ref="L107:L108"/>
    <mergeCell ref="M107:M108"/>
    <mergeCell ref="N107:N108"/>
    <mergeCell ref="O107:O108"/>
    <mergeCell ref="P107:P108"/>
    <mergeCell ref="A144:B147"/>
    <mergeCell ref="C144:C147"/>
    <mergeCell ref="D144:P144"/>
    <mergeCell ref="D145:E145"/>
    <mergeCell ref="F145:F146"/>
    <mergeCell ref="G145:G146"/>
    <mergeCell ref="H145:H146"/>
    <mergeCell ref="I145:I146"/>
    <mergeCell ref="J145:J146"/>
    <mergeCell ref="K145:K146"/>
    <mergeCell ref="L145:L146"/>
    <mergeCell ref="M145:M146"/>
    <mergeCell ref="N145:N146"/>
    <mergeCell ref="O145:O146"/>
    <mergeCell ref="P145:P146"/>
    <mergeCell ref="O227:O228"/>
    <mergeCell ref="A182:B185"/>
    <mergeCell ref="C182:C185"/>
    <mergeCell ref="D182:P182"/>
    <mergeCell ref="D183:E183"/>
    <mergeCell ref="F183:F184"/>
    <mergeCell ref="G183:G184"/>
    <mergeCell ref="H183:H184"/>
    <mergeCell ref="I183:I184"/>
    <mergeCell ref="J183:J184"/>
    <mergeCell ref="K183:K184"/>
    <mergeCell ref="L183:L184"/>
    <mergeCell ref="M183:M184"/>
    <mergeCell ref="N183:N184"/>
    <mergeCell ref="O183:O184"/>
    <mergeCell ref="P183:P184"/>
    <mergeCell ref="P227:P228"/>
    <mergeCell ref="A226:B229"/>
    <mergeCell ref="C226:C229"/>
    <mergeCell ref="D226:AN226"/>
    <mergeCell ref="D227:E227"/>
    <mergeCell ref="F227:F228"/>
    <mergeCell ref="G227:G228"/>
    <mergeCell ref="H227:H228"/>
    <mergeCell ref="I227:I228"/>
    <mergeCell ref="J227:J228"/>
    <mergeCell ref="Q227:Q228"/>
    <mergeCell ref="AN227:AN228"/>
    <mergeCell ref="K227:K228"/>
    <mergeCell ref="L227:L228"/>
    <mergeCell ref="M227:M228"/>
    <mergeCell ref="N227:N228"/>
  </mergeCells>
  <pageMargins left="0.59055118110236227" right="0.59055118110236227" top="0.31496062992125984" bottom="0.31496062992125984" header="0" footer="0"/>
  <pageSetup paperSize="9" scale="4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V95"/>
  <sheetViews>
    <sheetView topLeftCell="A77" zoomScale="75" workbookViewId="0">
      <selection activeCell="L93" sqref="L93"/>
    </sheetView>
  </sheetViews>
  <sheetFormatPr baseColWidth="10" defaultRowHeight="12.75"/>
  <cols>
    <col min="1" max="1" width="123" style="3" customWidth="1"/>
    <col min="2" max="2" width="20.5703125" style="26" customWidth="1"/>
    <col min="3" max="5" width="17.28515625" style="3" hidden="1" customWidth="1"/>
    <col min="6" max="6" width="17.7109375" style="3" hidden="1" customWidth="1"/>
    <col min="7" max="8" width="16.85546875" style="3" hidden="1" customWidth="1"/>
    <col min="9" max="9" width="14" style="3" hidden="1" customWidth="1"/>
    <col min="10" max="10" width="11.42578125" style="3" hidden="1" customWidth="1"/>
    <col min="11" max="16384" width="11.42578125" style="3"/>
  </cols>
  <sheetData>
    <row r="1" spans="1:178" customFormat="1" ht="60" customHeight="1">
      <c r="A1" s="7" t="s">
        <v>21</v>
      </c>
      <c r="B1" s="8">
        <f>Balance!O1</f>
        <v>2016</v>
      </c>
      <c r="C1" s="9"/>
      <c r="D1" s="9"/>
      <c r="E1" s="9"/>
      <c r="F1" s="9"/>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row>
    <row r="2" spans="1:178" customFormat="1" ht="12.95" customHeight="1" thickBot="1">
      <c r="A2" s="5"/>
      <c r="B2" s="6"/>
      <c r="C2" s="9"/>
      <c r="D2" s="9"/>
      <c r="E2" s="9"/>
      <c r="F2" s="9"/>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row>
    <row r="3" spans="1:178" customFormat="1" ht="33" customHeight="1">
      <c r="A3" s="69" t="str">
        <f>"                                            "&amp;"OTRAS ENTIDADES DE DERECHO PÚBLICO EMPRESARIALES"</f>
        <v xml:space="preserve">                                            OTRAS ENTIDADES DE DERECHO PÚBLICO EMPRESARIALES</v>
      </c>
      <c r="B3" s="10"/>
      <c r="C3" s="9"/>
      <c r="D3" s="9"/>
      <c r="E3" s="9"/>
      <c r="F3" s="9"/>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row>
    <row r="4" spans="1:178" customFormat="1" ht="20.100000000000001" customHeight="1">
      <c r="A4" s="14" t="s">
        <v>47</v>
      </c>
      <c r="B4" s="15"/>
      <c r="C4" s="9"/>
      <c r="D4" s="9"/>
      <c r="E4" s="9"/>
      <c r="F4" s="9"/>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row>
    <row r="5" spans="1:178" customFormat="1" ht="18" customHeight="1" thickBot="1">
      <c r="A5" s="18"/>
      <c r="B5" s="19"/>
      <c r="C5" s="9"/>
      <c r="D5" s="9"/>
      <c r="E5" s="9"/>
      <c r="F5" s="9"/>
      <c r="G5" s="48"/>
      <c r="H5" s="48"/>
      <c r="I5" s="48"/>
      <c r="J5" s="48"/>
      <c r="K5" s="48"/>
      <c r="L5" s="48"/>
      <c r="M5" s="48"/>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row>
    <row r="6" spans="1:178" customFormat="1" ht="15" customHeight="1">
      <c r="A6" s="20"/>
      <c r="B6" s="21"/>
      <c r="C6" s="9"/>
      <c r="D6" s="9"/>
      <c r="E6" s="9"/>
      <c r="F6" s="9"/>
      <c r="G6" s="48"/>
      <c r="H6" s="48"/>
      <c r="I6" s="48"/>
      <c r="J6" s="48"/>
      <c r="K6" s="48"/>
      <c r="L6" s="48"/>
      <c r="M6" s="48"/>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row>
    <row r="7" spans="1:178" customFormat="1" ht="12.95" customHeight="1">
      <c r="A7" s="20"/>
      <c r="B7" s="21"/>
      <c r="C7" s="9"/>
      <c r="D7" s="9"/>
      <c r="E7" s="9"/>
      <c r="F7" s="9"/>
      <c r="G7" s="48"/>
      <c r="H7" s="48"/>
      <c r="I7" s="48"/>
      <c r="J7" s="48"/>
      <c r="K7" s="48"/>
      <c r="L7" s="48"/>
      <c r="M7" s="48"/>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row>
    <row r="8" spans="1:178" customFormat="1" ht="21" customHeight="1">
      <c r="A8" s="23" t="s">
        <v>189</v>
      </c>
      <c r="B8" s="21"/>
      <c r="C8" s="41">
        <v>22101</v>
      </c>
      <c r="D8" s="41">
        <v>22103</v>
      </c>
      <c r="E8" s="41">
        <v>22104</v>
      </c>
      <c r="F8" s="41">
        <v>22105</v>
      </c>
      <c r="G8" s="41">
        <v>22106</v>
      </c>
      <c r="H8" s="41">
        <v>22112</v>
      </c>
      <c r="I8" s="41">
        <v>22118</v>
      </c>
      <c r="J8" s="41">
        <v>22120</v>
      </c>
      <c r="K8" s="48"/>
      <c r="L8" s="48"/>
      <c r="M8" s="48"/>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row>
    <row r="9" spans="1:178" customFormat="1" ht="18" customHeight="1">
      <c r="A9" s="24"/>
      <c r="B9" s="21"/>
      <c r="C9" s="41" t="s">
        <v>20</v>
      </c>
      <c r="D9" s="41" t="s">
        <v>20</v>
      </c>
      <c r="E9" s="41" t="s">
        <v>20</v>
      </c>
      <c r="F9" s="41" t="s">
        <v>20</v>
      </c>
      <c r="G9" s="41" t="s">
        <v>20</v>
      </c>
      <c r="H9" s="41" t="s">
        <v>20</v>
      </c>
      <c r="I9" s="41" t="s">
        <v>19</v>
      </c>
      <c r="J9" s="41" t="s">
        <v>19</v>
      </c>
      <c r="K9" s="48"/>
      <c r="L9" s="48"/>
      <c r="M9" s="48"/>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row>
    <row r="10" spans="1:178" customFormat="1" ht="12.95" customHeight="1">
      <c r="A10" s="23"/>
      <c r="B10" s="21"/>
      <c r="C10" s="41" t="s">
        <v>341</v>
      </c>
      <c r="D10" s="41" t="s">
        <v>0</v>
      </c>
      <c r="E10" s="41" t="s">
        <v>340</v>
      </c>
      <c r="F10" s="41" t="s">
        <v>1</v>
      </c>
      <c r="G10" s="41" t="s">
        <v>2</v>
      </c>
      <c r="H10" s="1" t="s">
        <v>339</v>
      </c>
      <c r="I10" s="41" t="s">
        <v>3</v>
      </c>
      <c r="J10" s="41" t="s">
        <v>342</v>
      </c>
      <c r="K10" s="48"/>
      <c r="L10" s="48"/>
      <c r="M10" s="48"/>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row>
    <row r="11" spans="1:178" ht="18" customHeight="1" thickBot="1">
      <c r="A11" s="25" t="s">
        <v>22</v>
      </c>
      <c r="B11" s="17"/>
      <c r="C11" s="41"/>
      <c r="D11" s="41"/>
      <c r="E11" s="41"/>
      <c r="F11" s="41"/>
      <c r="G11" s="41"/>
      <c r="H11" s="41"/>
      <c r="I11" s="41"/>
    </row>
    <row r="12" spans="1:178" ht="33" customHeight="1">
      <c r="A12" s="52" t="s">
        <v>28</v>
      </c>
      <c r="B12" s="28">
        <f>B1</f>
        <v>2016</v>
      </c>
      <c r="C12" s="41"/>
      <c r="D12" s="41"/>
      <c r="E12" s="41"/>
      <c r="F12" s="41"/>
      <c r="G12" s="41"/>
      <c r="H12" s="41"/>
      <c r="I12" s="41"/>
    </row>
    <row r="13" spans="1:178" ht="18" customHeight="1">
      <c r="A13" s="152" t="s">
        <v>190</v>
      </c>
      <c r="B13" s="146">
        <f t="shared" ref="B13:B44" si="0">SUM(C13:J13)</f>
        <v>7814663.2600000054</v>
      </c>
      <c r="C13" s="42">
        <f>'[1]4200'!$D$30</f>
        <v>-3863572.02</v>
      </c>
      <c r="D13" s="42">
        <f>'[2]4200'!$D$30</f>
        <v>-5277731.5600000005</v>
      </c>
      <c r="E13" s="42">
        <f>'[3]4200'!$D$30</f>
        <v>-22569100.350000001</v>
      </c>
      <c r="F13" s="42">
        <f>'[4]4200'!$D$30</f>
        <v>-25981283.190000001</v>
      </c>
      <c r="G13" s="42">
        <f>'[5]4200'!$D$30</f>
        <v>97185852.600000009</v>
      </c>
      <c r="H13" s="42">
        <f>'[6]4200'!$D$30</f>
        <v>-31679502.219999999</v>
      </c>
      <c r="I13" s="42"/>
    </row>
    <row r="14" spans="1:178" ht="15.75">
      <c r="A14" s="59" t="s">
        <v>191</v>
      </c>
      <c r="B14" s="138">
        <f t="shared" si="0"/>
        <v>-15420448.930000003</v>
      </c>
      <c r="C14" s="42">
        <f>'[1]4200'!$D4</f>
        <v>-6635721.3399999999</v>
      </c>
      <c r="D14" s="42">
        <f>'[2]4200'!$D4</f>
        <v>-5180947.4800000004</v>
      </c>
      <c r="E14" s="42">
        <f>'[3]4200'!$D4</f>
        <v>-27621605.52</v>
      </c>
      <c r="F14" s="42">
        <f>'[4]4200'!$D4</f>
        <v>-29013338.760000002</v>
      </c>
      <c r="G14" s="42">
        <f>'[5]4200'!$D4</f>
        <v>80051980.620000005</v>
      </c>
      <c r="H14" s="42">
        <f>'[6]4200'!$D4</f>
        <v>-27020816.449999999</v>
      </c>
      <c r="I14" s="42"/>
    </row>
    <row r="15" spans="1:178" ht="15.75">
      <c r="A15" s="59" t="s">
        <v>192</v>
      </c>
      <c r="B15" s="138">
        <f t="shared" si="0"/>
        <v>39066054.059999995</v>
      </c>
      <c r="C15" s="42">
        <f>'[1]4200'!$D5</f>
        <v>4217914.95</v>
      </c>
      <c r="D15" s="42">
        <f>'[2]4200'!$D5</f>
        <v>3232.9500000000007</v>
      </c>
      <c r="E15" s="42">
        <f>'[3]4200'!$D5</f>
        <v>2418398.0499999998</v>
      </c>
      <c r="F15" s="42">
        <f>'[4]4200'!$D5</f>
        <v>556001.06000000017</v>
      </c>
      <c r="G15" s="42">
        <f>'[5]4200'!$D5</f>
        <v>33545262.369999997</v>
      </c>
      <c r="H15" s="42">
        <f>'[6]4200'!$D5</f>
        <v>-1674755.3199999998</v>
      </c>
      <c r="I15" s="42"/>
    </row>
    <row r="16" spans="1:178" ht="15.75">
      <c r="A16" s="117" t="s">
        <v>193</v>
      </c>
      <c r="B16" s="108">
        <f t="shared" si="0"/>
        <v>43823038.899999999</v>
      </c>
      <c r="C16" s="42">
        <f>'[1]4200'!$D6</f>
        <v>0</v>
      </c>
      <c r="D16" s="42">
        <f>'[2]4200'!$D6</f>
        <v>700521.84</v>
      </c>
      <c r="E16" s="42">
        <f>'[3]4200'!$D6</f>
        <v>3189338.88</v>
      </c>
      <c r="F16" s="42">
        <f>'[4]4200'!$D6</f>
        <v>2907236.94</v>
      </c>
      <c r="G16" s="42">
        <f>'[5]4200'!$D6</f>
        <v>36067418.310000002</v>
      </c>
      <c r="H16" s="42">
        <f>'[6]4200'!$D6</f>
        <v>958522.93</v>
      </c>
      <c r="I16" s="42"/>
    </row>
    <row r="17" spans="1:9" ht="15.75">
      <c r="A17" s="117" t="s">
        <v>194</v>
      </c>
      <c r="B17" s="108">
        <f t="shared" si="0"/>
        <v>2153818.81</v>
      </c>
      <c r="C17" s="42">
        <f>'[1]4200'!$D7</f>
        <v>0</v>
      </c>
      <c r="D17" s="42">
        <f>'[2]4200'!$D7</f>
        <v>9614.51</v>
      </c>
      <c r="E17" s="42">
        <f>'[3]4200'!$D7</f>
        <v>0</v>
      </c>
      <c r="F17" s="42">
        <f>'[4]4200'!$D7</f>
        <v>0</v>
      </c>
      <c r="G17" s="42">
        <f>'[5]4200'!$D7</f>
        <v>2154334.7000000002</v>
      </c>
      <c r="H17" s="42">
        <f>'[6]4200'!$D7</f>
        <v>-10130.4</v>
      </c>
      <c r="I17" s="42"/>
    </row>
    <row r="18" spans="1:9" ht="15.75">
      <c r="A18" s="117" t="s">
        <v>195</v>
      </c>
      <c r="B18" s="108">
        <f t="shared" si="0"/>
        <v>-4046975.9999999995</v>
      </c>
      <c r="C18" s="42">
        <f>'[1]4200'!$D8</f>
        <v>0</v>
      </c>
      <c r="D18" s="42">
        <f>'[2]4200'!$D8</f>
        <v>0</v>
      </c>
      <c r="E18" s="42">
        <f>'[3]4200'!$D8</f>
        <v>0</v>
      </c>
      <c r="F18" s="42">
        <f>'[4]4200'!$D8</f>
        <v>-3018194.28</v>
      </c>
      <c r="G18" s="42">
        <f>'[5]4200'!$D8</f>
        <v>-942273.38</v>
      </c>
      <c r="H18" s="42">
        <f>'[6]4200'!$D8</f>
        <v>-86508.34</v>
      </c>
      <c r="I18" s="42"/>
    </row>
    <row r="19" spans="1:9" ht="15.75">
      <c r="A19" s="117" t="s">
        <v>196</v>
      </c>
      <c r="B19" s="108">
        <f t="shared" si="0"/>
        <v>-16228688.379999999</v>
      </c>
      <c r="C19" s="42">
        <f>'[1]4200'!$D9</f>
        <v>0</v>
      </c>
      <c r="D19" s="42">
        <f>'[2]4200'!$D9</f>
        <v>-710136.35</v>
      </c>
      <c r="E19" s="42">
        <f>'[3]4200'!$D9</f>
        <v>-910257.45</v>
      </c>
      <c r="F19" s="42">
        <f>'[4]4200'!$D9</f>
        <v>-25000</v>
      </c>
      <c r="G19" s="42">
        <f>'[5]4200'!$D9</f>
        <v>-11492364.24</v>
      </c>
      <c r="H19" s="42">
        <f>'[6]4200'!$D9</f>
        <v>-3090930.34</v>
      </c>
      <c r="I19" s="42"/>
    </row>
    <row r="20" spans="1:9" ht="15.75">
      <c r="A20" s="117" t="s">
        <v>197</v>
      </c>
      <c r="B20" s="108">
        <f t="shared" si="0"/>
        <v>579817.48</v>
      </c>
      <c r="C20" s="42">
        <f>'[1]4200'!$D10</f>
        <v>0</v>
      </c>
      <c r="D20" s="42">
        <f>'[2]4200'!$D10</f>
        <v>0</v>
      </c>
      <c r="E20" s="42">
        <f>'[3]4200'!$D10</f>
        <v>0</v>
      </c>
      <c r="F20" s="42">
        <f>'[4]4200'!$D10</f>
        <v>579817.48</v>
      </c>
      <c r="G20" s="42">
        <f>'[5]4200'!$D10</f>
        <v>0</v>
      </c>
      <c r="H20" s="42">
        <f>'[6]4200'!$D10</f>
        <v>0</v>
      </c>
      <c r="I20" s="42"/>
    </row>
    <row r="21" spans="1:9" ht="15.75">
      <c r="A21" s="117" t="s">
        <v>198</v>
      </c>
      <c r="B21" s="108">
        <f t="shared" si="0"/>
        <v>0</v>
      </c>
      <c r="C21" s="42">
        <f>'[1]4200'!$D11</f>
        <v>0</v>
      </c>
      <c r="D21" s="42">
        <f>'[2]4200'!$D11</f>
        <v>0</v>
      </c>
      <c r="E21" s="42">
        <f>'[3]4200'!$D11</f>
        <v>0</v>
      </c>
      <c r="F21" s="42">
        <f>'[4]4200'!$D11</f>
        <v>0</v>
      </c>
      <c r="G21" s="42">
        <f>'[5]4200'!$D11</f>
        <v>0</v>
      </c>
      <c r="H21" s="42">
        <f>'[6]4200'!$D11</f>
        <v>0</v>
      </c>
      <c r="I21" s="42"/>
    </row>
    <row r="22" spans="1:9" ht="15.75">
      <c r="A22" s="117" t="s">
        <v>199</v>
      </c>
      <c r="B22" s="108">
        <f t="shared" si="0"/>
        <v>-832842.07</v>
      </c>
      <c r="C22" s="42">
        <f>'[1]4200'!$D12</f>
        <v>0</v>
      </c>
      <c r="D22" s="42">
        <f>'[2]4200'!$D12</f>
        <v>-240.48</v>
      </c>
      <c r="E22" s="42">
        <f>'[3]4200'!$D12</f>
        <v>-3265.34</v>
      </c>
      <c r="F22" s="42">
        <f>'[4]4200'!$D12</f>
        <v>-7981.37</v>
      </c>
      <c r="G22" s="42">
        <f>'[5]4200'!$D12</f>
        <v>-820444.8</v>
      </c>
      <c r="H22" s="42">
        <f>'[6]4200'!$D12</f>
        <v>-910.08</v>
      </c>
      <c r="I22" s="42"/>
    </row>
    <row r="23" spans="1:9" ht="15.75">
      <c r="A23" s="117" t="s">
        <v>200</v>
      </c>
      <c r="B23" s="108">
        <f t="shared" si="0"/>
        <v>13326242.909999998</v>
      </c>
      <c r="C23" s="42">
        <f>'[1]4200'!$D13</f>
        <v>4217914.95</v>
      </c>
      <c r="D23" s="42">
        <f>'[2]4200'!$D13</f>
        <v>6947.3</v>
      </c>
      <c r="E23" s="42">
        <f>'[3]4200'!$D13</f>
        <v>142581.96</v>
      </c>
      <c r="F23" s="42">
        <f>'[4]4200'!$D13</f>
        <v>247231.14</v>
      </c>
      <c r="G23" s="42">
        <f>'[5]4200'!$D13</f>
        <v>8578591.7799999993</v>
      </c>
      <c r="H23" s="42">
        <f>'[6]4200'!$D13</f>
        <v>132975.78</v>
      </c>
      <c r="I23" s="42"/>
    </row>
    <row r="24" spans="1:9" ht="15.75">
      <c r="A24" s="117" t="s">
        <v>201</v>
      </c>
      <c r="B24" s="108">
        <f t="shared" si="0"/>
        <v>-3473.87</v>
      </c>
      <c r="C24" s="42">
        <f>'[1]4200'!$D14</f>
        <v>0</v>
      </c>
      <c r="D24" s="42">
        <f>'[2]4200'!$D14</f>
        <v>-3473.87</v>
      </c>
      <c r="E24" s="42">
        <f>'[3]4200'!$D14</f>
        <v>0</v>
      </c>
      <c r="F24" s="42">
        <f>'[4]4200'!$D14</f>
        <v>0</v>
      </c>
      <c r="G24" s="42">
        <f>'[5]4200'!$D14</f>
        <v>0</v>
      </c>
      <c r="H24" s="42">
        <f>'[6]4200'!$D14</f>
        <v>0</v>
      </c>
      <c r="I24" s="42"/>
    </row>
    <row r="25" spans="1:9" ht="15.75">
      <c r="A25" s="117" t="s">
        <v>202</v>
      </c>
      <c r="B25" s="108">
        <f t="shared" si="0"/>
        <v>0</v>
      </c>
      <c r="C25" s="42">
        <f>'[1]4200'!$D15</f>
        <v>0</v>
      </c>
      <c r="D25" s="42">
        <f>'[2]4200'!$D15</f>
        <v>0</v>
      </c>
      <c r="E25" s="42">
        <f>'[3]4200'!$D15</f>
        <v>0</v>
      </c>
      <c r="F25" s="42">
        <f>'[4]4200'!$D15</f>
        <v>0</v>
      </c>
      <c r="G25" s="42">
        <f>'[5]4200'!$D15</f>
        <v>0</v>
      </c>
      <c r="H25" s="42">
        <f>'[6]4200'!$D15</f>
        <v>0</v>
      </c>
      <c r="I25" s="42"/>
    </row>
    <row r="26" spans="1:9" ht="15.75">
      <c r="A26" s="117" t="s">
        <v>203</v>
      </c>
      <c r="B26" s="108">
        <f t="shared" si="0"/>
        <v>295116.28000000003</v>
      </c>
      <c r="C26" s="42">
        <f>'[1]4200'!$D16</f>
        <v>0</v>
      </c>
      <c r="D26" s="42">
        <f>'[2]4200'!$D16</f>
        <v>0</v>
      </c>
      <c r="E26" s="42">
        <f>'[3]4200'!$D16</f>
        <v>0</v>
      </c>
      <c r="F26" s="42">
        <f>'[4]4200'!$D16</f>
        <v>-127108.85</v>
      </c>
      <c r="G26" s="42">
        <f>'[5]4200'!$D16</f>
        <v>0</v>
      </c>
      <c r="H26" s="42">
        <f>'[6]4200'!$D16</f>
        <v>422225.13</v>
      </c>
      <c r="I26" s="42"/>
    </row>
    <row r="27" spans="1:9" ht="15.75">
      <c r="A27" s="117" t="s">
        <v>204</v>
      </c>
      <c r="B27" s="108">
        <f t="shared" si="0"/>
        <v>0</v>
      </c>
      <c r="C27" s="42"/>
      <c r="D27" s="42"/>
      <c r="E27" s="42"/>
      <c r="F27" s="42"/>
      <c r="G27" s="42"/>
      <c r="H27" s="42"/>
      <c r="I27" s="42"/>
    </row>
    <row r="28" spans="1:9" ht="15.75">
      <c r="A28" s="59" t="s">
        <v>205</v>
      </c>
      <c r="B28" s="138">
        <f t="shared" si="0"/>
        <v>-2693314.3499999978</v>
      </c>
      <c r="C28" s="42">
        <f>'[1]4200'!$D17</f>
        <v>2772149.32</v>
      </c>
      <c r="D28" s="42">
        <f>'[2]4200'!$D17</f>
        <v>-93310.209999999992</v>
      </c>
      <c r="E28" s="42">
        <f>'[3]4200'!$D17</f>
        <v>2773423.7399999998</v>
      </c>
      <c r="F28" s="42">
        <f>'[4]4200'!$D17</f>
        <v>2715304.2800000003</v>
      </c>
      <c r="G28" s="42">
        <f>'[5]4200'!$D17</f>
        <v>-8009016.7299999977</v>
      </c>
      <c r="H28" s="42">
        <f>'[6]4200'!$D17</f>
        <v>-2851864.75</v>
      </c>
      <c r="I28" s="42"/>
    </row>
    <row r="29" spans="1:9" ht="15.75">
      <c r="A29" s="117" t="s">
        <v>206</v>
      </c>
      <c r="B29" s="108">
        <f t="shared" si="0"/>
        <v>185666.91</v>
      </c>
      <c r="C29" s="42">
        <f>'[1]4200'!$D18</f>
        <v>0</v>
      </c>
      <c r="D29" s="42">
        <f>'[2]4200'!$D18</f>
        <v>6395.77</v>
      </c>
      <c r="E29" s="42">
        <f>'[3]4200'!$D18</f>
        <v>-53967.199999999997</v>
      </c>
      <c r="F29" s="42">
        <f>'[4]4200'!$D18</f>
        <v>0</v>
      </c>
      <c r="G29" s="42">
        <f>'[5]4200'!$D18</f>
        <v>0</v>
      </c>
      <c r="H29" s="42">
        <f>'[6]4200'!$D18</f>
        <v>233238.34</v>
      </c>
      <c r="I29" s="42"/>
    </row>
    <row r="30" spans="1:9" ht="15.75">
      <c r="A30" s="117" t="s">
        <v>207</v>
      </c>
      <c r="B30" s="108">
        <f t="shared" si="0"/>
        <v>-1031406.9299999999</v>
      </c>
      <c r="C30" s="42">
        <f>'[1]4200'!$D19</f>
        <v>-30654.31</v>
      </c>
      <c r="D30" s="42">
        <f>'[2]4200'!$D19</f>
        <v>-254233.63</v>
      </c>
      <c r="E30" s="42">
        <f>'[3]4200'!$D19</f>
        <v>515820.5</v>
      </c>
      <c r="F30" s="42">
        <f>'[4]4200'!$D19</f>
        <v>155975.62</v>
      </c>
      <c r="G30" s="42">
        <f>'[5]4200'!$D19</f>
        <v>-263623.96000000002</v>
      </c>
      <c r="H30" s="42">
        <f>'[6]4200'!$D19</f>
        <v>-1154691.1499999999</v>
      </c>
      <c r="I30" s="42"/>
    </row>
    <row r="31" spans="1:9" ht="15.75">
      <c r="A31" s="117" t="s">
        <v>208</v>
      </c>
      <c r="B31" s="108">
        <f t="shared" si="0"/>
        <v>7103103.1400000006</v>
      </c>
      <c r="C31" s="42">
        <f>'[1]4200'!$D20</f>
        <v>213777.8</v>
      </c>
      <c r="D31" s="42">
        <f>'[2]4200'!$D20</f>
        <v>0</v>
      </c>
      <c r="E31" s="42">
        <f>'[3]4200'!$D20</f>
        <v>-227.39</v>
      </c>
      <c r="F31" s="42">
        <f>'[4]4200'!$D20</f>
        <v>1000.75</v>
      </c>
      <c r="G31" s="42">
        <f>'[5]4200'!$D20</f>
        <v>6888551.9800000004</v>
      </c>
      <c r="H31" s="42">
        <f>'[6]4200'!$D20</f>
        <v>0</v>
      </c>
      <c r="I31" s="42"/>
    </row>
    <row r="32" spans="1:9" ht="15.75">
      <c r="A32" s="117" t="s">
        <v>209</v>
      </c>
      <c r="B32" s="108">
        <f t="shared" si="0"/>
        <v>6959142.6699999999</v>
      </c>
      <c r="C32" s="42">
        <f>'[1]4200'!$D21</f>
        <v>8845.99</v>
      </c>
      <c r="D32" s="42">
        <f>'[2]4200'!$D21</f>
        <v>-36135.64</v>
      </c>
      <c r="E32" s="42">
        <f>'[3]4200'!$D21</f>
        <v>2335097.5299999998</v>
      </c>
      <c r="F32" s="42">
        <f>'[4]4200'!$D21</f>
        <v>2545858.7400000002</v>
      </c>
      <c r="G32" s="42">
        <f>'[5]4200'!$D21</f>
        <v>4035887.99</v>
      </c>
      <c r="H32" s="42">
        <f>'[6]4200'!$D21</f>
        <v>-1930411.94</v>
      </c>
      <c r="I32" s="42"/>
    </row>
    <row r="33" spans="1:9" ht="15.75">
      <c r="A33" s="117" t="s">
        <v>210</v>
      </c>
      <c r="B33" s="108">
        <f t="shared" si="0"/>
        <v>-18095717.489999998</v>
      </c>
      <c r="C33" s="42">
        <f>'[1]4200'!$D22</f>
        <v>2580179.84</v>
      </c>
      <c r="D33" s="42">
        <f>'[2]4200'!$D22</f>
        <v>190663.29</v>
      </c>
      <c r="E33" s="42">
        <f>'[3]4200'!$D22</f>
        <v>4413.5</v>
      </c>
      <c r="F33" s="42">
        <f>'[4]4200'!$D22</f>
        <v>12469.17</v>
      </c>
      <c r="G33" s="42">
        <f>'[5]4200'!$D22</f>
        <v>-20883443.289999999</v>
      </c>
      <c r="H33" s="42">
        <f>'[6]4200'!$D22</f>
        <v>0</v>
      </c>
      <c r="I33" s="42"/>
    </row>
    <row r="34" spans="1:9" ht="15.75">
      <c r="A34" s="117" t="s">
        <v>211</v>
      </c>
      <c r="B34" s="108">
        <f t="shared" si="0"/>
        <v>2185897.3499999996</v>
      </c>
      <c r="C34" s="42">
        <f>'[1]4200'!$D23</f>
        <v>0</v>
      </c>
      <c r="D34" s="42">
        <f>'[2]4200'!$D23</f>
        <v>0</v>
      </c>
      <c r="E34" s="42">
        <f>'[3]4200'!$D23</f>
        <v>-27713.200000000001</v>
      </c>
      <c r="F34" s="42">
        <f>'[4]4200'!$D23</f>
        <v>0</v>
      </c>
      <c r="G34" s="42">
        <f>'[5]4200'!$D23</f>
        <v>2213610.5499999998</v>
      </c>
      <c r="H34" s="42">
        <f>'[6]4200'!$D23</f>
        <v>0</v>
      </c>
      <c r="I34" s="42"/>
    </row>
    <row r="35" spans="1:9" ht="15.75">
      <c r="A35" s="59" t="s">
        <v>212</v>
      </c>
      <c r="B35" s="138">
        <f t="shared" si="0"/>
        <v>-13137627.52</v>
      </c>
      <c r="C35" s="42">
        <f>'[1]4200'!$D24</f>
        <v>-4217914.95</v>
      </c>
      <c r="D35" s="42">
        <f>'[2]4200'!$D24</f>
        <v>-6706.8200000000006</v>
      </c>
      <c r="E35" s="42">
        <f>'[3]4200'!$D24</f>
        <v>-139316.62</v>
      </c>
      <c r="F35" s="42">
        <f>'[4]4200'!$D24</f>
        <v>-239249.77000000002</v>
      </c>
      <c r="G35" s="42">
        <f>'[5]4200'!$D24</f>
        <v>-8402373.6600000001</v>
      </c>
      <c r="H35" s="42">
        <f>'[6]4200'!$D24</f>
        <v>-132065.70000000001</v>
      </c>
      <c r="I35" s="42"/>
    </row>
    <row r="36" spans="1:9" ht="15.75">
      <c r="A36" s="117" t="s">
        <v>213</v>
      </c>
      <c r="B36" s="108">
        <f t="shared" si="0"/>
        <v>-13522668.479999999</v>
      </c>
      <c r="C36" s="42">
        <f>'[1]4200'!$D25</f>
        <v>-4217914.95</v>
      </c>
      <c r="D36" s="42">
        <f>'[2]4200'!$D25</f>
        <v>-6947.3</v>
      </c>
      <c r="E36" s="42">
        <f>'[3]4200'!$D25</f>
        <v>-142581.96</v>
      </c>
      <c r="F36" s="42">
        <f>'[4]4200'!$D25</f>
        <v>-247231.14</v>
      </c>
      <c r="G36" s="42">
        <f>'[5]4200'!$D25</f>
        <v>-8775017.3499999996</v>
      </c>
      <c r="H36" s="42">
        <f>'[6]4200'!$D25</f>
        <v>-132975.78</v>
      </c>
      <c r="I36" s="42"/>
    </row>
    <row r="37" spans="1:9" ht="15.75">
      <c r="A37" s="117" t="s">
        <v>214</v>
      </c>
      <c r="B37" s="108">
        <f t="shared" si="0"/>
        <v>7981.37</v>
      </c>
      <c r="C37" s="42">
        <f>'[1]4200'!$D26</f>
        <v>0</v>
      </c>
      <c r="D37" s="42">
        <f>'[2]4200'!$D26</f>
        <v>0</v>
      </c>
      <c r="E37" s="42">
        <f>'[3]4200'!$D26</f>
        <v>0</v>
      </c>
      <c r="F37" s="42">
        <f>'[4]4200'!$D26</f>
        <v>7981.37</v>
      </c>
      <c r="G37" s="42">
        <f>'[5]4200'!$D26</f>
        <v>0</v>
      </c>
      <c r="H37" s="42">
        <f>'[6]4200'!$D26</f>
        <v>0</v>
      </c>
      <c r="I37" s="42"/>
    </row>
    <row r="38" spans="1:9" ht="15.75">
      <c r="A38" s="117" t="s">
        <v>215</v>
      </c>
      <c r="B38" s="108">
        <f t="shared" si="0"/>
        <v>377059.59</v>
      </c>
      <c r="C38" s="42">
        <f>'[1]4200'!$D27</f>
        <v>0</v>
      </c>
      <c r="D38" s="42">
        <f>'[2]4200'!$D27</f>
        <v>240.48</v>
      </c>
      <c r="E38" s="42">
        <f>'[3]4200'!$D27</f>
        <v>3265.34</v>
      </c>
      <c r="F38" s="42">
        <f>'[4]4200'!$D27</f>
        <v>0</v>
      </c>
      <c r="G38" s="42">
        <f>'[5]4200'!$D27</f>
        <v>372643.69</v>
      </c>
      <c r="H38" s="42">
        <f>'[6]4200'!$D27</f>
        <v>910.08</v>
      </c>
      <c r="I38" s="42"/>
    </row>
    <row r="39" spans="1:9" ht="15.75">
      <c r="A39" s="117" t="s">
        <v>216</v>
      </c>
      <c r="B39" s="108">
        <f t="shared" si="0"/>
        <v>0</v>
      </c>
      <c r="C39" s="42">
        <f>'[1]4200'!$D28</f>
        <v>0</v>
      </c>
      <c r="D39" s="42">
        <f>'[2]4200'!$D28</f>
        <v>0</v>
      </c>
      <c r="E39" s="42">
        <f>'[3]4200'!$D28</f>
        <v>0</v>
      </c>
      <c r="F39" s="42">
        <f>'[4]4200'!$D28</f>
        <v>0</v>
      </c>
      <c r="G39" s="42">
        <f>'[5]4200'!$D28</f>
        <v>0</v>
      </c>
      <c r="H39" s="42">
        <f>'[6]4200'!$D28</f>
        <v>0</v>
      </c>
      <c r="I39" s="42"/>
    </row>
    <row r="40" spans="1:9" ht="15.75">
      <c r="A40" s="117" t="s">
        <v>217</v>
      </c>
      <c r="B40" s="108">
        <f t="shared" si="0"/>
        <v>0</v>
      </c>
      <c r="C40" s="42">
        <f>'[1]4200'!$D29</f>
        <v>0</v>
      </c>
      <c r="D40" s="42">
        <f>'[2]4200'!$D29</f>
        <v>0</v>
      </c>
      <c r="E40" s="42">
        <f>'[3]4200'!$D29</f>
        <v>0</v>
      </c>
      <c r="F40" s="42">
        <f>'[4]4200'!$D29</f>
        <v>0</v>
      </c>
      <c r="G40" s="42">
        <f>'[5]4200'!$D29</f>
        <v>0</v>
      </c>
      <c r="H40" s="42">
        <f>'[6]4200'!$D29</f>
        <v>0</v>
      </c>
      <c r="I40" s="42"/>
    </row>
    <row r="41" spans="1:9" ht="15.75">
      <c r="A41" s="152" t="s">
        <v>218</v>
      </c>
      <c r="B41" s="146">
        <f t="shared" si="0"/>
        <v>-15098676.119999997</v>
      </c>
      <c r="C41" s="42">
        <f>'[1]4200'!$D$50</f>
        <v>0</v>
      </c>
      <c r="D41" s="42">
        <f>'[2]4200'!$D$50</f>
        <v>-298898.17</v>
      </c>
      <c r="E41" s="42">
        <f>'[3]4200'!$D$50</f>
        <v>-5119694.669999999</v>
      </c>
      <c r="F41" s="42">
        <f>'[4]4200'!$D$50</f>
        <v>-1920199.6700000002</v>
      </c>
      <c r="G41" s="42">
        <f>'[5]4200'!$D$50</f>
        <v>-9958225.5</v>
      </c>
      <c r="H41" s="42">
        <f>'[6]4200'!$D$50</f>
        <v>2198341.89</v>
      </c>
      <c r="I41" s="42"/>
    </row>
    <row r="42" spans="1:9" ht="15.75">
      <c r="A42" s="59" t="s">
        <v>219</v>
      </c>
      <c r="B42" s="138">
        <f t="shared" si="0"/>
        <v>-15117818.419999998</v>
      </c>
      <c r="C42" s="42">
        <f>'[1]4200'!$D32</f>
        <v>0</v>
      </c>
      <c r="D42" s="42">
        <f>'[2]4200'!$D32</f>
        <v>-298898.17</v>
      </c>
      <c r="E42" s="42">
        <f>'[3]4200'!$D32</f>
        <v>-5119694.669999999</v>
      </c>
      <c r="F42" s="42">
        <f>'[4]4200'!$D32</f>
        <v>-1920199.6700000002</v>
      </c>
      <c r="G42" s="42">
        <f>'[5]4200'!$D32</f>
        <v>-9977367.8000000007</v>
      </c>
      <c r="H42" s="42">
        <f>'[6]4200'!$D32</f>
        <v>2198341.89</v>
      </c>
      <c r="I42" s="42"/>
    </row>
    <row r="43" spans="1:9" ht="15.75">
      <c r="A43" s="117" t="s">
        <v>220</v>
      </c>
      <c r="B43" s="108">
        <f t="shared" si="0"/>
        <v>0</v>
      </c>
      <c r="C43" s="42">
        <f>'[1]4200'!$D33</f>
        <v>0</v>
      </c>
      <c r="D43" s="42">
        <f>'[2]4200'!$D33</f>
        <v>0</v>
      </c>
      <c r="E43" s="42">
        <f>'[3]4200'!$D33</f>
        <v>0</v>
      </c>
      <c r="F43" s="42">
        <f>'[4]4200'!$D33</f>
        <v>0</v>
      </c>
      <c r="G43" s="42">
        <f>'[5]4200'!$D33</f>
        <v>0</v>
      </c>
      <c r="H43" s="42">
        <f>'[6]4200'!$D33</f>
        <v>0</v>
      </c>
      <c r="I43" s="42"/>
    </row>
    <row r="44" spans="1:9" ht="15.75">
      <c r="A44" s="117" t="s">
        <v>221</v>
      </c>
      <c r="B44" s="108">
        <f t="shared" si="0"/>
        <v>-2248047.64</v>
      </c>
      <c r="C44" s="42">
        <f>'[1]4200'!$D34</f>
        <v>0</v>
      </c>
      <c r="D44" s="42">
        <f>'[2]4200'!$D34</f>
        <v>-794.97</v>
      </c>
      <c r="E44" s="42">
        <f>'[3]4200'!$D34</f>
        <v>-43148.39</v>
      </c>
      <c r="F44" s="42">
        <f>'[4]4200'!$D34</f>
        <v>-1207557.44</v>
      </c>
      <c r="G44" s="42">
        <f>'[5]4200'!$D34</f>
        <v>-36546.839999999997</v>
      </c>
      <c r="H44" s="42">
        <f>'[6]4200'!$D34</f>
        <v>-960000</v>
      </c>
      <c r="I44" s="42"/>
    </row>
    <row r="45" spans="1:9" ht="15.75">
      <c r="A45" s="117" t="s">
        <v>222</v>
      </c>
      <c r="B45" s="108">
        <f t="shared" ref="B45:B76" si="1">SUM(C45:J45)</f>
        <v>-17105383.060000002</v>
      </c>
      <c r="C45" s="42">
        <f>'[1]4200'!$D35</f>
        <v>0</v>
      </c>
      <c r="D45" s="42">
        <f>'[2]4200'!$D35</f>
        <v>-298103.2</v>
      </c>
      <c r="E45" s="42">
        <f>'[3]4200'!$D35</f>
        <v>-5075897.8499999996</v>
      </c>
      <c r="F45" s="42">
        <f>'[4]4200'!$D35</f>
        <v>-1790561.05</v>
      </c>
      <c r="G45" s="42">
        <f>'[5]4200'!$D35</f>
        <v>-9940820.9600000009</v>
      </c>
      <c r="H45" s="42">
        <f>'[6]4200'!$D35</f>
        <v>0</v>
      </c>
      <c r="I45" s="42"/>
    </row>
    <row r="46" spans="1:9" ht="15.75">
      <c r="A46" s="117" t="s">
        <v>223</v>
      </c>
      <c r="B46" s="108">
        <f t="shared" si="1"/>
        <v>0</v>
      </c>
      <c r="C46" s="42">
        <f>'[1]4200'!$D36</f>
        <v>0</v>
      </c>
      <c r="D46" s="42">
        <f>'[2]4200'!$D36</f>
        <v>0</v>
      </c>
      <c r="E46" s="42">
        <f>'[3]4200'!$D36</f>
        <v>0</v>
      </c>
      <c r="F46" s="42">
        <f>'[4]4200'!$D36</f>
        <v>0</v>
      </c>
      <c r="G46" s="42">
        <f>'[5]4200'!$D36</f>
        <v>0</v>
      </c>
      <c r="H46" s="42">
        <f>'[6]4200'!$D36</f>
        <v>0</v>
      </c>
      <c r="I46" s="42"/>
    </row>
    <row r="47" spans="1:9" ht="15.75">
      <c r="A47" s="117" t="s">
        <v>224</v>
      </c>
      <c r="B47" s="108">
        <f t="shared" si="1"/>
        <v>4235612.28</v>
      </c>
      <c r="C47" s="42">
        <f>'[1]4200'!$D37</f>
        <v>0</v>
      </c>
      <c r="D47" s="42">
        <f>'[2]4200'!$D37</f>
        <v>0</v>
      </c>
      <c r="E47" s="42">
        <f>'[3]4200'!$D37</f>
        <v>-648.42999999999995</v>
      </c>
      <c r="F47" s="42">
        <f>'[4]4200'!$D37</f>
        <v>1077918.82</v>
      </c>
      <c r="G47" s="42">
        <f>'[5]4200'!$D37</f>
        <v>0</v>
      </c>
      <c r="H47" s="42">
        <f>'[6]4200'!$D37</f>
        <v>3158341.89</v>
      </c>
      <c r="I47" s="42"/>
    </row>
    <row r="48" spans="1:9" ht="15.75">
      <c r="A48" s="117" t="s">
        <v>225</v>
      </c>
      <c r="B48" s="108">
        <f t="shared" si="1"/>
        <v>0</v>
      </c>
      <c r="C48" s="42">
        <f>'[1]4200'!$D38</f>
        <v>0</v>
      </c>
      <c r="D48" s="42">
        <f>'[2]4200'!$D38</f>
        <v>0</v>
      </c>
      <c r="E48" s="42">
        <f>'[3]4200'!$D38</f>
        <v>0</v>
      </c>
      <c r="F48" s="42">
        <f>'[4]4200'!$D38</f>
        <v>0</v>
      </c>
      <c r="G48" s="42">
        <f>'[5]4200'!$D38</f>
        <v>0</v>
      </c>
      <c r="H48" s="42">
        <f>'[6]4200'!$D38</f>
        <v>0</v>
      </c>
      <c r="I48" s="42"/>
    </row>
    <row r="49" spans="1:9" ht="15.75">
      <c r="A49" s="117" t="s">
        <v>226</v>
      </c>
      <c r="B49" s="108">
        <f t="shared" si="1"/>
        <v>0</v>
      </c>
      <c r="C49" s="42">
        <f>'[1]4200'!$D39</f>
        <v>0</v>
      </c>
      <c r="D49" s="42">
        <f>'[2]4200'!$D39</f>
        <v>0</v>
      </c>
      <c r="E49" s="42">
        <f>'[3]4200'!$D39</f>
        <v>0</v>
      </c>
      <c r="F49" s="42">
        <f>'[4]4200'!$D39</f>
        <v>0</v>
      </c>
      <c r="G49" s="42">
        <f>'[5]4200'!$D39</f>
        <v>0</v>
      </c>
      <c r="H49" s="42">
        <f>'[6]4200'!$D39</f>
        <v>0</v>
      </c>
      <c r="I49" s="42"/>
    </row>
    <row r="50" spans="1:9" ht="15.75">
      <c r="A50" s="117" t="s">
        <v>227</v>
      </c>
      <c r="B50" s="108">
        <f t="shared" si="1"/>
        <v>0</v>
      </c>
      <c r="C50" s="42">
        <f>'[1]4200'!$D40</f>
        <v>0</v>
      </c>
      <c r="D50" s="42">
        <f>'[2]4200'!$D40</f>
        <v>0</v>
      </c>
      <c r="E50" s="42">
        <f>'[3]4200'!$D40</f>
        <v>0</v>
      </c>
      <c r="F50" s="42">
        <f>'[4]4200'!$D40</f>
        <v>0</v>
      </c>
      <c r="G50" s="42">
        <f>'[5]4200'!$D40</f>
        <v>0</v>
      </c>
      <c r="H50" s="42">
        <f>'[6]4200'!$D40</f>
        <v>0</v>
      </c>
      <c r="I50" s="42"/>
    </row>
    <row r="51" spans="1:9" ht="15.75">
      <c r="A51" s="59" t="s">
        <v>228</v>
      </c>
      <c r="B51" s="138">
        <f t="shared" si="1"/>
        <v>19142.3</v>
      </c>
      <c r="C51" s="42">
        <f>'[1]4200'!$D41</f>
        <v>0</v>
      </c>
      <c r="D51" s="42">
        <f>'[2]4200'!$D41</f>
        <v>0</v>
      </c>
      <c r="E51" s="42">
        <f>'[3]4200'!$D41</f>
        <v>0</v>
      </c>
      <c r="F51" s="42">
        <f>'[4]4200'!$D41</f>
        <v>0</v>
      </c>
      <c r="G51" s="42">
        <f>'[5]4200'!$D41</f>
        <v>19142.3</v>
      </c>
      <c r="H51" s="42">
        <f>'[6]4200'!$D41</f>
        <v>0</v>
      </c>
      <c r="I51" s="42"/>
    </row>
    <row r="52" spans="1:9" ht="15.75">
      <c r="A52" s="117" t="s">
        <v>220</v>
      </c>
      <c r="B52" s="108">
        <f t="shared" si="1"/>
        <v>0</v>
      </c>
      <c r="C52" s="42">
        <f>'[1]4200'!$D42</f>
        <v>0</v>
      </c>
      <c r="D52" s="42">
        <f>'[2]4200'!$D42</f>
        <v>0</v>
      </c>
      <c r="E52" s="42">
        <f>'[3]4200'!$D42</f>
        <v>0</v>
      </c>
      <c r="F52" s="42">
        <f>'[4]4200'!$D42</f>
        <v>0</v>
      </c>
      <c r="G52" s="42">
        <f>'[5]4200'!$D42</f>
        <v>0</v>
      </c>
      <c r="H52" s="42">
        <f>'[6]4200'!$D42</f>
        <v>0</v>
      </c>
      <c r="I52" s="42"/>
    </row>
    <row r="53" spans="1:9" ht="15.75">
      <c r="A53" s="117" t="s">
        <v>221</v>
      </c>
      <c r="B53" s="108">
        <f t="shared" si="1"/>
        <v>0</v>
      </c>
      <c r="C53" s="42">
        <f>'[1]4200'!$D43</f>
        <v>0</v>
      </c>
      <c r="D53" s="42">
        <f>'[2]4200'!$D43</f>
        <v>0</v>
      </c>
      <c r="E53" s="42">
        <f>'[3]4200'!$D43</f>
        <v>0</v>
      </c>
      <c r="F53" s="42">
        <f>'[4]4200'!$D43</f>
        <v>0</v>
      </c>
      <c r="G53" s="42">
        <f>'[5]4200'!$D43</f>
        <v>0</v>
      </c>
      <c r="H53" s="42">
        <f>'[6]4200'!$D43</f>
        <v>0</v>
      </c>
      <c r="I53" s="42"/>
    </row>
    <row r="54" spans="1:9" ht="15.75">
      <c r="A54" s="117" t="s">
        <v>222</v>
      </c>
      <c r="B54" s="108">
        <f t="shared" si="1"/>
        <v>0</v>
      </c>
      <c r="C54" s="42">
        <f>'[1]4200'!$D44</f>
        <v>0</v>
      </c>
      <c r="D54" s="42">
        <f>'[2]4200'!$D44</f>
        <v>0</v>
      </c>
      <c r="E54" s="42">
        <f>'[3]4200'!$D44</f>
        <v>0</v>
      </c>
      <c r="F54" s="42">
        <f>'[4]4200'!$D44</f>
        <v>0</v>
      </c>
      <c r="G54" s="42">
        <f>'[5]4200'!$D44</f>
        <v>0</v>
      </c>
      <c r="H54" s="42">
        <f>'[6]4200'!$D44</f>
        <v>0</v>
      </c>
      <c r="I54" s="42"/>
    </row>
    <row r="55" spans="1:9" ht="15.75">
      <c r="A55" s="117" t="s">
        <v>223</v>
      </c>
      <c r="B55" s="108">
        <f t="shared" si="1"/>
        <v>0</v>
      </c>
      <c r="C55" s="42">
        <f>'[1]4200'!$D45</f>
        <v>0</v>
      </c>
      <c r="D55" s="42">
        <f>'[2]4200'!$D45</f>
        <v>0</v>
      </c>
      <c r="E55" s="42">
        <f>'[3]4200'!$D45</f>
        <v>0</v>
      </c>
      <c r="F55" s="42">
        <f>'[4]4200'!$D45</f>
        <v>0</v>
      </c>
      <c r="G55" s="42">
        <f>'[5]4200'!$D45</f>
        <v>0</v>
      </c>
      <c r="H55" s="42">
        <f>'[6]4200'!$D45</f>
        <v>0</v>
      </c>
      <c r="I55" s="42"/>
    </row>
    <row r="56" spans="1:9" ht="15.75">
      <c r="A56" s="117" t="s">
        <v>224</v>
      </c>
      <c r="B56" s="108">
        <f t="shared" si="1"/>
        <v>0</v>
      </c>
      <c r="C56" s="42">
        <f>'[1]4200'!$D46</f>
        <v>0</v>
      </c>
      <c r="D56" s="42">
        <f>'[2]4200'!$D46</f>
        <v>0</v>
      </c>
      <c r="E56" s="42">
        <f>'[3]4200'!$D46</f>
        <v>0</v>
      </c>
      <c r="F56" s="42">
        <f>'[4]4200'!$D46</f>
        <v>0</v>
      </c>
      <c r="G56" s="42">
        <f>'[5]4200'!$D46</f>
        <v>0</v>
      </c>
      <c r="H56" s="42">
        <f>'[6]4200'!$D46</f>
        <v>0</v>
      </c>
      <c r="I56" s="42"/>
    </row>
    <row r="57" spans="1:9" ht="15.75">
      <c r="A57" s="117" t="s">
        <v>225</v>
      </c>
      <c r="B57" s="108">
        <f t="shared" si="1"/>
        <v>19142.3</v>
      </c>
      <c r="C57" s="42">
        <f>'[1]4200'!$D47</f>
        <v>0</v>
      </c>
      <c r="D57" s="42">
        <f>'[2]4200'!$D47</f>
        <v>0</v>
      </c>
      <c r="E57" s="42">
        <f>'[3]4200'!$D47</f>
        <v>0</v>
      </c>
      <c r="F57" s="42">
        <f>'[4]4200'!$D47</f>
        <v>0</v>
      </c>
      <c r="G57" s="42">
        <f>'[5]4200'!$D47</f>
        <v>19142.3</v>
      </c>
      <c r="H57" s="42">
        <f>'[6]4200'!$D47</f>
        <v>0</v>
      </c>
      <c r="I57" s="42"/>
    </row>
    <row r="58" spans="1:9" ht="15.75">
      <c r="A58" s="117" t="s">
        <v>226</v>
      </c>
      <c r="B58" s="108">
        <f t="shared" si="1"/>
        <v>0</v>
      </c>
      <c r="C58" s="42">
        <f>'[1]4200'!$D48</f>
        <v>0</v>
      </c>
      <c r="D58" s="42">
        <f>'[2]4200'!$D48</f>
        <v>0</v>
      </c>
      <c r="E58" s="42">
        <f>'[3]4200'!$D48</f>
        <v>0</v>
      </c>
      <c r="F58" s="42">
        <f>'[4]4200'!$D48</f>
        <v>0</v>
      </c>
      <c r="G58" s="42">
        <f>'[5]4200'!$D48</f>
        <v>0</v>
      </c>
      <c r="H58" s="42">
        <f>'[6]4200'!$D48</f>
        <v>0</v>
      </c>
      <c r="I58" s="42"/>
    </row>
    <row r="59" spans="1:9" ht="15.75">
      <c r="A59" s="117" t="s">
        <v>227</v>
      </c>
      <c r="B59" s="108">
        <f t="shared" si="1"/>
        <v>0</v>
      </c>
      <c r="C59" s="42">
        <f>'[1]4200'!$D49</f>
        <v>0</v>
      </c>
      <c r="D59" s="42">
        <f>'[2]4200'!$D49</f>
        <v>0</v>
      </c>
      <c r="E59" s="42">
        <f>'[3]4200'!$D49</f>
        <v>0</v>
      </c>
      <c r="F59" s="42">
        <f>'[4]4200'!$D49</f>
        <v>0</v>
      </c>
      <c r="G59" s="42">
        <f>'[5]4200'!$D49</f>
        <v>0</v>
      </c>
      <c r="H59" s="42">
        <f>'[6]4200'!$D49</f>
        <v>0</v>
      </c>
      <c r="I59" s="42"/>
    </row>
    <row r="60" spans="1:9" ht="15.75">
      <c r="A60" s="152" t="s">
        <v>229</v>
      </c>
      <c r="B60" s="146">
        <f t="shared" si="1"/>
        <v>47647603.100000024</v>
      </c>
      <c r="C60" s="42">
        <f>'[1]4200'!$D$74</f>
        <v>3620344.9500000179</v>
      </c>
      <c r="D60" s="42">
        <f>'[2]4200'!$D$74</f>
        <v>5267391.53</v>
      </c>
      <c r="E60" s="42">
        <f>'[3]4200'!$D$74</f>
        <v>29190148.710000001</v>
      </c>
      <c r="F60" s="42">
        <f>'[4]4200'!$D$74</f>
        <v>28928398.539999999</v>
      </c>
      <c r="G60" s="42">
        <f>'[5]4200'!$D$74</f>
        <v>-46270260.439999998</v>
      </c>
      <c r="H60" s="42">
        <f>'[6]4200'!$D$74</f>
        <v>26911579.809999999</v>
      </c>
    </row>
    <row r="61" spans="1:9" ht="15.75">
      <c r="A61" s="59" t="s">
        <v>230</v>
      </c>
      <c r="B61" s="138">
        <f t="shared" si="1"/>
        <v>347825305.13000005</v>
      </c>
      <c r="C61" s="42">
        <f>'[1]4200'!$D52</f>
        <v>251494076.96000001</v>
      </c>
      <c r="D61" s="42">
        <f>'[2]4200'!$D52</f>
        <v>5267391.53</v>
      </c>
      <c r="E61" s="42">
        <f>'[3]4200'!$D52</f>
        <v>34327656.920000002</v>
      </c>
      <c r="F61" s="42">
        <f>'[4]4200'!$D52</f>
        <v>28928398.539999999</v>
      </c>
      <c r="G61" s="42">
        <f>'[5]4200'!$D52</f>
        <v>1113760.27</v>
      </c>
      <c r="H61" s="42">
        <f>'[6]4200'!$D52</f>
        <v>26694020.91</v>
      </c>
    </row>
    <row r="62" spans="1:9" ht="15.75">
      <c r="A62" s="117" t="s">
        <v>231</v>
      </c>
      <c r="B62" s="108">
        <f t="shared" si="1"/>
        <v>314962325.15000004</v>
      </c>
      <c r="C62" s="42">
        <f>'[1]4200'!$D53</f>
        <v>251494076.96000001</v>
      </c>
      <c r="D62" s="42">
        <f>'[2]4200'!$D53</f>
        <v>5217845.6500000004</v>
      </c>
      <c r="E62" s="42">
        <f>'[3]4200'!$D53</f>
        <v>29322004</v>
      </c>
      <c r="F62" s="42">
        <f>'[4]4200'!$D53</f>
        <v>28928398.539999999</v>
      </c>
      <c r="G62" s="42">
        <f>'[5]4200'!$D53</f>
        <v>0</v>
      </c>
      <c r="H62" s="42">
        <f>'[6]4200'!$D53</f>
        <v>0</v>
      </c>
    </row>
    <row r="63" spans="1:9" ht="15.75">
      <c r="A63" s="117" t="s">
        <v>232</v>
      </c>
      <c r="B63" s="108">
        <f t="shared" si="1"/>
        <v>-205850.12</v>
      </c>
      <c r="C63" s="42">
        <f>'[1]4200'!$D54</f>
        <v>0</v>
      </c>
      <c r="D63" s="42">
        <f>'[2]4200'!$D54</f>
        <v>-205850.12</v>
      </c>
      <c r="E63" s="42">
        <f>'[3]4200'!$D54</f>
        <v>0</v>
      </c>
      <c r="F63" s="42">
        <f>'[4]4200'!$D54</f>
        <v>0</v>
      </c>
      <c r="G63" s="42">
        <f>'[5]4200'!$D54</f>
        <v>0</v>
      </c>
      <c r="H63" s="42">
        <f>'[6]4200'!$D54</f>
        <v>0</v>
      </c>
    </row>
    <row r="64" spans="1:9" ht="15.75">
      <c r="A64" s="117" t="s">
        <v>233</v>
      </c>
      <c r="B64" s="108">
        <f t="shared" si="1"/>
        <v>0</v>
      </c>
      <c r="C64" s="42">
        <f>'[1]4200'!$D55</f>
        <v>0</v>
      </c>
      <c r="D64" s="42">
        <f>'[2]4200'!$D55</f>
        <v>0</v>
      </c>
      <c r="E64" s="42">
        <f>'[3]4200'!$D55</f>
        <v>0</v>
      </c>
      <c r="F64" s="42">
        <f>'[4]4200'!$D55</f>
        <v>0</v>
      </c>
      <c r="G64" s="42">
        <f>'[5]4200'!$D55</f>
        <v>0</v>
      </c>
      <c r="H64" s="42">
        <f>'[6]4200'!$D55</f>
        <v>0</v>
      </c>
    </row>
    <row r="65" spans="1:8" ht="15.75">
      <c r="A65" s="117" t="s">
        <v>234</v>
      </c>
      <c r="B65" s="108">
        <f t="shared" si="1"/>
        <v>0</v>
      </c>
      <c r="C65" s="42">
        <f>'[1]4200'!$D56</f>
        <v>0</v>
      </c>
      <c r="D65" s="42">
        <f>'[2]4200'!$D56</f>
        <v>0</v>
      </c>
      <c r="E65" s="42">
        <f>'[3]4200'!$D56</f>
        <v>0</v>
      </c>
      <c r="F65" s="42">
        <f>'[4]4200'!$D56</f>
        <v>0</v>
      </c>
      <c r="G65" s="42">
        <f>'[5]4200'!$D56</f>
        <v>0</v>
      </c>
      <c r="H65" s="42">
        <f>'[6]4200'!$D56</f>
        <v>0</v>
      </c>
    </row>
    <row r="66" spans="1:8" ht="15.75">
      <c r="A66" s="117" t="s">
        <v>235</v>
      </c>
      <c r="B66" s="108">
        <f t="shared" si="1"/>
        <v>0</v>
      </c>
      <c r="C66" s="42"/>
      <c r="D66" s="42"/>
      <c r="E66" s="42"/>
      <c r="F66" s="42"/>
      <c r="G66" s="42"/>
      <c r="H66" s="42"/>
    </row>
    <row r="67" spans="1:8" ht="15.75">
      <c r="A67" s="117" t="s">
        <v>236</v>
      </c>
      <c r="B67" s="108">
        <f t="shared" si="1"/>
        <v>0</v>
      </c>
      <c r="C67" s="42"/>
      <c r="D67" s="42"/>
      <c r="E67" s="42"/>
      <c r="F67" s="42"/>
      <c r="G67" s="42"/>
      <c r="H67" s="42"/>
    </row>
    <row r="68" spans="1:8" ht="15.75">
      <c r="A68" s="117" t="s">
        <v>237</v>
      </c>
      <c r="B68" s="108">
        <f t="shared" si="1"/>
        <v>33068830.100000001</v>
      </c>
      <c r="C68" s="42">
        <f>'[1]4200'!$D57</f>
        <v>0</v>
      </c>
      <c r="D68" s="42">
        <f>'[2]4200'!$D57</f>
        <v>255396</v>
      </c>
      <c r="E68" s="42">
        <f>'[3]4200'!$D57</f>
        <v>5005652.92</v>
      </c>
      <c r="F68" s="42">
        <f>'[4]4200'!$D57</f>
        <v>0</v>
      </c>
      <c r="G68" s="42">
        <f>'[5]4200'!$D57</f>
        <v>1113760.27</v>
      </c>
      <c r="H68" s="42">
        <f>'[6]4200'!$D57</f>
        <v>26694020.91</v>
      </c>
    </row>
    <row r="69" spans="1:8" ht="15.75">
      <c r="A69" s="59" t="s">
        <v>238</v>
      </c>
      <c r="B69" s="138">
        <f t="shared" si="1"/>
        <v>-300177702.03000003</v>
      </c>
      <c r="C69" s="42">
        <f>'[1]4200'!$D58</f>
        <v>-247873732.00999999</v>
      </c>
      <c r="D69" s="42">
        <f>'[2]4200'!$D58</f>
        <v>0</v>
      </c>
      <c r="E69" s="42">
        <f>'[3]4200'!$D58</f>
        <v>-5137508.21</v>
      </c>
      <c r="F69" s="42">
        <f>'[4]4200'!$D58</f>
        <v>0</v>
      </c>
      <c r="G69" s="42">
        <f>'[5]4200'!$D58</f>
        <v>-47384020.710000001</v>
      </c>
      <c r="H69" s="42">
        <f>'[6]4200'!$D58</f>
        <v>217558.9</v>
      </c>
    </row>
    <row r="70" spans="1:8" ht="15.75">
      <c r="A70" s="117" t="s">
        <v>239</v>
      </c>
      <c r="B70" s="108">
        <f t="shared" si="1"/>
        <v>220558.9</v>
      </c>
      <c r="C70" s="42">
        <f>'[1]4200'!$D59</f>
        <v>0</v>
      </c>
      <c r="D70" s="42">
        <f>'[2]4200'!$D59</f>
        <v>0</v>
      </c>
      <c r="E70" s="42">
        <f>'[3]4200'!$D59</f>
        <v>3000</v>
      </c>
      <c r="F70" s="42">
        <f>'[4]4200'!$D59</f>
        <v>0</v>
      </c>
      <c r="G70" s="42">
        <f>'[5]4200'!$D59</f>
        <v>0</v>
      </c>
      <c r="H70" s="42">
        <f>'[6]4200'!$D59</f>
        <v>217558.9</v>
      </c>
    </row>
    <row r="71" spans="1:8" ht="15.75">
      <c r="A71" s="139" t="s">
        <v>240</v>
      </c>
      <c r="B71" s="108">
        <f t="shared" si="1"/>
        <v>0</v>
      </c>
      <c r="C71" s="42">
        <f>'[1]4200'!$D60</f>
        <v>0</v>
      </c>
      <c r="D71" s="42">
        <f>'[2]4200'!$D60</f>
        <v>0</v>
      </c>
      <c r="E71" s="42">
        <f>'[3]4200'!$D60</f>
        <v>0</v>
      </c>
      <c r="F71" s="42">
        <f>'[4]4200'!$D60</f>
        <v>0</v>
      </c>
      <c r="G71" s="42">
        <f>'[5]4200'!$D60</f>
        <v>0</v>
      </c>
      <c r="H71" s="42">
        <f>'[6]4200'!$D60</f>
        <v>0</v>
      </c>
    </row>
    <row r="72" spans="1:8" ht="15.75">
      <c r="A72" s="139" t="s">
        <v>241</v>
      </c>
      <c r="B72" s="108">
        <f t="shared" si="1"/>
        <v>217558.9</v>
      </c>
      <c r="C72" s="42">
        <f>'[1]4200'!$D61</f>
        <v>0</v>
      </c>
      <c r="D72" s="42">
        <f>'[2]4200'!$D61</f>
        <v>0</v>
      </c>
      <c r="E72" s="42">
        <f>'[3]4200'!$D61</f>
        <v>0</v>
      </c>
      <c r="F72" s="42">
        <f>'[4]4200'!$D61</f>
        <v>0</v>
      </c>
      <c r="G72" s="42">
        <f>'[5]4200'!$D61</f>
        <v>0</v>
      </c>
      <c r="H72" s="42">
        <f>'[6]4200'!$D61</f>
        <v>217558.9</v>
      </c>
    </row>
    <row r="73" spans="1:8" ht="15.75">
      <c r="A73" s="139" t="s">
        <v>242</v>
      </c>
      <c r="B73" s="108">
        <f t="shared" si="1"/>
        <v>0</v>
      </c>
      <c r="C73" s="42">
        <f>'[1]4200'!$D62</f>
        <v>0</v>
      </c>
      <c r="D73" s="42">
        <f>'[2]4200'!$D62</f>
        <v>0</v>
      </c>
      <c r="E73" s="42">
        <f>'[3]4200'!$D62</f>
        <v>0</v>
      </c>
      <c r="F73" s="42">
        <f>'[4]4200'!$D62</f>
        <v>0</v>
      </c>
      <c r="G73" s="42">
        <f>'[5]4200'!$D62</f>
        <v>0</v>
      </c>
      <c r="H73" s="42">
        <f>'[6]4200'!$D62</f>
        <v>0</v>
      </c>
    </row>
    <row r="74" spans="1:8" ht="15.75">
      <c r="A74" s="139" t="s">
        <v>243</v>
      </c>
      <c r="B74" s="108">
        <f t="shared" si="1"/>
        <v>0</v>
      </c>
      <c r="C74" s="42">
        <f>'[1]4200'!$D63</f>
        <v>0</v>
      </c>
      <c r="D74" s="42">
        <f>'[2]4200'!$D63</f>
        <v>0</v>
      </c>
      <c r="E74" s="42">
        <f>'[3]4200'!$D63</f>
        <v>0</v>
      </c>
      <c r="F74" s="42">
        <f>'[4]4200'!$D63</f>
        <v>0</v>
      </c>
      <c r="G74" s="42">
        <f>'[5]4200'!$D63</f>
        <v>0</v>
      </c>
      <c r="H74" s="42">
        <f>'[6]4200'!$D63</f>
        <v>0</v>
      </c>
    </row>
    <row r="75" spans="1:8" ht="15.75">
      <c r="A75" s="139" t="s">
        <v>244</v>
      </c>
      <c r="B75" s="108">
        <f t="shared" si="1"/>
        <v>3000</v>
      </c>
      <c r="C75" s="42">
        <f>'[1]4200'!$D64</f>
        <v>0</v>
      </c>
      <c r="D75" s="42">
        <f>'[2]4200'!$D64</f>
        <v>0</v>
      </c>
      <c r="E75" s="42">
        <f>'[3]4200'!$D64</f>
        <v>3000</v>
      </c>
      <c r="F75" s="42">
        <f>'[4]4200'!$D64</f>
        <v>0</v>
      </c>
      <c r="G75" s="42">
        <f>'[5]4200'!$D64</f>
        <v>0</v>
      </c>
      <c r="H75" s="42">
        <f>'[6]4200'!$D64</f>
        <v>0</v>
      </c>
    </row>
    <row r="76" spans="1:8" ht="15.75">
      <c r="A76" s="117" t="s">
        <v>245</v>
      </c>
      <c r="B76" s="108">
        <f t="shared" si="1"/>
        <v>-300398260.93000001</v>
      </c>
      <c r="C76" s="42">
        <f>'[1]4200'!$D65</f>
        <v>-247873732.00999999</v>
      </c>
      <c r="D76" s="42">
        <f>'[2]4200'!$D65</f>
        <v>0</v>
      </c>
      <c r="E76" s="42">
        <f>'[3]4200'!$D65</f>
        <v>-5140508.21</v>
      </c>
      <c r="F76" s="42">
        <f>'[4]4200'!$D65</f>
        <v>0</v>
      </c>
      <c r="G76" s="42">
        <f>'[5]4200'!$D65</f>
        <v>-47384020.710000001</v>
      </c>
      <c r="H76" s="42">
        <f>'[6]4200'!$D65</f>
        <v>0</v>
      </c>
    </row>
    <row r="77" spans="1:8" ht="15.75">
      <c r="A77" s="139" t="s">
        <v>240</v>
      </c>
      <c r="B77" s="108">
        <f t="shared" ref="B77:B88" si="2">SUM(C77:J77)</f>
        <v>0</v>
      </c>
      <c r="C77" s="42">
        <f>'[1]4200'!$D66</f>
        <v>0</v>
      </c>
      <c r="D77" s="42">
        <f>'[2]4200'!$D66</f>
        <v>0</v>
      </c>
      <c r="E77" s="42">
        <f>'[3]4200'!$D66</f>
        <v>0</v>
      </c>
      <c r="F77" s="42">
        <f>'[4]4200'!$D66</f>
        <v>0</v>
      </c>
      <c r="G77" s="42">
        <f>'[5]4200'!$D66</f>
        <v>0</v>
      </c>
      <c r="H77" s="42">
        <f>'[6]4200'!$D66</f>
        <v>0</v>
      </c>
    </row>
    <row r="78" spans="1:8" ht="15.75">
      <c r="A78" s="139" t="s">
        <v>246</v>
      </c>
      <c r="B78" s="108">
        <f t="shared" si="2"/>
        <v>-300398260.93000001</v>
      </c>
      <c r="C78" s="42">
        <f>'[1]4200'!$D67</f>
        <v>-247873732.00999999</v>
      </c>
      <c r="D78" s="42">
        <f>'[2]4200'!$D67</f>
        <v>0</v>
      </c>
      <c r="E78" s="42">
        <f>'[3]4200'!$D67</f>
        <v>-5140508.21</v>
      </c>
      <c r="F78" s="42">
        <f>'[4]4200'!$D67</f>
        <v>0</v>
      </c>
      <c r="G78" s="42">
        <f>'[5]4200'!$D67</f>
        <v>-47384020.710000001</v>
      </c>
      <c r="H78" s="42">
        <f>'[6]4200'!$D67</f>
        <v>0</v>
      </c>
    </row>
    <row r="79" spans="1:8" ht="15.75">
      <c r="A79" s="139" t="s">
        <v>242</v>
      </c>
      <c r="B79" s="108">
        <f t="shared" si="2"/>
        <v>0</v>
      </c>
      <c r="C79" s="42">
        <f>'[1]4200'!$D68</f>
        <v>0</v>
      </c>
      <c r="D79" s="42">
        <f>'[2]4200'!$D68</f>
        <v>0</v>
      </c>
      <c r="E79" s="42">
        <f>'[3]4200'!$D68</f>
        <v>0</v>
      </c>
      <c r="F79" s="42">
        <f>'[4]4200'!$D68</f>
        <v>0</v>
      </c>
      <c r="G79" s="42">
        <f>'[5]4200'!$D68</f>
        <v>0</v>
      </c>
      <c r="H79" s="42">
        <f>'[6]4200'!$D68</f>
        <v>0</v>
      </c>
    </row>
    <row r="80" spans="1:8" ht="15.75">
      <c r="A80" s="139" t="s">
        <v>243</v>
      </c>
      <c r="B80" s="108">
        <f t="shared" si="2"/>
        <v>0</v>
      </c>
      <c r="C80" s="42">
        <f>'[1]4200'!$D69</f>
        <v>0</v>
      </c>
      <c r="D80" s="42">
        <f>'[2]4200'!$D69</f>
        <v>0</v>
      </c>
      <c r="E80" s="42">
        <f>'[3]4200'!$D69</f>
        <v>0</v>
      </c>
      <c r="F80" s="42">
        <f>'[4]4200'!$D69</f>
        <v>0</v>
      </c>
      <c r="G80" s="42">
        <f>'[5]4200'!$D69</f>
        <v>0</v>
      </c>
      <c r="H80" s="42">
        <f>'[6]4200'!$D69</f>
        <v>0</v>
      </c>
    </row>
    <row r="81" spans="1:8" ht="15.75">
      <c r="A81" s="139" t="s">
        <v>247</v>
      </c>
      <c r="B81" s="108">
        <f t="shared" si="2"/>
        <v>0</v>
      </c>
      <c r="C81" s="42">
        <f>'[1]4200'!$D70</f>
        <v>0</v>
      </c>
      <c r="D81" s="42">
        <f>'[2]4200'!$D70</f>
        <v>0</v>
      </c>
      <c r="E81" s="42">
        <f>'[3]4200'!$D70</f>
        <v>0</v>
      </c>
      <c r="F81" s="42">
        <f>'[4]4200'!$D70</f>
        <v>0</v>
      </c>
      <c r="G81" s="42">
        <f>'[5]4200'!$D70</f>
        <v>0</v>
      </c>
      <c r="H81" s="42">
        <f>'[6]4200'!$D70</f>
        <v>0</v>
      </c>
    </row>
    <row r="82" spans="1:8" ht="15.75">
      <c r="A82" s="59" t="s">
        <v>248</v>
      </c>
      <c r="B82" s="138">
        <f t="shared" si="2"/>
        <v>0</v>
      </c>
      <c r="C82" s="42">
        <f>'[1]4200'!$D71</f>
        <v>0</v>
      </c>
      <c r="D82" s="42">
        <f>'[2]4200'!$D71</f>
        <v>0</v>
      </c>
      <c r="E82" s="42">
        <f>'[3]4200'!$D71</f>
        <v>0</v>
      </c>
      <c r="F82" s="42">
        <f>'[4]4200'!$D71</f>
        <v>0</v>
      </c>
      <c r="G82" s="42">
        <f>'[5]4200'!$D71</f>
        <v>0</v>
      </c>
      <c r="H82" s="42">
        <f>'[6]4200'!$D71</f>
        <v>0</v>
      </c>
    </row>
    <row r="83" spans="1:8" ht="15.75">
      <c r="A83" s="117" t="s">
        <v>249</v>
      </c>
      <c r="B83" s="108">
        <f t="shared" si="2"/>
        <v>0</v>
      </c>
      <c r="C83" s="42">
        <f>'[1]4200'!$D72</f>
        <v>0</v>
      </c>
      <c r="D83" s="42">
        <f>'[2]4200'!$D72</f>
        <v>0</v>
      </c>
      <c r="E83" s="42">
        <f>'[3]4200'!$D72</f>
        <v>0</v>
      </c>
      <c r="F83" s="42">
        <f>'[4]4200'!$D72</f>
        <v>0</v>
      </c>
      <c r="G83" s="42">
        <f>'[5]4200'!$D72</f>
        <v>0</v>
      </c>
      <c r="H83" s="42">
        <f>'[6]4200'!$D72</f>
        <v>0</v>
      </c>
    </row>
    <row r="84" spans="1:8" ht="15.75">
      <c r="A84" s="117" t="s">
        <v>250</v>
      </c>
      <c r="B84" s="108">
        <f t="shared" si="2"/>
        <v>0</v>
      </c>
      <c r="C84" s="42">
        <f>'[1]4200'!$D73</f>
        <v>0</v>
      </c>
      <c r="D84" s="42">
        <f>'[2]4200'!$D73</f>
        <v>0</v>
      </c>
      <c r="E84" s="42">
        <f>'[3]4200'!$D73</f>
        <v>0</v>
      </c>
      <c r="F84" s="42">
        <f>'[4]4200'!$D73</f>
        <v>0</v>
      </c>
      <c r="G84" s="42">
        <f>'[5]4200'!$D73</f>
        <v>0</v>
      </c>
      <c r="H84" s="42">
        <f>'[6]4200'!$D73</f>
        <v>0</v>
      </c>
    </row>
    <row r="85" spans="1:8" ht="15.75">
      <c r="A85" s="152" t="s">
        <v>251</v>
      </c>
      <c r="B85" s="146">
        <f t="shared" si="2"/>
        <v>3473.87</v>
      </c>
      <c r="C85" s="42">
        <f>'[1]4200'!$D75</f>
        <v>0</v>
      </c>
      <c r="D85" s="42">
        <f>'[2]4200'!$D75</f>
        <v>3473.87</v>
      </c>
      <c r="E85" s="42">
        <f>'[3]4200'!$D75</f>
        <v>0</v>
      </c>
      <c r="F85" s="42">
        <f>'[4]4200'!$D75</f>
        <v>0</v>
      </c>
      <c r="G85" s="42">
        <f>'[5]4200'!$D75</f>
        <v>0</v>
      </c>
      <c r="H85" s="42">
        <f>'[6]4200'!$D75</f>
        <v>0</v>
      </c>
    </row>
    <row r="86" spans="1:8" ht="15.75">
      <c r="A86" s="153" t="s">
        <v>252</v>
      </c>
      <c r="B86" s="154">
        <f t="shared" si="2"/>
        <v>40367064.110000029</v>
      </c>
      <c r="C86" s="42">
        <f>'[1]4200'!$D76</f>
        <v>-243227.06999998214</v>
      </c>
      <c r="D86" s="42">
        <f>'[2]4200'!$D76</f>
        <v>-305764.33000000019</v>
      </c>
      <c r="E86" s="42">
        <f>'[3]4200'!$D76</f>
        <v>1501353.6900000013</v>
      </c>
      <c r="F86" s="42">
        <f>'[4]4200'!$D76</f>
        <v>1026915.679999996</v>
      </c>
      <c r="G86" s="42">
        <f>'[5]4200'!$D76</f>
        <v>40957366.660000011</v>
      </c>
      <c r="H86" s="42">
        <f>'[6]4200'!$D76</f>
        <v>-2569580.5199999996</v>
      </c>
    </row>
    <row r="87" spans="1:8" ht="15.75">
      <c r="A87" s="31" t="s">
        <v>253</v>
      </c>
      <c r="B87" s="108">
        <f t="shared" si="2"/>
        <v>32664783.149999999</v>
      </c>
      <c r="C87" s="42">
        <f>'[1]4200'!$D77</f>
        <v>2557118.77</v>
      </c>
      <c r="D87" s="42">
        <f>'[2]4200'!$D77</f>
        <v>840816.66</v>
      </c>
      <c r="E87" s="42">
        <f>'[3]4200'!$D77</f>
        <v>1864349.1</v>
      </c>
      <c r="F87" s="42">
        <f>'[4]4200'!$D77</f>
        <v>1690438.77</v>
      </c>
      <c r="G87" s="42">
        <f>'[5]4200'!$D77</f>
        <v>21639307.859999999</v>
      </c>
      <c r="H87" s="42">
        <f>'[6]4200'!$D77</f>
        <v>4072751.99</v>
      </c>
    </row>
    <row r="88" spans="1:8" ht="16.5" thickBot="1">
      <c r="A88" s="66" t="s">
        <v>254</v>
      </c>
      <c r="B88" s="140">
        <f t="shared" si="2"/>
        <v>73031847.260000005</v>
      </c>
      <c r="C88" s="42">
        <f>'[1]4200'!$D78</f>
        <v>2313891.7000000002</v>
      </c>
      <c r="D88" s="42">
        <f>'[2]4200'!$D78</f>
        <v>535052.32999999996</v>
      </c>
      <c r="E88" s="42">
        <f>'[3]4200'!$D78</f>
        <v>3365702.79</v>
      </c>
      <c r="F88" s="42">
        <f>'[4]4200'!$D78</f>
        <v>2717354.45</v>
      </c>
      <c r="G88" s="42">
        <f>'[5]4200'!$D78</f>
        <v>62596674.520000003</v>
      </c>
      <c r="H88" s="42">
        <f>'[6]4200'!$D78</f>
        <v>1503171.47</v>
      </c>
    </row>
    <row r="89" spans="1:8">
      <c r="A89" s="60"/>
      <c r="B89" s="17"/>
    </row>
    <row r="90" spans="1:8" ht="21" customHeight="1">
      <c r="A90" s="1" t="str">
        <f>IF(COUNTIF(C13:J13,"")=0,""," (1) En "&amp;COUNTIF(C13:J13,"")&amp;" de las "&amp;COUNTA(C10:J10)&amp;" cuentas agregadas, no se ha formulado el estado de flujos de efectivo, al no estar obligadas por ser cuentas abreviadas.")</f>
        <v xml:space="preserve"> (1) En 2 de las 8 cuentas agregadas, no se ha formulado el estado de flujos de efectivo, al no estar obligadas por ser cuentas abreviadas.</v>
      </c>
      <c r="B90" s="17"/>
    </row>
    <row r="91" spans="1:8" ht="15.75">
      <c r="A91" s="1"/>
      <c r="B91" s="17"/>
    </row>
    <row r="92" spans="1:8">
      <c r="A92" s="60"/>
      <c r="B92" s="17"/>
    </row>
    <row r="93" spans="1:8" ht="18" customHeight="1">
      <c r="A93" s="59" t="s">
        <v>255</v>
      </c>
    </row>
    <row r="94" spans="1:8" ht="18" customHeight="1">
      <c r="A94" s="31" t="s">
        <v>256</v>
      </c>
    </row>
    <row r="95" spans="1:8" ht="18" customHeight="1">
      <c r="A95" s="31" t="s">
        <v>72</v>
      </c>
    </row>
  </sheetData>
  <printOptions horizontalCentered="1"/>
  <pageMargins left="0.31496062992125984" right="0.31496062992125984" top="0.59055118110236227" bottom="0.59055118110236227" header="0" footer="0"/>
  <pageSetup paperSize="9" scale="4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DJ70"/>
  <sheetViews>
    <sheetView zoomScale="75" workbookViewId="0">
      <selection activeCell="B1" sqref="B1"/>
    </sheetView>
  </sheetViews>
  <sheetFormatPr baseColWidth="10" defaultRowHeight="12.75"/>
  <cols>
    <col min="1" max="1" width="6.5703125" style="3" customWidth="1"/>
    <col min="2" max="2" width="47" style="3" bestFit="1" customWidth="1"/>
    <col min="3" max="3" width="72.7109375" style="3" customWidth="1"/>
    <col min="4" max="4" width="18.7109375" style="3" customWidth="1"/>
    <col min="5" max="11" width="18.7109375" style="3" hidden="1" customWidth="1"/>
    <col min="12" max="12" width="17.28515625" style="3" hidden="1" customWidth="1"/>
    <col min="13" max="16384" width="11.42578125" style="3"/>
  </cols>
  <sheetData>
    <row r="1" spans="1:114" customFormat="1" ht="60" customHeight="1">
      <c r="A1" s="5"/>
      <c r="B1" s="7"/>
      <c r="C1" s="7" t="s">
        <v>21</v>
      </c>
      <c r="D1" s="8">
        <f>Balance!O1</f>
        <v>2016</v>
      </c>
      <c r="E1" s="9"/>
      <c r="F1" s="9"/>
      <c r="G1" s="9"/>
      <c r="H1" s="9"/>
      <c r="I1" s="9"/>
      <c r="J1" s="9"/>
      <c r="K1" s="9"/>
      <c r="L1" s="45"/>
      <c r="M1" s="45"/>
      <c r="N1" s="45"/>
      <c r="O1" s="45"/>
      <c r="P1" s="45"/>
      <c r="Q1" s="45"/>
      <c r="R1" s="45"/>
      <c r="S1" s="45"/>
      <c r="T1" s="45"/>
      <c r="U1" s="45"/>
      <c r="V1" s="45"/>
      <c r="W1" s="45"/>
      <c r="X1" s="45"/>
      <c r="Y1" s="45"/>
      <c r="Z1" s="45"/>
      <c r="AA1" s="45"/>
      <c r="AB1" s="45"/>
      <c r="AC1" s="45"/>
      <c r="AD1" s="45"/>
      <c r="AE1" s="45"/>
      <c r="AF1" s="45"/>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row>
    <row r="2" spans="1:114" customFormat="1" ht="12.95" customHeight="1" thickBot="1">
      <c r="A2" s="5"/>
      <c r="B2" s="6"/>
      <c r="C2" s="6"/>
      <c r="D2" s="9"/>
      <c r="E2" s="9"/>
      <c r="F2" s="9"/>
      <c r="G2" s="9"/>
      <c r="H2" s="9"/>
      <c r="I2" s="9"/>
      <c r="J2" s="9"/>
      <c r="K2" s="9"/>
      <c r="L2" s="45"/>
      <c r="M2" s="45"/>
      <c r="N2" s="45"/>
      <c r="O2" s="45"/>
      <c r="P2" s="45"/>
      <c r="Q2" s="45"/>
      <c r="R2" s="45"/>
      <c r="S2" s="45"/>
      <c r="T2" s="45"/>
      <c r="U2" s="45"/>
      <c r="V2" s="45"/>
      <c r="W2" s="45"/>
      <c r="X2" s="45"/>
      <c r="Y2" s="45"/>
      <c r="Z2" s="45"/>
      <c r="AA2" s="45"/>
      <c r="AB2" s="45"/>
      <c r="AC2" s="45"/>
      <c r="AD2" s="45"/>
      <c r="AE2" s="45"/>
      <c r="AF2" s="45"/>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row>
    <row r="3" spans="1:114" customFormat="1" ht="33" customHeight="1">
      <c r="A3" s="69" t="str">
        <f>"                                            "&amp;"OTRAS ENTIDADES DE DERECHO PÚBLICO EMPRESARIALES"</f>
        <v xml:space="preserve">                                            OTRAS ENTIDADES DE DERECHO PÚBLICO EMPRESARIALES</v>
      </c>
      <c r="B3" s="10"/>
      <c r="C3" s="10"/>
      <c r="D3" s="10"/>
      <c r="E3" s="9"/>
      <c r="F3" s="9"/>
      <c r="G3" s="9"/>
      <c r="H3" s="9"/>
      <c r="I3" s="9"/>
      <c r="J3" s="9"/>
      <c r="K3" s="9"/>
      <c r="L3" s="45"/>
      <c r="M3" s="45"/>
      <c r="N3" s="45"/>
      <c r="O3" s="45"/>
      <c r="P3" s="45"/>
      <c r="Q3" s="45"/>
      <c r="R3" s="45"/>
      <c r="S3" s="45"/>
      <c r="T3" s="45"/>
      <c r="U3" s="45"/>
      <c r="V3" s="45"/>
      <c r="W3" s="45"/>
      <c r="X3" s="45"/>
      <c r="Y3" s="45"/>
      <c r="Z3" s="45"/>
      <c r="AA3" s="45"/>
      <c r="AB3" s="45"/>
      <c r="AC3" s="45"/>
      <c r="AD3" s="45"/>
      <c r="AE3" s="45"/>
      <c r="AF3" s="45"/>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row>
    <row r="4" spans="1:114" customFormat="1" ht="20.100000000000001" customHeight="1">
      <c r="A4" s="14" t="str">
        <f>"AGREGADO"</f>
        <v>AGREGADO</v>
      </c>
      <c r="B4" s="72"/>
      <c r="C4" s="72"/>
      <c r="D4" s="72"/>
      <c r="E4" s="9"/>
      <c r="F4" s="9"/>
      <c r="G4" s="9"/>
      <c r="H4" s="9"/>
      <c r="I4" s="9"/>
      <c r="J4" s="9"/>
      <c r="K4" s="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row>
    <row r="5" spans="1:114" customFormat="1" ht="18" customHeight="1" thickBot="1">
      <c r="A5" s="18"/>
      <c r="B5" s="44"/>
      <c r="C5" s="44"/>
      <c r="D5" s="85"/>
      <c r="E5" s="9"/>
      <c r="F5" s="9"/>
      <c r="G5" s="9"/>
      <c r="H5" s="9"/>
      <c r="I5" s="9"/>
      <c r="J5" s="9"/>
      <c r="K5" s="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row>
    <row r="6" spans="1:114" customFormat="1" ht="12.95" customHeight="1">
      <c r="A6" s="86"/>
      <c r="B6" s="87"/>
      <c r="C6" s="87"/>
      <c r="D6" s="2"/>
      <c r="E6" s="9"/>
      <c r="F6" s="9"/>
      <c r="G6" s="9"/>
      <c r="H6" s="9"/>
      <c r="I6" s="9"/>
      <c r="J6" s="9"/>
      <c r="K6" s="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row>
    <row r="7" spans="1:114" customFormat="1" ht="12.95" customHeight="1">
      <c r="A7" s="88"/>
      <c r="B7" s="88"/>
      <c r="C7" s="88"/>
      <c r="D7" s="88"/>
      <c r="E7" s="88"/>
      <c r="F7" s="88"/>
      <c r="G7" s="88"/>
      <c r="H7" s="88"/>
      <c r="I7" s="88"/>
      <c r="J7" s="88"/>
      <c r="K7" s="88"/>
      <c r="L7" s="45"/>
      <c r="M7" s="45"/>
      <c r="N7" s="45"/>
      <c r="O7" s="45"/>
      <c r="P7" s="45"/>
      <c r="Q7" s="45"/>
      <c r="R7" s="45"/>
      <c r="S7" s="45"/>
      <c r="T7" s="45"/>
      <c r="U7" s="45"/>
      <c r="V7" s="45"/>
      <c r="W7" s="45"/>
      <c r="X7" s="45"/>
      <c r="Y7" s="45"/>
      <c r="Z7" s="45"/>
      <c r="AA7" s="45"/>
      <c r="AB7" s="45"/>
      <c r="AC7" s="45"/>
      <c r="AD7" s="45"/>
      <c r="AE7" s="45"/>
      <c r="AF7" s="45"/>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row>
    <row r="8" spans="1:114" s="32" customFormat="1" ht="21" customHeight="1">
      <c r="A8" s="89" t="s">
        <v>61</v>
      </c>
      <c r="E8" s="41">
        <v>22101</v>
      </c>
      <c r="F8" s="41">
        <v>22103</v>
      </c>
      <c r="G8" s="41">
        <v>22104</v>
      </c>
      <c r="H8" s="41">
        <v>22105</v>
      </c>
      <c r="I8" s="41">
        <v>22106</v>
      </c>
      <c r="J8" s="41">
        <v>22112</v>
      </c>
      <c r="K8" s="41">
        <v>22118</v>
      </c>
      <c r="L8" s="41">
        <v>22120</v>
      </c>
    </row>
    <row r="9" spans="1:114" s="32" customFormat="1" ht="21" customHeight="1">
      <c r="A9" s="89"/>
      <c r="F9" s="41"/>
      <c r="G9" s="41"/>
      <c r="H9" s="41"/>
      <c r="I9" s="41"/>
      <c r="J9" s="41"/>
      <c r="K9" s="41"/>
    </row>
    <row r="10" spans="1:114" s="32" customFormat="1" ht="12.95" customHeight="1">
      <c r="A10" s="89"/>
      <c r="E10" s="41" t="s">
        <v>20</v>
      </c>
      <c r="F10" s="41" t="s">
        <v>20</v>
      </c>
      <c r="G10" s="41" t="s">
        <v>20</v>
      </c>
      <c r="H10" s="41" t="s">
        <v>20</v>
      </c>
      <c r="I10" s="41" t="s">
        <v>20</v>
      </c>
      <c r="J10" s="41" t="s">
        <v>20</v>
      </c>
      <c r="K10" s="41" t="s">
        <v>19</v>
      </c>
      <c r="L10" s="41" t="s">
        <v>19</v>
      </c>
    </row>
    <row r="11" spans="1:114" s="32" customFormat="1" ht="12.95" customHeight="1" thickBot="1">
      <c r="E11" s="41" t="s">
        <v>341</v>
      </c>
      <c r="F11" s="41" t="s">
        <v>0</v>
      </c>
      <c r="G11" s="41" t="s">
        <v>340</v>
      </c>
      <c r="H11" s="41" t="s">
        <v>1</v>
      </c>
      <c r="I11" s="41" t="s">
        <v>2</v>
      </c>
      <c r="J11" s="1" t="s">
        <v>339</v>
      </c>
      <c r="K11" s="41" t="s">
        <v>3</v>
      </c>
      <c r="L11" s="41" t="s">
        <v>342</v>
      </c>
    </row>
    <row r="12" spans="1:114" s="32" customFormat="1" ht="33" customHeight="1">
      <c r="A12" s="190" t="s">
        <v>65</v>
      </c>
      <c r="B12" s="190"/>
      <c r="C12" s="27"/>
      <c r="D12" s="28">
        <f>D1</f>
        <v>2016</v>
      </c>
      <c r="E12" s="41"/>
      <c r="F12" s="41"/>
      <c r="G12" s="41"/>
      <c r="H12" s="41"/>
      <c r="I12" s="41"/>
      <c r="J12" s="41"/>
      <c r="K12" s="41"/>
    </row>
    <row r="13" spans="1:114" s="32" customFormat="1" ht="18" customHeight="1" thickBot="1">
      <c r="A13" s="102" t="s">
        <v>57</v>
      </c>
      <c r="B13" s="103"/>
      <c r="C13" s="103"/>
      <c r="D13" s="104">
        <f>SUM(E13:L13)</f>
        <v>1409</v>
      </c>
      <c r="E13" s="94">
        <f>'[1]8200'!$D$6</f>
        <v>0</v>
      </c>
      <c r="F13" s="94">
        <f>'[2]8200'!$D$6</f>
        <v>69</v>
      </c>
      <c r="G13" s="94">
        <f>'[3]8200'!$D$6</f>
        <v>118</v>
      </c>
      <c r="H13" s="94">
        <f>'[4]8200'!$D$6</f>
        <v>181</v>
      </c>
      <c r="I13" s="94">
        <f>'[5]8200'!$D$6</f>
        <v>46</v>
      </c>
      <c r="J13" s="94">
        <f>'[6]8200'!$D$6</f>
        <v>982</v>
      </c>
      <c r="K13" s="94">
        <f>'[7]8200'!$D$6</f>
        <v>7</v>
      </c>
      <c r="L13" s="94">
        <f>'[8]8200'!$D$6</f>
        <v>6</v>
      </c>
    </row>
    <row r="14" spans="1:114" s="32" customFormat="1" ht="18" customHeight="1">
      <c r="A14" s="1"/>
      <c r="B14" s="80"/>
      <c r="C14" s="3"/>
      <c r="D14" s="80"/>
      <c r="E14" s="94"/>
      <c r="F14" s="94"/>
      <c r="G14" s="94"/>
      <c r="H14" s="94"/>
      <c r="I14" s="94"/>
      <c r="J14" s="94"/>
      <c r="K14" s="94"/>
      <c r="L14" s="94"/>
    </row>
    <row r="15" spans="1:114" s="32" customFormat="1" ht="18" customHeight="1">
      <c r="A15" s="1" t="str">
        <f>IF(COUNTIF(E13:K13,"Sin información")=0,"* En su defecto, empleados a fin de ejercicio.","* En su defecto, empleados a fin de ejercicio. En "&amp;COUNTIF(E13:K13,"Sin información")&amp;" de las "&amp;COUNTA(E13:K13)&amp;" cuentas agregadas, la memoria no ofrece dicha información.")</f>
        <v>* En su defecto, empleados a fin de ejercicio.</v>
      </c>
      <c r="B15" s="80"/>
      <c r="C15" s="3"/>
      <c r="D15" s="80"/>
      <c r="E15" s="94"/>
      <c r="F15" s="94"/>
      <c r="G15" s="94"/>
      <c r="H15" s="94"/>
      <c r="I15" s="94"/>
      <c r="J15" s="94"/>
      <c r="K15" s="94"/>
      <c r="L15" s="94"/>
    </row>
    <row r="16" spans="1:114" s="32" customFormat="1" ht="18" customHeight="1" thickBot="1">
      <c r="A16" s="91"/>
      <c r="B16" s="90"/>
      <c r="C16" s="90"/>
      <c r="D16" s="92"/>
      <c r="E16" s="94"/>
      <c r="F16" s="94"/>
      <c r="G16" s="94"/>
      <c r="H16" s="94"/>
      <c r="I16" s="94"/>
      <c r="J16" s="94"/>
      <c r="K16" s="94"/>
      <c r="L16" s="94"/>
    </row>
    <row r="17" spans="1:34" s="32" customFormat="1" ht="33" customHeight="1">
      <c r="A17" s="190" t="s">
        <v>64</v>
      </c>
      <c r="B17" s="190"/>
      <c r="C17" s="27"/>
      <c r="D17" s="28">
        <f>D1</f>
        <v>2016</v>
      </c>
      <c r="E17" s="94"/>
      <c r="F17" s="94"/>
      <c r="G17" s="94"/>
      <c r="H17" s="94"/>
      <c r="I17" s="94"/>
      <c r="J17" s="94"/>
      <c r="K17" s="94"/>
      <c r="L17" s="94"/>
    </row>
    <row r="18" spans="1:34" s="32" customFormat="1" ht="18" customHeight="1">
      <c r="A18" s="91" t="s">
        <v>352</v>
      </c>
      <c r="B18" s="91"/>
      <c r="C18" s="91"/>
      <c r="D18" s="93">
        <f>SUM(E18:L18)</f>
        <v>258141228.06999999</v>
      </c>
      <c r="E18" s="93">
        <f>'[1]8200'!$H$10</f>
        <v>0</v>
      </c>
      <c r="F18" s="93">
        <f>'[2]8200'!$H$10</f>
        <v>0</v>
      </c>
      <c r="G18" s="93">
        <f>'[3]8200'!$H$10</f>
        <v>0</v>
      </c>
      <c r="H18" s="93">
        <f>'[4]8200'!$H$10</f>
        <v>0</v>
      </c>
      <c r="I18" s="93">
        <f>'[5]8200'!$H$10</f>
        <v>258141228.06999999</v>
      </c>
      <c r="J18" s="93">
        <f>'[6]8200'!$H$10</f>
        <v>0</v>
      </c>
      <c r="K18" s="93">
        <f>'[7]8200'!$H$10</f>
        <v>0</v>
      </c>
      <c r="L18" s="93">
        <f>'[8]8200'!$H$10</f>
        <v>0</v>
      </c>
    </row>
    <row r="19" spans="1:34" ht="18" customHeight="1" thickBot="1">
      <c r="A19" s="95" t="s">
        <v>353</v>
      </c>
      <c r="B19" s="95"/>
      <c r="C19" s="95"/>
      <c r="D19" s="96">
        <f>SUM(E19:L19)</f>
        <v>129500000</v>
      </c>
      <c r="E19" s="93">
        <f>'[1]8200'!$H$16</f>
        <v>0</v>
      </c>
      <c r="F19" s="93">
        <f>'[2]8200'!$H$16</f>
        <v>0</v>
      </c>
      <c r="G19" s="93">
        <f>'[3]8200'!$H$16</f>
        <v>0</v>
      </c>
      <c r="H19" s="93">
        <f>'[4]8200'!$H$16</f>
        <v>0</v>
      </c>
      <c r="I19" s="93">
        <f>'[5]8200'!$H$16</f>
        <v>129500000</v>
      </c>
      <c r="J19" s="93">
        <f>'[6]8200'!$H$16</f>
        <v>0</v>
      </c>
      <c r="K19" s="93">
        <f>'[7]8200'!$H$16</f>
        <v>0</v>
      </c>
      <c r="L19" s="93">
        <f>'[8]8200'!$H$16</f>
        <v>0</v>
      </c>
    </row>
    <row r="20" spans="1:34" ht="18" customHeight="1">
      <c r="A20" s="100"/>
      <c r="B20" s="101"/>
      <c r="C20" s="101"/>
      <c r="D20" s="42"/>
      <c r="E20" s="42"/>
      <c r="F20" s="42"/>
      <c r="G20" s="42"/>
      <c r="H20" s="42"/>
      <c r="I20" s="42"/>
      <c r="K20" s="42"/>
      <c r="L20" s="42"/>
    </row>
    <row r="21" spans="1:34" ht="18" customHeight="1" thickBot="1">
      <c r="A21" s="100"/>
      <c r="B21" s="101"/>
      <c r="C21" s="101"/>
      <c r="D21" s="42"/>
      <c r="E21" s="42"/>
      <c r="F21" s="42"/>
      <c r="G21" s="42"/>
      <c r="H21" s="42"/>
      <c r="I21" s="42"/>
      <c r="K21" s="42"/>
      <c r="L21" s="42"/>
    </row>
    <row r="22" spans="1:34" ht="33" customHeight="1">
      <c r="A22" s="190" t="s">
        <v>346</v>
      </c>
      <c r="B22" s="190"/>
      <c r="C22" s="190"/>
      <c r="D22" s="28">
        <f>D1</f>
        <v>2016</v>
      </c>
      <c r="E22" s="42"/>
      <c r="F22" s="42"/>
      <c r="G22" s="42"/>
      <c r="H22" s="42"/>
      <c r="I22" s="42"/>
      <c r="K22" s="42"/>
      <c r="L22" s="42"/>
    </row>
    <row r="23" spans="1:34" ht="18" customHeight="1">
      <c r="A23" s="91" t="s">
        <v>347</v>
      </c>
      <c r="B23" s="90"/>
      <c r="C23" s="90"/>
      <c r="D23" s="157" t="str">
        <f>(INT((SUM(E23:L23))/6))&amp; " días"</f>
        <v>35 días</v>
      </c>
      <c r="E23" s="160" t="str">
        <f>'[1]8200'!$H$30</f>
        <v>Sin información</v>
      </c>
      <c r="F23" s="160">
        <f>'[2]8200'!$H$30</f>
        <v>34.85</v>
      </c>
      <c r="G23" s="160">
        <f>'[3]8200'!$H$30</f>
        <v>44</v>
      </c>
      <c r="H23" s="160">
        <f>'[4]8200'!$H$30</f>
        <v>13</v>
      </c>
      <c r="I23" s="160" t="str">
        <f>'[5]8200'!$H$30</f>
        <v>Sin información</v>
      </c>
      <c r="J23" s="160">
        <f>'[6]8200'!$H$30</f>
        <v>109</v>
      </c>
      <c r="K23" s="160">
        <f>'[7]8200'!$H$30</f>
        <v>24.4</v>
      </c>
      <c r="L23" s="160">
        <f>'[8]8200'!$H$30</f>
        <v>-10.43</v>
      </c>
    </row>
    <row r="24" spans="1:34" ht="18" customHeight="1">
      <c r="A24" s="100" t="s">
        <v>348</v>
      </c>
      <c r="B24" s="101"/>
      <c r="C24" s="101"/>
      <c r="D24" s="157" t="str">
        <f>(INT((SUM(E24:L24))/3))&amp; " días"</f>
        <v>36 días</v>
      </c>
      <c r="E24" s="160" t="str">
        <f>'[1]8200'!$H$31</f>
        <v>Sin información</v>
      </c>
      <c r="F24" s="160">
        <f>'[2]8200'!$H$31</f>
        <v>43.64</v>
      </c>
      <c r="G24" s="160">
        <f>'[3]8200'!$H$31</f>
        <v>49</v>
      </c>
      <c r="H24" s="160">
        <f>'[4]8200'!$H$31</f>
        <v>15.88</v>
      </c>
      <c r="I24" s="160" t="str">
        <f>'[5]8200'!$H$31</f>
        <v>Sin información</v>
      </c>
      <c r="J24" s="160" t="str">
        <f>'[6]8200'!$H$31</f>
        <v>Sin información</v>
      </c>
      <c r="K24" s="160" t="str">
        <f>'[7]8200'!$H$31</f>
        <v>No aplica</v>
      </c>
      <c r="L24" s="160" t="str">
        <f>'[8]8200'!$H$31</f>
        <v>No aplica</v>
      </c>
    </row>
    <row r="25" spans="1:34" ht="18" customHeight="1" thickBot="1">
      <c r="A25" s="95" t="s">
        <v>349</v>
      </c>
      <c r="B25" s="141"/>
      <c r="C25" s="141"/>
      <c r="D25" s="158" t="str">
        <f>(INT((SUM(E25:T25))/3))&amp; " días"</f>
        <v>2 días</v>
      </c>
      <c r="E25" s="160" t="str">
        <f>'[1]8200'!$H$32</f>
        <v>Sin información</v>
      </c>
      <c r="F25" s="160">
        <f>'[2]8200'!$H$32</f>
        <v>4.28</v>
      </c>
      <c r="G25" s="160">
        <f>'[3]8200'!$H$32</f>
        <v>13</v>
      </c>
      <c r="H25" s="160">
        <f>'[4]8200'!$H$32</f>
        <v>-10.76</v>
      </c>
      <c r="I25" s="160" t="str">
        <f>'[5]8200'!$H$32</f>
        <v>Sin información</v>
      </c>
      <c r="J25" s="160" t="str">
        <f>'[6]8200'!$H$32</f>
        <v>Sin información</v>
      </c>
      <c r="K25" s="160" t="str">
        <f>'[7]8200'!$H$32</f>
        <v>No aplica</v>
      </c>
      <c r="L25" s="160" t="str">
        <f>'[8]8200'!$H$32</f>
        <v>No aplica</v>
      </c>
    </row>
    <row r="26" spans="1:34" ht="18" customHeight="1">
      <c r="A26" s="100"/>
      <c r="B26" s="101"/>
      <c r="C26" s="101"/>
      <c r="D26" s="159"/>
      <c r="E26" s="42"/>
      <c r="F26" s="42"/>
      <c r="G26" s="42"/>
      <c r="H26" s="42"/>
      <c r="I26" s="42"/>
      <c r="K26" s="42"/>
    </row>
    <row r="27" spans="1:34" ht="18" customHeight="1">
      <c r="A27" s="1" t="str">
        <f>IF(COUNTIF(E23:L23,"Sin información")=0,"(a) Todas las entidades han formulado esta información","(a) En "&amp;COUNTIF(E23:L23,"Sin información")&amp;" de las 12 entidades agregadas que están obligadas a presentar esta información, la memoria no la ofrece.")</f>
        <v>(a) En 2 de las 12 entidades agregadas que están obligadas a presentar esta información, la memoria no la ofrece.</v>
      </c>
      <c r="B27" s="80"/>
      <c r="C27" s="80"/>
      <c r="D27" s="80"/>
      <c r="E27" s="42"/>
      <c r="F27" s="42"/>
      <c r="G27" s="42"/>
      <c r="H27" s="42"/>
      <c r="I27" s="42"/>
      <c r="J27" s="42"/>
      <c r="K27" s="42"/>
    </row>
    <row r="28" spans="1:34" ht="18" customHeight="1">
      <c r="A28" s="142" t="str">
        <f>IF(COUNTIF(E24:L24,"Sin información")=0,"(b) Todas las entidades obligadas han formulado esta información","(b) En "&amp;COUNTIF(E24:L24,"Sin información")&amp;" de las 5 entidades que están obligadas a presentar esta información, la memoria no la ofrece.")</f>
        <v>(b) En 3 de las 5 entidades que están obligadas a presentar esta información, la memoria no la ofrece.</v>
      </c>
      <c r="B28" s="80"/>
      <c r="D28" s="80"/>
    </row>
    <row r="29" spans="1:34" ht="18" customHeight="1">
      <c r="A29" s="1"/>
      <c r="B29" s="80"/>
      <c r="D29" s="80"/>
    </row>
    <row r="30" spans="1:34" customFormat="1" ht="12.95" customHeight="1">
      <c r="A30" s="3"/>
      <c r="B30" s="3"/>
      <c r="C30" s="3"/>
      <c r="D30" s="3"/>
      <c r="E30" s="42"/>
      <c r="F30" s="42"/>
      <c r="G30" s="42"/>
      <c r="H30" s="42"/>
      <c r="I30" s="42"/>
      <c r="J30" s="42"/>
      <c r="K30" s="42"/>
      <c r="L30" s="45"/>
      <c r="M30" s="45"/>
      <c r="N30" s="45"/>
      <c r="O30" s="45"/>
      <c r="P30" s="45"/>
      <c r="Q30" s="45"/>
      <c r="R30" s="45"/>
      <c r="S30" s="45"/>
      <c r="T30" s="45"/>
      <c r="U30" s="45"/>
      <c r="V30" s="45"/>
      <c r="W30" s="45"/>
      <c r="X30" s="45"/>
      <c r="Y30" s="45"/>
      <c r="Z30" s="45"/>
      <c r="AA30" s="45"/>
      <c r="AB30" s="45"/>
      <c r="AC30" s="45"/>
      <c r="AD30" s="45"/>
      <c r="AE30" s="45"/>
      <c r="AF30" s="45"/>
      <c r="AG30" s="45"/>
      <c r="AH30" s="45"/>
    </row>
    <row r="31" spans="1:34" ht="18" customHeight="1">
      <c r="A31" s="59" t="s">
        <v>73</v>
      </c>
      <c r="E31" s="42"/>
      <c r="F31" s="42"/>
      <c r="G31" s="42"/>
      <c r="H31" s="42"/>
      <c r="I31" s="42"/>
      <c r="J31" s="42"/>
      <c r="K31" s="42"/>
    </row>
    <row r="32" spans="1:34" ht="18" customHeight="1">
      <c r="A32" s="31" t="s">
        <v>74</v>
      </c>
      <c r="C32" s="31" t="s">
        <v>72</v>
      </c>
      <c r="E32" s="42"/>
      <c r="F32" s="42"/>
      <c r="G32" s="42"/>
      <c r="H32" s="42"/>
      <c r="I32" s="42"/>
      <c r="J32" s="42"/>
      <c r="K32" s="42"/>
    </row>
    <row r="33" spans="5:11" ht="18" customHeight="1">
      <c r="E33" s="42"/>
      <c r="F33" s="42"/>
      <c r="G33" s="42"/>
      <c r="H33" s="42"/>
      <c r="I33" s="42"/>
      <c r="J33" s="42"/>
      <c r="K33" s="42"/>
    </row>
    <row r="34" spans="5:11" ht="15.75">
      <c r="E34" s="42"/>
      <c r="F34" s="42"/>
      <c r="G34" s="42"/>
      <c r="H34" s="42"/>
      <c r="I34" s="42"/>
      <c r="J34" s="42"/>
      <c r="K34" s="42"/>
    </row>
    <row r="35" spans="5:11" ht="15.75">
      <c r="E35" s="42"/>
      <c r="F35" s="42"/>
      <c r="G35" s="42"/>
      <c r="H35" s="42"/>
      <c r="I35" s="42"/>
      <c r="J35" s="42"/>
      <c r="K35" s="42"/>
    </row>
    <row r="36" spans="5:11" ht="15.75">
      <c r="E36" s="42"/>
      <c r="F36" s="42"/>
      <c r="G36" s="42"/>
      <c r="H36" s="42"/>
      <c r="I36" s="42"/>
      <c r="J36" s="42"/>
      <c r="K36" s="42"/>
    </row>
    <row r="37" spans="5:11" ht="15.75">
      <c r="E37" s="42"/>
      <c r="F37" s="42"/>
      <c r="G37" s="42"/>
      <c r="H37" s="42"/>
      <c r="I37" s="42"/>
      <c r="J37" s="42"/>
      <c r="K37" s="42"/>
    </row>
    <row r="38" spans="5:11" ht="15.75">
      <c r="E38" s="42"/>
      <c r="F38" s="42"/>
      <c r="G38" s="42"/>
      <c r="H38" s="42"/>
      <c r="I38" s="42"/>
      <c r="J38" s="42"/>
      <c r="K38" s="42"/>
    </row>
    <row r="39" spans="5:11" ht="15.75">
      <c r="E39" s="42"/>
      <c r="F39" s="42"/>
      <c r="G39" s="42"/>
      <c r="H39" s="42"/>
      <c r="I39" s="42"/>
      <c r="J39" s="42"/>
      <c r="K39" s="42"/>
    </row>
    <row r="40" spans="5:11" ht="15.75">
      <c r="E40" s="42"/>
      <c r="F40" s="42"/>
      <c r="G40" s="42"/>
      <c r="H40" s="42"/>
      <c r="I40" s="42"/>
      <c r="J40" s="42"/>
      <c r="K40" s="42"/>
    </row>
    <row r="41" spans="5:11" ht="15.75">
      <c r="E41" s="42"/>
      <c r="F41" s="42"/>
      <c r="G41" s="42"/>
      <c r="H41" s="42"/>
      <c r="I41" s="42"/>
      <c r="J41" s="42"/>
      <c r="K41" s="42"/>
    </row>
    <row r="42" spans="5:11" ht="15.75">
      <c r="E42" s="42"/>
      <c r="F42" s="42"/>
      <c r="G42" s="42"/>
      <c r="H42" s="42"/>
      <c r="I42" s="42"/>
      <c r="J42" s="42"/>
      <c r="K42" s="42"/>
    </row>
    <row r="43" spans="5:11" ht="15.75">
      <c r="E43" s="42"/>
      <c r="F43" s="42"/>
      <c r="G43" s="42"/>
      <c r="H43" s="42"/>
      <c r="I43" s="42"/>
      <c r="J43" s="42"/>
      <c r="K43" s="42"/>
    </row>
    <row r="44" spans="5:11" ht="15.75">
      <c r="E44" s="42"/>
      <c r="F44" s="42"/>
      <c r="G44" s="42"/>
      <c r="H44" s="42"/>
      <c r="I44" s="42"/>
      <c r="J44" s="42"/>
      <c r="K44" s="42"/>
    </row>
    <row r="45" spans="5:11" ht="15.75">
      <c r="E45" s="42"/>
      <c r="F45" s="42"/>
      <c r="G45" s="42"/>
      <c r="H45" s="42"/>
      <c r="I45" s="42"/>
      <c r="J45" s="42"/>
      <c r="K45" s="42"/>
    </row>
    <row r="46" spans="5:11" ht="15.75">
      <c r="E46" s="42"/>
      <c r="F46" s="42"/>
      <c r="G46" s="42"/>
      <c r="H46" s="42"/>
      <c r="I46" s="42"/>
      <c r="J46" s="42"/>
      <c r="K46" s="42"/>
    </row>
    <row r="47" spans="5:11" ht="15.75">
      <c r="E47" s="42"/>
      <c r="F47" s="42"/>
      <c r="G47" s="42"/>
      <c r="H47" s="42"/>
      <c r="I47" s="42"/>
      <c r="J47" s="42"/>
      <c r="K47" s="42"/>
    </row>
    <row r="48" spans="5:11" ht="15.75">
      <c r="E48" s="42"/>
      <c r="F48" s="42"/>
      <c r="G48" s="42"/>
      <c r="H48" s="42"/>
      <c r="I48" s="42"/>
      <c r="J48" s="42"/>
      <c r="K48" s="42"/>
    </row>
    <row r="49" spans="5:11" ht="15.75">
      <c r="E49" s="42"/>
      <c r="F49" s="42"/>
      <c r="G49" s="42"/>
      <c r="H49" s="42"/>
      <c r="I49" s="42"/>
      <c r="J49" s="42"/>
      <c r="K49" s="42"/>
    </row>
    <row r="50" spans="5:11" ht="15.75">
      <c r="E50" s="42"/>
      <c r="F50" s="42"/>
      <c r="G50" s="42"/>
      <c r="H50" s="42"/>
      <c r="I50" s="42"/>
      <c r="J50" s="42"/>
      <c r="K50" s="42"/>
    </row>
    <row r="51" spans="5:11" ht="15.75">
      <c r="E51" s="42"/>
      <c r="F51" s="42"/>
      <c r="G51" s="42"/>
      <c r="H51" s="42"/>
      <c r="I51" s="42"/>
      <c r="J51" s="42"/>
      <c r="K51" s="42"/>
    </row>
    <row r="52" spans="5:11" ht="15.75">
      <c r="E52" s="42"/>
      <c r="F52" s="42"/>
      <c r="G52" s="42"/>
      <c r="H52" s="42"/>
      <c r="I52" s="42"/>
      <c r="J52" s="42"/>
      <c r="K52" s="42"/>
    </row>
    <row r="53" spans="5:11" ht="15.75">
      <c r="E53" s="42"/>
      <c r="F53" s="42"/>
      <c r="G53" s="42"/>
      <c r="H53" s="42"/>
      <c r="I53" s="42"/>
      <c r="J53" s="42"/>
      <c r="K53" s="42"/>
    </row>
    <row r="54" spans="5:11" ht="15.75">
      <c r="E54" s="42"/>
      <c r="F54" s="42"/>
      <c r="G54" s="42"/>
      <c r="H54" s="42"/>
      <c r="I54" s="42"/>
      <c r="J54" s="42"/>
      <c r="K54" s="42"/>
    </row>
    <row r="55" spans="5:11" ht="15.75">
      <c r="E55" s="42"/>
      <c r="F55" s="42"/>
      <c r="G55" s="42"/>
      <c r="H55" s="42"/>
      <c r="I55" s="42"/>
      <c r="J55" s="42"/>
      <c r="K55" s="42"/>
    </row>
    <row r="56" spans="5:11" ht="15.75">
      <c r="E56" s="42"/>
      <c r="F56" s="42"/>
      <c r="G56" s="42"/>
      <c r="H56" s="42"/>
      <c r="I56" s="42"/>
      <c r="J56" s="42"/>
      <c r="K56" s="42"/>
    </row>
    <row r="57" spans="5:11" ht="15.75">
      <c r="E57" s="42"/>
      <c r="F57" s="42"/>
      <c r="G57" s="42"/>
      <c r="H57" s="42"/>
      <c r="I57" s="42"/>
      <c r="J57" s="42"/>
      <c r="K57" s="42"/>
    </row>
    <row r="58" spans="5:11" ht="15.75">
      <c r="E58" s="42"/>
      <c r="F58" s="42"/>
      <c r="G58" s="42"/>
      <c r="H58" s="42"/>
      <c r="I58" s="42"/>
      <c r="J58" s="42"/>
      <c r="K58" s="42"/>
    </row>
    <row r="59" spans="5:11" ht="15.75">
      <c r="E59" s="42"/>
      <c r="F59" s="42"/>
      <c r="G59" s="42"/>
      <c r="H59" s="42"/>
      <c r="I59" s="42"/>
      <c r="J59" s="42"/>
      <c r="K59" s="42"/>
    </row>
    <row r="60" spans="5:11" ht="15.75">
      <c r="E60" s="42"/>
      <c r="F60" s="42"/>
      <c r="G60" s="42"/>
      <c r="H60" s="42"/>
      <c r="I60" s="42"/>
      <c r="J60" s="42"/>
      <c r="K60" s="42"/>
    </row>
    <row r="61" spans="5:11" ht="15.75">
      <c r="E61" s="42"/>
      <c r="F61" s="42"/>
      <c r="G61" s="42"/>
      <c r="H61" s="42"/>
      <c r="I61" s="42"/>
      <c r="J61" s="42"/>
      <c r="K61" s="42"/>
    </row>
    <row r="62" spans="5:11" ht="15.75">
      <c r="E62" s="42"/>
      <c r="F62" s="42"/>
      <c r="G62" s="42"/>
      <c r="H62" s="42"/>
      <c r="I62" s="42"/>
      <c r="J62" s="42"/>
      <c r="K62" s="42"/>
    </row>
    <row r="63" spans="5:11" ht="15.75">
      <c r="E63" s="42"/>
      <c r="F63" s="42"/>
      <c r="G63" s="42"/>
      <c r="H63" s="42"/>
      <c r="I63" s="42"/>
      <c r="J63" s="42"/>
      <c r="K63" s="42"/>
    </row>
    <row r="64" spans="5:11" ht="15.75">
      <c r="E64" s="42"/>
      <c r="F64" s="42"/>
      <c r="G64" s="42"/>
      <c r="H64" s="42"/>
      <c r="I64" s="42"/>
      <c r="J64" s="42"/>
      <c r="K64" s="42"/>
    </row>
    <row r="65" spans="5:11" ht="15.75">
      <c r="E65" s="42"/>
      <c r="F65" s="42"/>
      <c r="G65" s="42"/>
      <c r="H65" s="42"/>
      <c r="I65" s="42"/>
      <c r="J65" s="42"/>
      <c r="K65" s="42"/>
    </row>
    <row r="66" spans="5:11" ht="15.75">
      <c r="E66" s="42"/>
      <c r="F66" s="42"/>
      <c r="G66" s="42"/>
      <c r="H66" s="42"/>
      <c r="I66" s="42"/>
      <c r="J66" s="42"/>
      <c r="K66" s="42"/>
    </row>
    <row r="67" spans="5:11" ht="15.75">
      <c r="E67" s="42"/>
      <c r="F67" s="42"/>
      <c r="G67" s="42"/>
      <c r="H67" s="42"/>
      <c r="I67" s="42"/>
      <c r="J67" s="42"/>
      <c r="K67" s="42"/>
    </row>
    <row r="68" spans="5:11" ht="15.75">
      <c r="E68" s="42"/>
      <c r="F68" s="42"/>
      <c r="G68" s="42"/>
      <c r="H68" s="42"/>
      <c r="I68" s="42"/>
      <c r="J68" s="42"/>
      <c r="K68" s="42"/>
    </row>
    <row r="69" spans="5:11" ht="15.75">
      <c r="E69" s="42"/>
      <c r="F69" s="42"/>
      <c r="G69" s="42"/>
      <c r="H69" s="42"/>
      <c r="I69" s="42"/>
      <c r="J69" s="42"/>
      <c r="K69" s="42"/>
    </row>
    <row r="70" spans="5:11" ht="15.75">
      <c r="E70" s="68"/>
      <c r="F70" s="68"/>
      <c r="G70" s="68"/>
      <c r="H70" s="68"/>
      <c r="I70" s="68"/>
      <c r="J70" s="68"/>
      <c r="K70" s="68"/>
    </row>
  </sheetData>
  <mergeCells count="3">
    <mergeCell ref="A12:B12"/>
    <mergeCell ref="A17:B17"/>
    <mergeCell ref="A22:C22"/>
  </mergeCells>
  <phoneticPr fontId="0" type="noConversion"/>
  <printOptions horizontalCentered="1"/>
  <pageMargins left="0.31496062992125984" right="0.31496062992125984" top="0.59055118110236227" bottom="0.59055118110236227" header="0" footer="0"/>
  <pageSetup paperSize="9" scale="6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2"/>
  <sheetViews>
    <sheetView zoomScale="75" workbookViewId="0"/>
  </sheetViews>
  <sheetFormatPr baseColWidth="10" defaultRowHeight="12.75"/>
  <cols>
    <col min="1" max="1" width="108" style="2" customWidth="1"/>
    <col min="2" max="2" width="9.7109375" style="2" customWidth="1"/>
    <col min="3" max="16384" width="11.42578125" style="2"/>
  </cols>
  <sheetData>
    <row r="1" spans="1:4" ht="60" customHeight="1">
      <c r="A1" s="7" t="str">
        <f>"EJERCICIO        "&amp;Balance!O1</f>
        <v>EJERCICIO        2016</v>
      </c>
      <c r="B1" s="8"/>
    </row>
    <row r="2" spans="1:4" ht="12.95" customHeight="1" thickBot="1">
      <c r="A2" s="5"/>
      <c r="B2" s="8"/>
    </row>
    <row r="3" spans="1:4" ht="33" customHeight="1">
      <c r="A3" s="161" t="str">
        <f>"           "&amp;"OTRAS ENTIDADES DE DERECHO PÚBLICO EMPRESARIALES"</f>
        <v xml:space="preserve">           OTRAS ENTIDADES DE DERECHO PÚBLICO EMPRESARIALES</v>
      </c>
      <c r="B3" s="8"/>
    </row>
    <row r="4" spans="1:4" ht="20.100000000000001" customHeight="1">
      <c r="A4" s="14" t="str">
        <f>"AGREGADO"</f>
        <v>AGREGADO</v>
      </c>
      <c r="B4" s="8"/>
    </row>
    <row r="5" spans="1:4" ht="18" customHeight="1" thickBot="1">
      <c r="A5" s="18"/>
      <c r="B5" s="8"/>
    </row>
    <row r="6" spans="1:4" ht="15.75">
      <c r="A6" s="86"/>
      <c r="B6" s="87"/>
      <c r="C6" s="87"/>
      <c r="D6" s="87"/>
    </row>
    <row r="8" spans="1:4" ht="21" customHeight="1">
      <c r="A8" s="97" t="s">
        <v>60</v>
      </c>
    </row>
    <row r="9" spans="1:4" ht="21" customHeight="1">
      <c r="A9" s="98"/>
    </row>
    <row r="10" spans="1:4" ht="12.95" customHeight="1">
      <c r="A10" s="98"/>
    </row>
    <row r="11" spans="1:4" ht="12.95" customHeight="1" thickBot="1"/>
    <row r="12" spans="1:4" ht="24.75" customHeight="1">
      <c r="A12" s="99" t="s">
        <v>87</v>
      </c>
    </row>
    <row r="13" spans="1:4" ht="12.95" customHeight="1"/>
    <row r="14" spans="1:4" ht="18" customHeight="1">
      <c r="A14" s="1" t="s">
        <v>341</v>
      </c>
    </row>
    <row r="15" spans="1:4" ht="18" customHeight="1">
      <c r="A15" s="1" t="s">
        <v>0</v>
      </c>
    </row>
    <row r="16" spans="1:4" ht="18" customHeight="1">
      <c r="A16" s="1" t="s">
        <v>340</v>
      </c>
    </row>
    <row r="17" spans="1:1" ht="18" customHeight="1">
      <c r="A17" s="1" t="s">
        <v>1</v>
      </c>
    </row>
    <row r="18" spans="1:1" ht="18" customHeight="1">
      <c r="A18" s="1" t="s">
        <v>2</v>
      </c>
    </row>
    <row r="19" spans="1:1" ht="18" customHeight="1">
      <c r="A19" s="1" t="s">
        <v>339</v>
      </c>
    </row>
    <row r="20" spans="1:1" ht="18" customHeight="1">
      <c r="A20" s="1" t="s">
        <v>3</v>
      </c>
    </row>
    <row r="21" spans="1:1" ht="18" customHeight="1">
      <c r="A21" s="1" t="s">
        <v>342</v>
      </c>
    </row>
    <row r="22" spans="1:1" ht="18" customHeight="1">
      <c r="A22" s="1"/>
    </row>
    <row r="23" spans="1:1" ht="18" customHeight="1">
      <c r="A23" s="1"/>
    </row>
    <row r="24" spans="1:1" ht="18" customHeight="1">
      <c r="A24" s="1"/>
    </row>
    <row r="25" spans="1:1" ht="18" customHeight="1">
      <c r="A25" s="1"/>
    </row>
    <row r="26" spans="1:1" ht="18" customHeight="1">
      <c r="A26" s="1"/>
    </row>
    <row r="27" spans="1:1" ht="18" customHeight="1">
      <c r="A27" s="1"/>
    </row>
    <row r="28" spans="1:1" ht="18" customHeight="1">
      <c r="A28" s="1"/>
    </row>
    <row r="29" spans="1:1" ht="18" customHeight="1">
      <c r="A29" s="1"/>
    </row>
    <row r="30" spans="1:1" ht="18" customHeight="1">
      <c r="A30" s="1"/>
    </row>
    <row r="31" spans="1:1" ht="18" customHeight="1">
      <c r="A31" s="1"/>
    </row>
    <row r="32" spans="1:1" ht="18" customHeight="1">
      <c r="A32" s="1"/>
    </row>
    <row r="33" spans="1:1" ht="18" customHeight="1">
      <c r="A33" s="1"/>
    </row>
    <row r="34" spans="1:1" ht="18" customHeight="1">
      <c r="A34" s="1"/>
    </row>
    <row r="35" spans="1:1" ht="18" customHeight="1">
      <c r="A35" s="1"/>
    </row>
    <row r="36" spans="1:1" ht="18" customHeight="1">
      <c r="A36" s="1"/>
    </row>
    <row r="37" spans="1:1" ht="18" customHeight="1">
      <c r="A37" s="1"/>
    </row>
    <row r="38" spans="1:1" ht="18" customHeight="1">
      <c r="A38" s="1"/>
    </row>
    <row r="39" spans="1:1" ht="18" customHeight="1">
      <c r="A39" s="1"/>
    </row>
    <row r="40" spans="1:1" ht="18" customHeight="1">
      <c r="A40" s="1"/>
    </row>
    <row r="41" spans="1:1" ht="18" customHeight="1">
      <c r="A41" s="1"/>
    </row>
    <row r="42" spans="1:1" ht="18" customHeight="1">
      <c r="A42" s="1"/>
    </row>
    <row r="43" spans="1:1" ht="18" customHeight="1">
      <c r="A43" s="1"/>
    </row>
    <row r="44" spans="1:1" ht="18" customHeight="1">
      <c r="A44" s="1"/>
    </row>
    <row r="45" spans="1:1" ht="18" customHeight="1">
      <c r="A45" s="1"/>
    </row>
    <row r="46" spans="1:1" ht="18" customHeight="1">
      <c r="A46" s="1"/>
    </row>
    <row r="47" spans="1:1" ht="18" customHeight="1">
      <c r="A47" s="1"/>
    </row>
    <row r="48" spans="1:1"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c r="A71" s="1"/>
    </row>
    <row r="72" spans="1:1" ht="18" customHeight="1">
      <c r="A72" s="1"/>
    </row>
    <row r="73" spans="1:1" ht="18" customHeight="1">
      <c r="A73" s="1"/>
    </row>
    <row r="74" spans="1:1" ht="18" customHeight="1">
      <c r="A74" s="1"/>
    </row>
    <row r="75" spans="1:1" ht="18" customHeight="1">
      <c r="A75" s="1"/>
    </row>
    <row r="76" spans="1:1" ht="18" customHeight="1">
      <c r="A76" s="1"/>
    </row>
    <row r="77" spans="1:1" ht="18" customHeight="1">
      <c r="A77" s="1"/>
    </row>
    <row r="78" spans="1:1" ht="18" customHeight="1"/>
    <row r="79" spans="1:1" ht="18" customHeight="1"/>
    <row r="80" spans="1:1" ht="18" customHeight="1"/>
    <row r="81" ht="18" customHeight="1"/>
    <row r="82" ht="18" customHeight="1"/>
  </sheetData>
  <phoneticPr fontId="1" type="noConversion"/>
  <printOptions horizontalCentered="1"/>
  <pageMargins left="0.31496062992125984" right="0.31496062992125984" top="0.59055118110236227" bottom="0.59055118110236227" header="0" footer="0"/>
  <pageSetup paperSize="9" scale="97"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Información</vt:lpstr>
      <vt:lpstr>Balance</vt:lpstr>
      <vt:lpstr>Cuenta</vt:lpstr>
      <vt:lpstr>Cambios en el patrimonio neto</vt:lpstr>
      <vt:lpstr>Flujos de efectivo</vt:lpstr>
      <vt:lpstr>Memoria</vt:lpstr>
      <vt:lpstr>Entidades agregadas</vt:lpstr>
      <vt:lpstr>Balance!Área_de_impresión</vt:lpstr>
      <vt:lpstr>'Cambios en el patrimonio neto'!Área_de_impresión</vt:lpstr>
      <vt:lpstr>Cuenta!Área_de_impresión</vt:lpstr>
      <vt:lpstr>'Entidades agregadas'!Área_de_impresión</vt:lpstr>
      <vt:lpstr>'Flujos de efectivo'!Área_de_impresión</vt:lpstr>
      <vt:lpstr>Información!Área_de_impresión</vt:lpstr>
      <vt:lpstr>Memoria!Área_de_impresión</vt:lpstr>
      <vt:lpstr>'Entidades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jamartinez</cp:lastModifiedBy>
  <cp:lastPrinted>2018-06-14T12:09:11Z</cp:lastPrinted>
  <dcterms:created xsi:type="dcterms:W3CDTF">2010-12-21T11:30:58Z</dcterms:created>
  <dcterms:modified xsi:type="dcterms:W3CDTF">2018-06-14T12:09:18Z</dcterms:modified>
</cp:coreProperties>
</file>