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1125" yWindow="65461" windowWidth="15600" windowHeight="6780" tabRatio="792" firstSheet="1" activeTab="1"/>
  </bookViews>
  <sheets>
    <sheet name="Acerno_Cache_XXXXX" sheetId="11" state="veryHidden" r:id="rId1"/>
    <sheet name="Información" sheetId="8" r:id="rId2"/>
    <sheet name="Balance" sheetId="6" r:id="rId3"/>
    <sheet name="Cuenta" sheetId="7" r:id="rId4"/>
    <sheet name="Memoria" sheetId="9" r:id="rId5"/>
    <sheet name="Entidades agregadas" sheetId="5"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Print_Area" localSheetId="2">'Balance'!$A$1:$T$61</definedName>
    <definedName name="_xlnm.Print_Area" localSheetId="3">'Cuenta'!$A$1:$T$68</definedName>
    <definedName name="_xlnm.Print_Area" localSheetId="5">'Entidades agregadas'!$A$1:$C$38</definedName>
    <definedName name="_xlnm.Print_Area" localSheetId="1">'Información'!$A$1:$B$53</definedName>
    <definedName name="_xlnm.Print_Area" localSheetId="4">'Memoria'!$A$1:$D$27</definedName>
    <definedName name="tm_1006633539">#REF!</definedName>
    <definedName name="tm_603982494">#REF!</definedName>
    <definedName name="tm_671088875">#REF!</definedName>
    <definedName name="tm_805306395">#REF!</definedName>
    <definedName name="tm_805306397">#REF!</definedName>
    <definedName name="_xlnm.Print_Titles" localSheetId="5">'Entidades agregadas'!$1:$10</definedName>
  </definedNames>
  <calcPr calcId="152511"/>
</workbook>
</file>

<file path=xl/sharedStrings.xml><?xml version="1.0" encoding="utf-8"?>
<sst xmlns="http://schemas.openxmlformats.org/spreadsheetml/2006/main" count="306" uniqueCount="193">
  <si>
    <t>Seguridad y Promoción Industrial Valenciana, S.A.</t>
  </si>
  <si>
    <t>Instituto Valenciano de Vivienda, S.A.</t>
  </si>
  <si>
    <t>IV. Reservas</t>
  </si>
  <si>
    <t>II. Existencias</t>
  </si>
  <si>
    <t>VI. Beneficiarios acreedores (fundaciones)</t>
  </si>
  <si>
    <t>VII. Acreedores recurso cameral (cámaras)</t>
  </si>
  <si>
    <t>3. Importe neto de la cifra de negocios</t>
  </si>
  <si>
    <t>5. Ingresos de la entidad por la actividad propia (fundaciones)</t>
  </si>
  <si>
    <t>EJERCICIO</t>
  </si>
  <si>
    <t>Importes en euros</t>
  </si>
  <si>
    <t>ACTIVO</t>
  </si>
  <si>
    <t>%</t>
  </si>
  <si>
    <t>2. Transferencias y subvenciones recibidas   (a+b)</t>
  </si>
  <si>
    <t>BALANCE AGREGADO</t>
  </si>
  <si>
    <t>CONCEPTOS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</si>
  <si>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</si>
  <si>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</si>
  <si>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</si>
  <si>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</si>
  <si>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</si>
  <si>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</si>
  <si>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</si>
  <si>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</si>
  <si>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</si>
  <si>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</si>
  <si>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</si>
  <si>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</si>
  <si>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DE LA CUENTA DE PÉRDIDAS Y GANANCIAS</t>
  </si>
  <si>
    <t>1. Acumulación</t>
  </si>
  <si>
    <t>IGOR: Ingresos de gestión ordinaria</t>
  </si>
  <si>
    <t>GGOR: Gastos de gestión ordinaria</t>
  </si>
  <si>
    <t>AGREGADO</t>
  </si>
  <si>
    <t>CUENTA DE PÉRDIDAS Y GANANCIAS AGREGADA</t>
  </si>
  <si>
    <t>A.3) RESULTADO (AHORRO/DESAHORRO) DE LA GESTIÓN ORDINARIA (A.1+A.2)</t>
  </si>
  <si>
    <t>INFORMACIÓN GENERAL</t>
  </si>
  <si>
    <t>Sector</t>
  </si>
  <si>
    <t>Subsector</t>
  </si>
  <si>
    <t>INFORMACIÓN CONTABLE</t>
  </si>
  <si>
    <t>Régimen presupuestario</t>
  </si>
  <si>
    <t>PGC</t>
  </si>
  <si>
    <t>MODELIZACIÓN</t>
  </si>
  <si>
    <t>OBSERVACIONES</t>
  </si>
  <si>
    <t>Número medio de empleados*</t>
  </si>
  <si>
    <t>ENTIDADES AGREGADAS</t>
  </si>
  <si>
    <t>ESTADOS CONSOLIDADOS</t>
  </si>
  <si>
    <t>OTRA INFORMACIÓN AGREGADA</t>
  </si>
  <si>
    <t>Tipos de entidad</t>
  </si>
  <si>
    <t>III. Prima de emisión</t>
  </si>
  <si>
    <t>EMPLEADOS</t>
  </si>
  <si>
    <t>AVALES</t>
  </si>
  <si>
    <t>6. Variación de existencias de productos terminados y en curso de fabricación</t>
  </si>
  <si>
    <t>Número de entidades agregadas</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</si>
  <si>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</si>
  <si>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</si>
  <si>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</si>
  <si>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</si>
  <si>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</si>
  <si>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</si>
  <si>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</si>
  <si>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</si>
  <si>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</si>
  <si>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</si>
  <si>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</si>
  <si>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Importe neto de la cifra de neg. sobre IGOR</t>
  </si>
  <si>
    <t>5. Resto de IGOR sobre IGOR</t>
  </si>
  <si>
    <t>6. Gastos de personal sobre GGOR</t>
  </si>
  <si>
    <t>7. Transferencias y subvenciones sobre GGOR</t>
  </si>
  <si>
    <t>9. Aprovisionamientos sobre GGOR</t>
  </si>
  <si>
    <t>10. Resto de GGOR sobre GGOR</t>
  </si>
  <si>
    <t>Valenciana de Aprovechamiento Energético de Residuos, S.A.</t>
  </si>
  <si>
    <t>X201</t>
  </si>
  <si>
    <t>1. Ingresos tributarios (subsector administrativo)</t>
  </si>
  <si>
    <t xml:space="preserve"> a) Transferencias y subvenciones corrientes (subsector administrativo)</t>
  </si>
  <si>
    <t xml:space="preserve"> b) Transferencias y subvenciones de capital (subsector administrativo)</t>
  </si>
  <si>
    <t xml:space="preserve">4. Ventas y prestaciones de servicios (subsector administrativo) </t>
  </si>
  <si>
    <t xml:space="preserve"> a) Sueldos, salarios y asimilados</t>
  </si>
  <si>
    <t xml:space="preserve"> b) Cargas y prestaciones sociales</t>
  </si>
  <si>
    <t>A) POR TODAS LAS OPERACIONES</t>
  </si>
  <si>
    <t>A) ACCIO. (SOCIOS) / FUNDA. (ASOCIA.) POR DESEMB. NO EXIGIDOS</t>
  </si>
  <si>
    <t>B) INMOVILIZADO</t>
  </si>
  <si>
    <t>I.Gastos de establecimiento</t>
  </si>
  <si>
    <t>II. Inversiones destinadas al uso general</t>
  </si>
  <si>
    <t>III. Inmovilizaciones inmateriales</t>
  </si>
  <si>
    <t>IV. Inmovilizaciones materiales / bienes del patrimonio histórico</t>
  </si>
  <si>
    <t>V. Inmovilizaciones financieras / inver. finan. perman. / inversiones gestionadas</t>
  </si>
  <si>
    <t>VII. Acciones propias / acciones de la sociedad dominante</t>
  </si>
  <si>
    <t>VI. Deudores por operaciones de tráfico a largo plazo</t>
  </si>
  <si>
    <t>C) FONDO DE COMERCIO DE CONSOLIDACIÓN</t>
  </si>
  <si>
    <t>D) GASTOS A DISTRIBUIR EN VARIOS EJERCICIOS</t>
  </si>
  <si>
    <t>E) ACTIVO CIRCULANTE</t>
  </si>
  <si>
    <t>I. Acionistas / fundadores / asociados por desembolsos no exigidos</t>
  </si>
  <si>
    <t>III. Usuarios y otros deud. de la activi. propia (subsector fundacional)</t>
  </si>
  <si>
    <t>V. Deudores</t>
  </si>
  <si>
    <t>VI. Inversiones financieras temporales</t>
  </si>
  <si>
    <t>VII. Ajustes por periodificación</t>
  </si>
  <si>
    <t>VIII. Tesorería</t>
  </si>
  <si>
    <t>IX. Acciones propias / de la sociedad dominante a corto plazo</t>
  </si>
  <si>
    <t>IV. Deudores por recurso cameral permanente (subsector empresarial cameral)</t>
  </si>
  <si>
    <t>A) FONDOS PROPIOS</t>
  </si>
  <si>
    <t>II Capital suscrito</t>
  </si>
  <si>
    <t>V. Resultados de ejercicios anteriores</t>
  </si>
  <si>
    <t>VI. Resultados del ejercicio (beneficio o pérdida)</t>
  </si>
  <si>
    <t>VI. bis Aportaciones de socios para compensación de pérdidas</t>
  </si>
  <si>
    <t>VII. Dividendo a cuenta entreg. en el ejerc. / accion. propias para reducci. de capital</t>
  </si>
  <si>
    <t>B) SOCIOS EXTERNOS</t>
  </si>
  <si>
    <t>C) DIFERENCIA NEGATIVA DE CONSOLIDACIÓN</t>
  </si>
  <si>
    <t>D) INGRESOS A DISTRIBUIR EN VARIOS EJERCICIOS</t>
  </si>
  <si>
    <t>E) PROVISIONES PARA RIESGOS Y GASTOS</t>
  </si>
  <si>
    <t>F) ACREEDORES A LARGO PLAZO</t>
  </si>
  <si>
    <t>I. Emisiones de obligaciones y otros valores negociables</t>
  </si>
  <si>
    <t>II. Deudas con entidades de crédito</t>
  </si>
  <si>
    <t>IV. Otros acreedores</t>
  </si>
  <si>
    <t>V. Desembolsos pendientes sobre acciones no exigidos</t>
  </si>
  <si>
    <t>VI. Acreedores por operaciones de tráfico a largo plazo</t>
  </si>
  <si>
    <t>G) ACREEDORES A CORTO PLAZO</t>
  </si>
  <si>
    <t>III. Deudas con entidades / cámaras del grupo y asociadas a corto plazo</t>
  </si>
  <si>
    <t>IV. Acreedores presupues. y no presupues. / acreedores comerciales</t>
  </si>
  <si>
    <t>V. Otras deudas no comerciales</t>
  </si>
  <si>
    <t>VIII. Provisiones para operaciones de tráfico / actividad</t>
  </si>
  <si>
    <t>IX. Ajustes por periodificación</t>
  </si>
  <si>
    <t>H) PROVISIONES PARA RIEGOS Y GASTOS A CORTO PLAZO</t>
  </si>
  <si>
    <t>PASIVO</t>
  </si>
  <si>
    <t>TOTAL ACTIVO (A + B + C + D + E)</t>
  </si>
  <si>
    <t>III. Deudas con entidades / cámaras del grupo y asociadas a largo plazo</t>
  </si>
  <si>
    <t>VIII. Resto partidas cuentas consolidadas</t>
  </si>
  <si>
    <t>I. Patrimo. (subsec. admi. y empr. cam.) / Dota. funda. o fondo social (fundaciones)</t>
  </si>
  <si>
    <t>7. Otros ingresos de explotación / gestión</t>
  </si>
  <si>
    <t xml:space="preserve">8. Reintegros (subsector administrativo) </t>
  </si>
  <si>
    <t>9. Ventas y otros ingresos ordinarios de la actividad mercantil (fundaciones)</t>
  </si>
  <si>
    <t>A.1) INGRESOS DE GESTIÓN ORDINARIA   (1+2+3+4+5+6+7+8+9)</t>
  </si>
  <si>
    <t>10. Gastos de personal y prestaciones sociales (a+b)</t>
  </si>
  <si>
    <t>11. Transferencias y subvenciones entregadas   (a+b)</t>
  </si>
  <si>
    <t>12. Aprovisionamientos / consumos de explotación y otros gastos externos</t>
  </si>
  <si>
    <t>13. Variación de las provisiones de tráfico / actividad</t>
  </si>
  <si>
    <t>14. Otros gastos de explotación / gestión</t>
  </si>
  <si>
    <t>15. Amortización del inmovilizado</t>
  </si>
  <si>
    <t>16. Ayudas monetarias y otros (fundaciones)</t>
  </si>
  <si>
    <t>A.2) GASTOS DE GESTIÓN ORDINARIA   (10+11+12+13+14+15+16)</t>
  </si>
  <si>
    <t>17.  Subvenciones de capital / donaciones y legados transferidas al resultado del ejercicio</t>
  </si>
  <si>
    <t>18. Ingresos extraordinarios, e ingresos y beneficios de otros ejercicios</t>
  </si>
  <si>
    <t>19. Gastos extraordinarios, y gastos y pérdidas de otros ejercicios</t>
  </si>
  <si>
    <t>20. Pérd. y benef. proced. del inmovil. material, inmat. y carte. de control / enajena. de parti. (consol.)</t>
  </si>
  <si>
    <t>21. Variación de las provisiones de inmovilizado inmaterial, material y cartera de control</t>
  </si>
  <si>
    <t>22. Pérdi. y benef. con acc. y obl. propi. / Amortiz. fondo comerci. y rever. dif. neg. consol. (ctas. Consol.)</t>
  </si>
  <si>
    <t>22.bis. Cuotas voluntarias (subsector cameral)</t>
  </si>
  <si>
    <t>A.4) RESULTADO DE LAS OPERACIONES NO FINANCIERAS (A.3+17+18+19+20+21+22+22bis)</t>
  </si>
  <si>
    <t>23. Ingresos de particip. en capital, ingresos de otros valores nego.</t>
  </si>
  <si>
    <t>24. Ingresos financieros y otros intereses e ingresos asimilados</t>
  </si>
  <si>
    <t>25. Gastos financieros y asimilables (subsector administrativo)</t>
  </si>
  <si>
    <t>26. Gastos financieros y asimilados (resto subsectores)</t>
  </si>
  <si>
    <t>27. Variación de las provisiones de inversiones financieras (subsector administrativo)</t>
  </si>
  <si>
    <t>28. Variación de las provisiones de inversiones financieras (resto subsectores)</t>
  </si>
  <si>
    <t>29. Diferencias de cambio netas</t>
  </si>
  <si>
    <t>30. Pérdidas y beneficios de invers. finan. tempo. y rdos. netos de conver. (cuentas consolidadas)</t>
  </si>
  <si>
    <t>A.5) RESULTADO DE LAS OPERACIONES FINANCIERAS (23+24+25+26+27+28+29+30)</t>
  </si>
  <si>
    <t>31. Resultados participación en sociedades puestas en equivalencia</t>
  </si>
  <si>
    <t>A.6) RESULTADO (AHORRO/DESAHORRO) ANTES DE IMPUESTOS (A.4+A.5+31)</t>
  </si>
  <si>
    <t>32. Impuesto sobre beneficios y otros impuestos</t>
  </si>
  <si>
    <t>A.7) RESULTADO DEL EJERCICIO POR TODAS LAS OPERACIONES (A.6+32)</t>
  </si>
  <si>
    <t>33. Resultado atribuido a socios externos</t>
  </si>
  <si>
    <t>A.8) RESULTADO DEL EJERCICIO (A.7+33)</t>
  </si>
  <si>
    <t xml:space="preserve">(a) Incluye en el denominador: la agrupación A.2) y los epífgrafes 19., 25, y 26. de la cuenta de pérdidas y ganancias y en el numerador: todos los epígrafes de la agrupación G) Acreedores a corto </t>
  </si>
  <si>
    <t>TOTAL PASIVO (A + B + C + D + E + F + G + H)</t>
  </si>
  <si>
    <t>(b) Incluye en el denominador: las partidas 10, 11, 12, 14 y 16 de los gastos de gestión ordinaria, y en el numerador: Los epígrafes III a VII y el IX, de G) Acreedores a corto plazo.</t>
  </si>
  <si>
    <t xml:space="preserve">plazo, salvo su epígrafe VIII Provisiones para operaciones de tráfico. </t>
  </si>
  <si>
    <t>8. Otros gastos de explotación sobre GGOR</t>
  </si>
  <si>
    <t>Instrumental</t>
  </si>
  <si>
    <t>Empresarial</t>
  </si>
  <si>
    <t>Estimativo</t>
  </si>
  <si>
    <t>PGC privado 1990</t>
  </si>
  <si>
    <t xml:space="preserve">Sólo se presentan aquellos estados que son obligatorios para todas las entidades agregadas y determinada información de la memoria. El formato de la cuenta sigue una estructura análoga a la presentada en el PGC público 2010 del sector administrativo estatal. </t>
  </si>
  <si>
    <t>Sociedades mercantiles</t>
  </si>
  <si>
    <t>Los estados presentados no son consolidados. En consecuencia, no han sido eliminadas las operaciones entre las entidades. La relación de entidades agregadas figura en la hoja del libro "Entidades agregadas". Las hojas del libro que presentan estados, incluyen la información individual de cada entidad, en columnas ocultas que pueden visualizarse.</t>
  </si>
  <si>
    <t>No se incluyen los estados consolidados al no ser la entidad</t>
  </si>
  <si>
    <t>dominante una sociedad mercantil</t>
  </si>
  <si>
    <t>Avales prestados por la Generalitat a sociedades mercantiles</t>
  </si>
  <si>
    <r>
      <t>FUENTE</t>
    </r>
    <r>
      <rPr>
        <sz val="12"/>
        <rFont val="Times New Roman"/>
        <family val="1"/>
      </rPr>
      <t>: Elaboración propia a partir de las cuentas rendidas.</t>
    </r>
  </si>
  <si>
    <t>X211A</t>
  </si>
  <si>
    <t>Gestión del Suelo de Alicante, S.A.</t>
  </si>
  <si>
    <t>Valencia Fomento Empresarial Sociedad de Capital Riesgo, S.A.</t>
  </si>
  <si>
    <t>Instituto Valenciano de Investiaciones Económicas S.A.</t>
  </si>
  <si>
    <t>ESTADOS INDIVIDUALES</t>
  </si>
  <si>
    <t>Radio Autonomía Valenciana, S.A. (1)</t>
  </si>
  <si>
    <t>Televisión Autonómica Valenciana, S.A. (1)</t>
  </si>
  <si>
    <t xml:space="preserve">(1) Sociedades dependientes que forman parte del Grupo RTVV. </t>
  </si>
  <si>
    <t>X211</t>
  </si>
  <si>
    <t>Reciclados de Residuos La Plana, S.A.</t>
  </si>
  <si>
    <t>Reciclatge de Residus L`Alcoià, El Comtat i la Foia de Castalla, S.A.</t>
  </si>
  <si>
    <t>Nova Gestió Urbana, S.A.</t>
  </si>
  <si>
    <t>Promociones de la Comunidad Valenciana, S.A.</t>
  </si>
  <si>
    <t>València, Ciència i Comunicacions, S.A.</t>
  </si>
  <si>
    <t>VII. Total acreedores a largo plazo en 2 entidades sin desglose agrupación</t>
  </si>
  <si>
    <t>X. Total acreedores a corto plazo en 5 entidades sin desglose agrupación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</si>
</sst>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quot;€&quot;"/>
    <numFmt numFmtId="165" formatCode="#,##0.00\ &quot;€&quot;"/>
    <numFmt numFmtId="166" formatCode="0.0%"/>
    <numFmt numFmtId="167" formatCode="#,##0_);\(#,##0\)"/>
    <numFmt numFmtId="168" formatCode="0_)"/>
    <numFmt numFmtId="169" formatCode="#,##0\ &quot;empleados&quot;"/>
    <numFmt numFmtId="170" formatCode="#,##0.0%"/>
  </numFmts>
  <fonts count="14">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s>
  <fills count="5">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s>
  <borders count="11">
    <border>
      <left/>
      <right/>
      <top/>
      <bottom/>
      <diagonal/>
    </border>
    <border>
      <left style="thin"/>
      <right style="thin"/>
      <top style="thin"/>
      <bottom/>
    </border>
    <border>
      <left style="thin"/>
      <right style="thin"/>
      <top/>
      <bottom/>
    </border>
    <border>
      <left style="thin"/>
      <right style="thin"/>
      <top/>
      <bottom style="thin"/>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7" fontId="8" fillId="0" borderId="0">
      <alignment/>
      <protection/>
    </xf>
    <xf numFmtId="167" fontId="8" fillId="0" borderId="0">
      <alignment/>
      <protection/>
    </xf>
  </cellStyleXfs>
  <cellXfs count="128">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167" fontId="9" fillId="2" borderId="0" xfId="22" applyFont="1" applyFill="1" applyAlignment="1" applyProtection="1">
      <alignment horizontal="left"/>
      <protection/>
    </xf>
    <xf numFmtId="167" fontId="9" fillId="2" borderId="0" xfId="22" applyFont="1" applyFill="1" applyProtection="1">
      <alignment/>
      <protection/>
    </xf>
    <xf numFmtId="167"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7" fontId="10" fillId="2" borderId="0" xfId="22" applyFont="1" applyFill="1" applyProtection="1">
      <alignment/>
      <protection/>
    </xf>
    <xf numFmtId="167" fontId="9" fillId="2" borderId="4" xfId="22" applyFont="1" applyFill="1" applyBorder="1" applyProtection="1">
      <alignment/>
      <protection/>
    </xf>
    <xf numFmtId="167" fontId="10" fillId="2" borderId="4" xfId="22" applyFont="1" applyFill="1" applyBorder="1" applyProtection="1">
      <alignment/>
      <protection/>
    </xf>
    <xf numFmtId="167" fontId="4" fillId="2" borderId="4" xfId="22" applyFont="1" applyFill="1" applyBorder="1" applyAlignment="1" applyProtection="1">
      <alignment horizontal="right"/>
      <protection/>
    </xf>
    <xf numFmtId="4" fontId="3" fillId="2" borderId="4" xfId="0" applyNumberFormat="1" applyFont="1" applyFill="1" applyBorder="1"/>
    <xf numFmtId="167" fontId="10" fillId="2" borderId="0" xfId="22" applyFont="1" applyFill="1" applyBorder="1" applyProtection="1">
      <alignment/>
      <protection/>
    </xf>
    <xf numFmtId="167" fontId="9" fillId="2" borderId="0" xfId="22" applyFont="1" applyFill="1" applyBorder="1" applyProtection="1">
      <alignment/>
      <protection/>
    </xf>
    <xf numFmtId="167" fontId="4" fillId="2" borderId="0" xfId="22" applyFont="1" applyFill="1" applyBorder="1" applyAlignment="1" applyProtection="1">
      <alignment horizontal="right"/>
      <protection/>
    </xf>
    <xf numFmtId="4" fontId="3" fillId="2" borderId="0" xfId="0" applyNumberFormat="1" applyFont="1" applyFill="1" applyBorder="1"/>
    <xf numFmtId="167" fontId="10" fillId="2" borderId="5" xfId="23" applyFont="1" applyFill="1" applyBorder="1">
      <alignment/>
      <protection/>
    </xf>
    <xf numFmtId="167" fontId="10" fillId="2" borderId="5" xfId="23" applyFont="1" applyFill="1" applyBorder="1" applyProtection="1">
      <alignment/>
      <protection/>
    </xf>
    <xf numFmtId="167" fontId="10" fillId="2" borderId="0" xfId="23" applyFont="1" applyFill="1" applyBorder="1">
      <alignment/>
      <protection/>
    </xf>
    <xf numFmtId="167" fontId="10" fillId="2" borderId="0" xfId="23" applyFont="1" applyFill="1" applyBorder="1" applyProtection="1">
      <alignment/>
      <protection/>
    </xf>
    <xf numFmtId="167" fontId="4" fillId="0" borderId="0" xfId="22" applyFont="1" applyFill="1" applyBorder="1" applyAlignment="1" applyProtection="1">
      <alignment horizontal="right"/>
      <protection/>
    </xf>
    <xf numFmtId="167" fontId="5" fillId="2" borderId="0" xfId="23" applyFont="1" applyFill="1" applyBorder="1">
      <alignment/>
      <protection/>
    </xf>
    <xf numFmtId="167" fontId="9" fillId="2" borderId="0" xfId="23" applyFont="1" applyFill="1" applyBorder="1">
      <alignment/>
      <protection/>
    </xf>
    <xf numFmtId="167" fontId="4" fillId="2" borderId="0" xfId="22" applyFont="1" applyFill="1" applyAlignment="1" applyProtection="1">
      <alignment horizontal="left"/>
      <protection/>
    </xf>
    <xf numFmtId="4" fontId="3" fillId="2" borderId="0" xfId="0" applyNumberFormat="1" applyFont="1" applyFill="1"/>
    <xf numFmtId="0" fontId="6" fillId="3" borderId="4" xfId="0" applyFont="1" applyFill="1" applyBorder="1" applyAlignment="1">
      <alignment horizontal="left" vertical="center" wrapText="1"/>
    </xf>
    <xf numFmtId="1" fontId="6" fillId="3" borderId="4" xfId="0" applyNumberFormat="1" applyFont="1" applyFill="1" applyBorder="1" applyAlignment="1">
      <alignment horizontal="right" vertical="center" wrapText="1"/>
    </xf>
    <xf numFmtId="0" fontId="6" fillId="2" borderId="6" xfId="0" applyFont="1" applyFill="1" applyBorder="1" applyAlignment="1">
      <alignment horizontal="left"/>
    </xf>
    <xf numFmtId="4" fontId="6" fillId="2" borderId="6" xfId="0" applyNumberFormat="1" applyFont="1" applyFill="1" applyBorder="1"/>
    <xf numFmtId="166" fontId="6" fillId="2" borderId="6" xfId="0" applyNumberFormat="1" applyFont="1" applyFill="1" applyBorder="1" applyAlignment="1">
      <alignment horizontal="right"/>
    </xf>
    <xf numFmtId="0" fontId="4" fillId="2" borderId="0" xfId="0" applyFont="1" applyFill="1" applyBorder="1"/>
    <xf numFmtId="0" fontId="4" fillId="2" borderId="0" xfId="0" applyFont="1" applyFill="1"/>
    <xf numFmtId="4" fontId="6" fillId="2" borderId="0" xfId="0" applyNumberFormat="1" applyFont="1" applyFill="1" applyBorder="1"/>
    <xf numFmtId="166" fontId="6" fillId="2" borderId="0" xfId="0" applyNumberFormat="1" applyFont="1" applyFill="1" applyBorder="1" applyAlignment="1">
      <alignment horizontal="right"/>
    </xf>
    <xf numFmtId="166" fontId="4" fillId="2" borderId="0" xfId="0" applyNumberFormat="1" applyFont="1" applyFill="1" applyBorder="1" applyAlignment="1">
      <alignment horizontal="right"/>
    </xf>
    <xf numFmtId="0" fontId="6" fillId="3" borderId="7" xfId="0" applyFont="1" applyFill="1" applyBorder="1" applyAlignment="1">
      <alignment horizontal="left"/>
    </xf>
    <xf numFmtId="166" fontId="6" fillId="3" borderId="7" xfId="0" applyNumberFormat="1" applyFont="1" applyFill="1" applyBorder="1" applyAlignment="1">
      <alignment horizontal="right"/>
    </xf>
    <xf numFmtId="166" fontId="6" fillId="2" borderId="0" xfId="0" applyNumberFormat="1" applyFont="1" applyFill="1" applyBorder="1"/>
    <xf numFmtId="4" fontId="4" fillId="2" borderId="0" xfId="0" applyNumberFormat="1" applyFont="1" applyFill="1"/>
    <xf numFmtId="166"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7" fontId="4" fillId="2" borderId="5" xfId="22" applyFont="1" applyFill="1" applyBorder="1" applyAlignment="1" applyProtection="1">
      <alignment horizontal="right"/>
      <protection/>
    </xf>
    <xf numFmtId="167" fontId="4" fillId="2" borderId="0" xfId="22" applyFont="1" applyFill="1" applyProtection="1">
      <alignment/>
      <protection/>
    </xf>
    <xf numFmtId="167" fontId="8" fillId="2" borderId="0" xfId="22" applyFill="1">
      <alignment/>
      <protection/>
    </xf>
    <xf numFmtId="167" fontId="8" fillId="2" borderId="0" xfId="22" applyFont="1" applyFill="1">
      <alignment/>
      <protection/>
    </xf>
    <xf numFmtId="167" fontId="12" fillId="2" borderId="0" xfId="23" applyFont="1" applyFill="1" applyProtection="1">
      <alignment/>
      <protection locked="0"/>
    </xf>
    <xf numFmtId="167" fontId="4" fillId="2" borderId="0" xfId="23" applyFont="1" applyFill="1" applyProtection="1">
      <alignment/>
      <protection/>
    </xf>
    <xf numFmtId="167"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4" xfId="0" applyNumberFormat="1" applyFont="1" applyFill="1" applyBorder="1" applyAlignment="1">
      <alignment horizontal="left" vertical="center" wrapText="1"/>
    </xf>
    <xf numFmtId="0" fontId="3" fillId="3" borderId="4" xfId="0" applyFont="1" applyFill="1" applyBorder="1"/>
    <xf numFmtId="0" fontId="6" fillId="2" borderId="8" xfId="0" applyFont="1" applyFill="1" applyBorder="1"/>
    <xf numFmtId="4" fontId="6" fillId="2" borderId="8" xfId="0" applyNumberFormat="1" applyFont="1" applyFill="1" applyBorder="1"/>
    <xf numFmtId="0" fontId="4" fillId="2" borderId="8" xfId="0" applyFont="1" applyFill="1" applyBorder="1"/>
    <xf numFmtId="4" fontId="3" fillId="2" borderId="8" xfId="0" applyNumberFormat="1" applyFont="1" applyFill="1" applyBorder="1"/>
    <xf numFmtId="0" fontId="3" fillId="2" borderId="8"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0"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6" fillId="2" borderId="6" xfId="0" applyFont="1" applyFill="1" applyBorder="1"/>
    <xf numFmtId="0" fontId="4" fillId="2" borderId="5" xfId="0" applyFont="1" applyFill="1" applyBorder="1"/>
    <xf numFmtId="170" fontId="4" fillId="2" borderId="5" xfId="0" applyNumberFormat="1" applyFont="1" applyFill="1" applyBorder="1" applyAlignment="1">
      <alignment horizontal="right"/>
    </xf>
    <xf numFmtId="0" fontId="6" fillId="3" borderId="6" xfId="0" applyFont="1" applyFill="1" applyBorder="1"/>
    <xf numFmtId="165" fontId="6" fillId="2" borderId="0" xfId="0" applyNumberFormat="1" applyFont="1" applyFill="1" applyBorder="1" applyAlignment="1">
      <alignment horizontal="right"/>
    </xf>
    <xf numFmtId="167" fontId="5" fillId="2" borderId="4" xfId="23" applyNumberFormat="1" applyFont="1" applyFill="1" applyBorder="1" applyProtection="1">
      <alignment/>
      <protection locked="0"/>
    </xf>
    <xf numFmtId="167" fontId="10" fillId="0" borderId="5" xfId="22" applyFont="1" applyFill="1" applyBorder="1" applyAlignment="1" applyProtection="1">
      <alignment horizontal="right"/>
      <protection/>
    </xf>
    <xf numFmtId="167" fontId="9" fillId="2" borderId="0" xfId="23" applyNumberFormat="1" applyFont="1" applyFill="1" applyBorder="1" applyProtection="1">
      <alignment/>
      <protection locked="0"/>
    </xf>
    <xf numFmtId="167" fontId="5" fillId="3" borderId="4" xfId="23" applyFont="1" applyFill="1" applyBorder="1">
      <alignment/>
      <protection/>
    </xf>
    <xf numFmtId="167" fontId="10" fillId="3" borderId="4"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5" xfId="0" applyFont="1" applyFill="1" applyBorder="1" applyAlignment="1">
      <alignment horizontal="left"/>
    </xf>
    <xf numFmtId="0" fontId="6" fillId="2" borderId="5"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5" xfId="0" applyFont="1" applyFill="1" applyBorder="1" applyAlignment="1" applyProtection="1">
      <alignment horizontal="left"/>
      <protection locked="0"/>
    </xf>
    <xf numFmtId="0" fontId="3" fillId="2" borderId="5" xfId="0" applyFont="1" applyFill="1" applyBorder="1" applyAlignment="1">
      <alignment horizontal="left"/>
    </xf>
    <xf numFmtId="0" fontId="3" fillId="2" borderId="0" xfId="0" applyFont="1" applyFill="1" applyAlignment="1">
      <alignment horizontal="left"/>
    </xf>
    <xf numFmtId="168" fontId="13" fillId="2" borderId="0" xfId="23" applyNumberFormat="1" applyFont="1" applyFill="1" applyBorder="1" applyAlignment="1" applyProtection="1" quotePrefix="1">
      <alignment horizontal="right"/>
      <protection locked="0"/>
    </xf>
    <xf numFmtId="0" fontId="0" fillId="0" borderId="5" xfId="0" applyBorder="1"/>
    <xf numFmtId="167" fontId="4" fillId="2" borderId="0" xfId="23" applyFont="1" applyFill="1" applyBorder="1">
      <alignment/>
      <protection/>
    </xf>
    <xf numFmtId="167" fontId="4" fillId="2" borderId="0" xfId="23" applyFont="1" applyFill="1" applyBorder="1" applyProtection="1">
      <alignment/>
      <protection/>
    </xf>
    <xf numFmtId="167" fontId="4" fillId="2" borderId="0" xfId="23" applyFont="1" applyFill="1" applyBorder="1" applyAlignment="1" applyProtection="1">
      <alignment/>
      <protection/>
    </xf>
    <xf numFmtId="167" fontId="3" fillId="2" borderId="0" xfId="22" applyFont="1" applyFill="1" applyProtection="1">
      <alignment/>
      <protection/>
    </xf>
    <xf numFmtId="167" fontId="5" fillId="2" borderId="0" xfId="22" applyFont="1" applyFill="1" applyProtection="1">
      <alignment/>
      <protection/>
    </xf>
    <xf numFmtId="165" fontId="4" fillId="2" borderId="9" xfId="0" applyNumberFormat="1" applyFont="1" applyFill="1" applyBorder="1" applyAlignment="1">
      <alignment horizontal="right"/>
    </xf>
    <xf numFmtId="169" fontId="4" fillId="2" borderId="0" xfId="0" applyNumberFormat="1" applyFont="1" applyFill="1" applyBorder="1" applyAlignment="1">
      <alignment horizontal="right"/>
    </xf>
    <xf numFmtId="0" fontId="9" fillId="3" borderId="4" xfId="0" applyFont="1" applyFill="1" applyBorder="1" applyAlignment="1">
      <alignment vertical="center" wrapText="1"/>
    </xf>
    <xf numFmtId="0" fontId="4" fillId="4" borderId="5" xfId="0" applyFont="1" applyFill="1" applyBorder="1" applyAlignment="1">
      <alignment/>
    </xf>
    <xf numFmtId="0" fontId="6" fillId="4" borderId="5" xfId="0" applyFont="1" applyFill="1" applyBorder="1" applyAlignment="1">
      <alignment/>
    </xf>
    <xf numFmtId="169" fontId="4" fillId="2" borderId="5" xfId="0" applyNumberFormat="1" applyFont="1" applyFill="1" applyBorder="1" applyAlignment="1">
      <alignment horizontal="right"/>
    </xf>
    <xf numFmtId="1" fontId="4" fillId="2" borderId="0" xfId="0" applyNumberFormat="1" applyFont="1" applyFill="1" applyBorder="1" applyAlignment="1" applyProtection="1">
      <alignment horizontal="left"/>
      <protection locked="0"/>
    </xf>
    <xf numFmtId="167" fontId="6" fillId="3" borderId="4" xfId="23" applyFont="1" applyFill="1" applyBorder="1" applyAlignment="1" applyProtection="1">
      <alignment vertical="center"/>
      <protection/>
    </xf>
    <xf numFmtId="165" fontId="4" fillId="2" borderId="0" xfId="0" applyNumberFormat="1" applyFont="1" applyFill="1"/>
    <xf numFmtId="0" fontId="6" fillId="2" borderId="10" xfId="0" applyFont="1" applyFill="1" applyBorder="1" applyAlignment="1">
      <alignment horizontal="left"/>
    </xf>
    <xf numFmtId="166" fontId="6" fillId="2" borderId="10" xfId="0" applyNumberFormat="1" applyFont="1" applyFill="1" applyBorder="1" applyAlignment="1">
      <alignment horizontal="right"/>
    </xf>
    <xf numFmtId="2" fontId="3" fillId="2" borderId="0" xfId="0" applyNumberFormat="1" applyFont="1" applyFill="1"/>
    <xf numFmtId="2" fontId="4" fillId="2" borderId="0" xfId="0" applyNumberFormat="1" applyFont="1" applyFill="1" applyBorder="1"/>
    <xf numFmtId="2" fontId="4" fillId="2" borderId="0" xfId="0" applyNumberFormat="1" applyFont="1" applyFill="1"/>
    <xf numFmtId="2" fontId="6" fillId="2" borderId="0" xfId="0" applyNumberFormat="1" applyFont="1" applyFill="1" applyBorder="1" applyAlignment="1">
      <alignment horizontal="right"/>
    </xf>
    <xf numFmtId="4" fontId="0" fillId="2" borderId="0" xfId="0" applyNumberFormat="1" applyFill="1"/>
    <xf numFmtId="4" fontId="4"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0" fontId="0" fillId="0" borderId="0" xfId="0" applyAlignment="1">
      <alignment shrinkToFit="1"/>
    </xf>
    <xf numFmtId="167" fontId="10" fillId="2" borderId="5" xfId="22" applyFont="1" applyFill="1" applyBorder="1" applyAlignment="1" applyProtection="1">
      <alignment horizontal="right"/>
      <protection/>
    </xf>
    <xf numFmtId="4" fontId="6" fillId="2" borderId="6" xfId="0" applyNumberFormat="1" applyFont="1" applyFill="1" applyBorder="1" applyAlignment="1">
      <alignment horizontal="right"/>
    </xf>
    <xf numFmtId="4" fontId="6" fillId="2" borderId="0" xfId="0" applyNumberFormat="1" applyFont="1" applyFill="1" applyBorder="1" applyAlignment="1">
      <alignment horizontal="right"/>
    </xf>
    <xf numFmtId="4" fontId="6" fillId="3" borderId="7" xfId="0" applyNumberFormat="1" applyFont="1" applyFill="1" applyBorder="1" applyAlignment="1">
      <alignment horizontal="right"/>
    </xf>
    <xf numFmtId="4" fontId="6" fillId="2" borderId="10" xfId="0" applyNumberFormat="1" applyFont="1" applyFill="1" applyBorder="1" applyAlignment="1">
      <alignment horizontal="right"/>
    </xf>
    <xf numFmtId="4" fontId="6" fillId="3" borderId="6" xfId="0" applyNumberFormat="1" applyFont="1" applyFill="1" applyBorder="1" applyAlignment="1">
      <alignment horizontal="right"/>
    </xf>
    <xf numFmtId="4" fontId="6" fillId="3" borderId="4" xfId="0" applyNumberFormat="1" applyFont="1" applyFill="1" applyBorder="1" applyAlignment="1">
      <alignment horizontal="center" vertical="center" wrapText="1"/>
    </xf>
    <xf numFmtId="165" fontId="4" fillId="2" borderId="5" xfId="0" applyNumberFormat="1" applyFont="1" applyFill="1" applyBorder="1" applyAlignment="1">
      <alignment horizontal="left"/>
    </xf>
    <xf numFmtId="165" fontId="4" fillId="2" borderId="5"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7" fontId="10" fillId="2" borderId="5" xfId="22" applyFont="1" applyFill="1" applyBorder="1" applyAlignment="1" applyProtection="1">
      <alignment horizontal="right"/>
      <protection/>
    </xf>
    <xf numFmtId="0" fontId="6" fillId="3" borderId="4" xfId="0" applyFont="1" applyFill="1" applyBorder="1" applyAlignment="1">
      <alignment horizontal="left" vertical="center" wrapText="1"/>
    </xf>
  </cellXfs>
  <cellStyles count="10">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523875</xdr:colOff>
      <xdr:row>1</xdr:row>
      <xdr:rowOff>9525</xdr:rowOff>
    </xdr:to>
    <xdr:pic>
      <xdr:nvPicPr>
        <xdr:cNvPr id="1284"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 y="85725"/>
          <a:ext cx="5143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2309"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666750</xdr:colOff>
      <xdr:row>1</xdr:row>
      <xdr:rowOff>114300</xdr:rowOff>
    </xdr:to>
    <xdr:pic>
      <xdr:nvPicPr>
        <xdr:cNvPr id="3332"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667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1</xdr:row>
      <xdr:rowOff>38100</xdr:rowOff>
    </xdr:to>
    <xdr:pic>
      <xdr:nvPicPr>
        <xdr:cNvPr id="4357" name="Picture 2"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000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619125</xdr:colOff>
      <xdr:row>1</xdr:row>
      <xdr:rowOff>38100</xdr:rowOff>
    </xdr:to>
    <xdr:pic>
      <xdr:nvPicPr>
        <xdr:cNvPr id="5380" name="Picture 1" descr="sell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61912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5\22200_X201_1995.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polo\badespav\1995\22234_X211A_199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1995\22235_X211_199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995\22236_X211A_1995.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1995\22240_X211A_199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995\22201_X201_199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995\22202_X201_199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995\22203_X201_199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995\22204_X201_199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995\22205_X201_1995.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995\22206_X201_1995.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995\22231_X211A_1995.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995\22233_X211A_19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1.202.024,21</v>
          </cell>
          <cell r="L3" t="str">
            <v>14.090.722,78</v>
          </cell>
        </row>
        <row r="4">
          <cell r="D4" t="str">
            <v>14.108.723,09</v>
          </cell>
          <cell r="L4" t="str">
            <v>11.996.201,60</v>
          </cell>
        </row>
        <row r="5">
          <cell r="D5" t="str">
            <v>54.914,48</v>
          </cell>
          <cell r="L5" t="str">
            <v>0,00</v>
          </cell>
        </row>
        <row r="6">
          <cell r="D6" t="str">
            <v>118.892,21</v>
          </cell>
          <cell r="L6" t="str">
            <v>0,00</v>
          </cell>
        </row>
        <row r="7">
          <cell r="L7" t="str">
            <v>2.692.876,80</v>
          </cell>
        </row>
        <row r="14">
          <cell r="L14" t="str">
            <v>-632.048,37</v>
          </cell>
        </row>
        <row r="17">
          <cell r="D17" t="str">
            <v>13.585.944,73</v>
          </cell>
          <cell r="L17" t="str">
            <v>33.692,74</v>
          </cell>
        </row>
        <row r="18">
          <cell r="L18" t="str">
            <v>0,00</v>
          </cell>
        </row>
        <row r="19">
          <cell r="L19" t="str">
            <v>0,00</v>
          </cell>
        </row>
        <row r="20">
          <cell r="L20" t="str">
            <v>0,00</v>
          </cell>
        </row>
        <row r="21">
          <cell r="L21" t="str">
            <v>632.679,43</v>
          </cell>
        </row>
        <row r="25">
          <cell r="D25" t="str">
            <v>348.971,67</v>
          </cell>
        </row>
        <row r="26">
          <cell r="L26" t="str">
            <v>1.326.415,68</v>
          </cell>
        </row>
        <row r="31">
          <cell r="L31" t="str">
            <v>7.617.047,11</v>
          </cell>
        </row>
        <row r="32">
          <cell r="L32" t="str">
            <v>0,00</v>
          </cell>
        </row>
        <row r="35">
          <cell r="D35" t="str">
            <v>0,00</v>
          </cell>
        </row>
        <row r="36">
          <cell r="D36" t="str">
            <v>0,00</v>
          </cell>
          <cell r="L36" t="str">
            <v>7.617.047,11</v>
          </cell>
        </row>
        <row r="37">
          <cell r="D37" t="str">
            <v>0,00</v>
          </cell>
        </row>
        <row r="38">
          <cell r="D38" t="str">
            <v>23.577.680,81</v>
          </cell>
        </row>
        <row r="39">
          <cell r="D39" t="str">
            <v>1.502.530,26</v>
          </cell>
          <cell r="L39" t="str">
            <v>0,00</v>
          </cell>
        </row>
        <row r="40">
          <cell r="D40" t="str">
            <v>15.027.682,62</v>
          </cell>
        </row>
        <row r="42">
          <cell r="L42" t="str">
            <v>0,00</v>
          </cell>
        </row>
        <row r="47">
          <cell r="L47" t="str">
            <v>0,00</v>
          </cell>
        </row>
        <row r="48">
          <cell r="D48" t="str">
            <v>3.208.845,70</v>
          </cell>
        </row>
        <row r="51">
          <cell r="L51" t="str">
            <v>0,00</v>
          </cell>
        </row>
        <row r="52">
          <cell r="L52" t="str">
            <v>15.221.563,11</v>
          </cell>
        </row>
        <row r="53">
          <cell r="L53" t="str">
            <v>0,00</v>
          </cell>
        </row>
        <row r="56">
          <cell r="D56" t="str">
            <v>2.463.987,35</v>
          </cell>
        </row>
        <row r="58">
          <cell r="L58" t="str">
            <v>4.784.873,73</v>
          </cell>
        </row>
        <row r="62">
          <cell r="L62" t="str">
            <v>1.839.397,55</v>
          </cell>
        </row>
        <row r="65">
          <cell r="D65" t="str">
            <v>0,00</v>
          </cell>
          <cell r="L65" t="str">
            <v>6.978.087,10</v>
          </cell>
        </row>
        <row r="66">
          <cell r="D66" t="str">
            <v>1.362.236,01</v>
          </cell>
        </row>
        <row r="67">
          <cell r="D67" t="str">
            <v>12.398,88</v>
          </cell>
        </row>
        <row r="69">
          <cell r="L69" t="str">
            <v>1.619.204,74</v>
          </cell>
        </row>
        <row r="75">
          <cell r="L75" t="str">
            <v>0,00</v>
          </cell>
        </row>
        <row r="76">
          <cell r="L76" t="str">
            <v>0,00</v>
          </cell>
        </row>
        <row r="77">
          <cell r="L77" t="str">
            <v>0,00</v>
          </cell>
        </row>
      </sheetData>
      <sheetData sheetId="2">
        <row r="4">
          <cell r="D4" t="str">
            <v>0,00</v>
          </cell>
          <cell r="L4" t="str">
            <v>16.685.316,07</v>
          </cell>
        </row>
        <row r="5">
          <cell r="D5" t="str">
            <v>11.031.330,76</v>
          </cell>
        </row>
        <row r="9">
          <cell r="L9" t="str">
            <v>7.547.371,77</v>
          </cell>
        </row>
        <row r="10">
          <cell r="L10" t="str">
            <v>0,00</v>
          </cell>
        </row>
        <row r="11">
          <cell r="D11" t="str">
            <v>6.480.316,85</v>
          </cell>
          <cell r="L11" t="str">
            <v>389.173,37</v>
          </cell>
        </row>
        <row r="12">
          <cell r="D12" t="str">
            <v>2.057.516,86</v>
          </cell>
        </row>
        <row r="13">
          <cell r="D13" t="str">
            <v>1.131.483,42</v>
          </cell>
        </row>
        <row r="14">
          <cell r="D14" t="str">
            <v>704.193,86</v>
          </cell>
        </row>
        <row r="16">
          <cell r="L16" t="str">
            <v>0,00</v>
          </cell>
        </row>
        <row r="18">
          <cell r="D18" t="str">
            <v>2.341.897,76</v>
          </cell>
        </row>
        <row r="20">
          <cell r="L20" t="str">
            <v>0,00</v>
          </cell>
        </row>
        <row r="24">
          <cell r="D24" t="str">
            <v>1.053.399,93</v>
          </cell>
          <cell r="L24" t="str">
            <v>75.084,44</v>
          </cell>
        </row>
        <row r="29">
          <cell r="D29" t="str">
            <v>0,00</v>
          </cell>
          <cell r="L29" t="str">
            <v>0,00</v>
          </cell>
        </row>
        <row r="30">
          <cell r="D30" t="str">
            <v>0,00</v>
          </cell>
        </row>
        <row r="32">
          <cell r="L32" t="str">
            <v>4.459,51</v>
          </cell>
        </row>
        <row r="33">
          <cell r="D33" t="str">
            <v>0,00</v>
          </cell>
          <cell r="L33" t="str">
            <v>0,00</v>
          </cell>
        </row>
        <row r="34">
          <cell r="D34" t="str">
            <v>7.686,94</v>
          </cell>
          <cell r="L34" t="str">
            <v>47.612,18</v>
          </cell>
        </row>
        <row r="35">
          <cell r="D35" t="str">
            <v>0,00</v>
          </cell>
          <cell r="L35" t="str">
            <v>18.979,96</v>
          </cell>
        </row>
        <row r="36">
          <cell r="D36" t="str">
            <v>10.139,07</v>
          </cell>
          <cell r="L36" t="str">
            <v>218.894,62</v>
          </cell>
        </row>
        <row r="37">
          <cell r="D37" t="str">
            <v>117.095,19</v>
          </cell>
        </row>
        <row r="40">
          <cell r="D40" t="str">
            <v>18.138,55</v>
          </cell>
        </row>
        <row r="41">
          <cell r="D41" t="str">
            <v>0,00</v>
          </cell>
        </row>
      </sheetData>
      <sheetData sheetId="3">
        <row r="6">
          <cell r="D6">
            <v>361</v>
          </cell>
        </row>
        <row r="10">
          <cell r="H10">
            <v>7704975.178200089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22.253.206,40</v>
          </cell>
        </row>
        <row r="4">
          <cell r="D4" t="str">
            <v>12.824.107,80</v>
          </cell>
          <cell r="L4" t="str">
            <v>22.357.650,28</v>
          </cell>
        </row>
        <row r="5">
          <cell r="D5" t="str">
            <v>0,00</v>
          </cell>
          <cell r="L5" t="str">
            <v>0,00</v>
          </cell>
        </row>
        <row r="6">
          <cell r="D6" t="str">
            <v>0,00</v>
          </cell>
          <cell r="L6" t="str">
            <v>0,00</v>
          </cell>
        </row>
        <row r="7">
          <cell r="L7" t="str">
            <v>98.409,72</v>
          </cell>
        </row>
        <row r="14">
          <cell r="L14" t="str">
            <v>-270.665,80</v>
          </cell>
        </row>
        <row r="17">
          <cell r="D17" t="str">
            <v>12.824.107,80</v>
          </cell>
          <cell r="L17" t="str">
            <v>67.812,20</v>
          </cell>
        </row>
        <row r="18">
          <cell r="L18" t="str">
            <v>0,00</v>
          </cell>
        </row>
        <row r="19">
          <cell r="L19" t="str">
            <v>0,00</v>
          </cell>
        </row>
        <row r="20">
          <cell r="L20" t="str">
            <v>0,00</v>
          </cell>
        </row>
        <row r="21">
          <cell r="L21" t="str">
            <v>0,00</v>
          </cell>
        </row>
        <row r="25">
          <cell r="D25" t="str">
            <v>0,00</v>
          </cell>
        </row>
        <row r="26">
          <cell r="L26" t="str">
            <v>130.642,00</v>
          </cell>
        </row>
        <row r="31">
          <cell r="L31" t="str">
            <v>1.043.537,32</v>
          </cell>
        </row>
        <row r="35">
          <cell r="D35" t="str">
            <v>0,00</v>
          </cell>
        </row>
        <row r="36">
          <cell r="D36" t="str">
            <v>0,00</v>
          </cell>
        </row>
        <row r="37">
          <cell r="D37" t="str">
            <v>36.409,31</v>
          </cell>
        </row>
        <row r="38">
          <cell r="D38" t="str">
            <v>10.645.967,81</v>
          </cell>
        </row>
        <row r="39">
          <cell r="D39" t="str">
            <v>0,00</v>
          </cell>
        </row>
        <row r="40">
          <cell r="D40" t="str">
            <v>0,00</v>
          </cell>
        </row>
        <row r="48">
          <cell r="D48" t="str">
            <v>437.001,91</v>
          </cell>
        </row>
        <row r="52">
          <cell r="L52" t="str">
            <v>79.099,20</v>
          </cell>
        </row>
        <row r="56">
          <cell r="D56" t="str">
            <v>10.200.070,92</v>
          </cell>
        </row>
        <row r="65">
          <cell r="D65" t="str">
            <v>0,00</v>
          </cell>
        </row>
        <row r="66">
          <cell r="D66" t="str">
            <v>8.894,98</v>
          </cell>
        </row>
        <row r="67">
          <cell r="D67" t="str">
            <v>0,00</v>
          </cell>
        </row>
        <row r="77">
          <cell r="L77" t="str">
            <v>0,00</v>
          </cell>
        </row>
      </sheetData>
      <sheetData sheetId="2">
        <row r="5">
          <cell r="D5" t="str">
            <v>0,00</v>
          </cell>
          <cell r="L5" t="str">
            <v>0,00</v>
          </cell>
        </row>
        <row r="6">
          <cell r="L6" t="str">
            <v>3.768,35</v>
          </cell>
        </row>
        <row r="10">
          <cell r="D10" t="str">
            <v>0,00</v>
          </cell>
        </row>
        <row r="11">
          <cell r="D11" t="str">
            <v>0,00</v>
          </cell>
        </row>
        <row r="12">
          <cell r="D12" t="str">
            <v>0,00</v>
          </cell>
        </row>
        <row r="13">
          <cell r="D13" t="str">
            <v>0,00</v>
          </cell>
        </row>
        <row r="15">
          <cell r="L15" t="str">
            <v>0,00</v>
          </cell>
        </row>
        <row r="17">
          <cell r="D17" t="str">
            <v>923.797,68</v>
          </cell>
        </row>
        <row r="19">
          <cell r="L19" t="str">
            <v>0,00</v>
          </cell>
        </row>
        <row r="23">
          <cell r="D23" t="str">
            <v>0,00</v>
          </cell>
          <cell r="L23" t="str">
            <v>1.012.410,90</v>
          </cell>
        </row>
        <row r="28">
          <cell r="D28" t="str">
            <v>0,00</v>
          </cell>
          <cell r="L28" t="str">
            <v>0,00</v>
          </cell>
        </row>
        <row r="29">
          <cell r="D29" t="str">
            <v>0,00</v>
          </cell>
        </row>
        <row r="31">
          <cell r="L31" t="str">
            <v>0,00</v>
          </cell>
        </row>
        <row r="32">
          <cell r="D32" t="str">
            <v>353.593,45</v>
          </cell>
          <cell r="L32" t="str">
            <v>0,00</v>
          </cell>
        </row>
        <row r="33">
          <cell r="D33" t="str">
            <v>0,00</v>
          </cell>
          <cell r="L33" t="str">
            <v>0,00</v>
          </cell>
        </row>
        <row r="34">
          <cell r="D34" t="str">
            <v>0,00</v>
          </cell>
          <cell r="L34" t="str">
            <v>410.190,76</v>
          </cell>
        </row>
        <row r="35">
          <cell r="D35" t="str">
            <v>0,00</v>
          </cell>
          <cell r="L35" t="str">
            <v>0,00</v>
          </cell>
        </row>
        <row r="36">
          <cell r="D36" t="str">
            <v>0,00</v>
          </cell>
        </row>
        <row r="39">
          <cell r="D39" t="str">
            <v>81.166,68</v>
          </cell>
        </row>
        <row r="40">
          <cell r="D40" t="str">
            <v>0,00</v>
          </cell>
        </row>
      </sheetData>
      <sheetData sheetId="3">
        <row r="6">
          <cell r="D6">
            <v>0</v>
          </cell>
        </row>
        <row r="10">
          <cell r="H10">
            <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180.303,63</v>
          </cell>
          <cell r="L3" t="str">
            <v>554.000,99</v>
          </cell>
        </row>
        <row r="4">
          <cell r="D4" t="str">
            <v>63.174,12</v>
          </cell>
          <cell r="L4" t="str">
            <v>540.910,89</v>
          </cell>
        </row>
        <row r="5">
          <cell r="D5" t="str">
            <v>0,00</v>
          </cell>
          <cell r="L5" t="str">
            <v>0,00</v>
          </cell>
        </row>
        <row r="6">
          <cell r="D6" t="str">
            <v>0,00</v>
          </cell>
          <cell r="L6" t="str">
            <v>0,00</v>
          </cell>
        </row>
        <row r="7">
          <cell r="L7" t="str">
            <v>13.090,10</v>
          </cell>
        </row>
        <row r="14">
          <cell r="L14" t="str">
            <v>398,33</v>
          </cell>
        </row>
        <row r="17">
          <cell r="D17" t="str">
            <v>63.154,89</v>
          </cell>
          <cell r="L17" t="str">
            <v>-398,33</v>
          </cell>
        </row>
        <row r="18">
          <cell r="L18" t="str">
            <v>0,00</v>
          </cell>
        </row>
        <row r="19">
          <cell r="L19" t="str">
            <v>0,00</v>
          </cell>
        </row>
        <row r="20">
          <cell r="L20" t="str">
            <v>0,00</v>
          </cell>
        </row>
        <row r="21">
          <cell r="L21" t="str">
            <v>36.779,29</v>
          </cell>
        </row>
        <row r="25">
          <cell r="D25" t="str">
            <v>19,23</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629.859,93</v>
          </cell>
        </row>
        <row r="39">
          <cell r="D39" t="str">
            <v>0,00</v>
          </cell>
          <cell r="L39" t="str">
            <v>0,00</v>
          </cell>
        </row>
        <row r="40">
          <cell r="D40" t="str">
            <v>0,00</v>
          </cell>
        </row>
        <row r="42">
          <cell r="L42" t="str">
            <v>0,00</v>
          </cell>
        </row>
        <row r="47">
          <cell r="L47" t="str">
            <v>0,00</v>
          </cell>
        </row>
        <row r="48">
          <cell r="D48" t="str">
            <v>326.612,51</v>
          </cell>
        </row>
        <row r="51">
          <cell r="L51" t="str">
            <v>0,00</v>
          </cell>
        </row>
        <row r="52">
          <cell r="L52" t="str">
            <v>282.557,40</v>
          </cell>
        </row>
        <row r="53">
          <cell r="L53" t="str">
            <v>0,00</v>
          </cell>
        </row>
        <row r="56">
          <cell r="D56" t="str">
            <v>210.354,24</v>
          </cell>
        </row>
        <row r="58">
          <cell r="L58" t="str">
            <v>219,10</v>
          </cell>
        </row>
        <row r="62">
          <cell r="L62" t="str">
            <v>76.903,24</v>
          </cell>
        </row>
        <row r="65">
          <cell r="D65" t="str">
            <v>0,00</v>
          </cell>
          <cell r="L65" t="str">
            <v>149.072,18</v>
          </cell>
        </row>
        <row r="66">
          <cell r="D66" t="str">
            <v>81.157,95</v>
          </cell>
        </row>
        <row r="67">
          <cell r="D67" t="str">
            <v>11.735,24</v>
          </cell>
        </row>
        <row r="69">
          <cell r="L69" t="str">
            <v>56.348,59</v>
          </cell>
        </row>
        <row r="75">
          <cell r="L75" t="str">
            <v>0,00</v>
          </cell>
        </row>
        <row r="76">
          <cell r="L76" t="str">
            <v>14,29</v>
          </cell>
        </row>
        <row r="77">
          <cell r="L77" t="str">
            <v>0,00</v>
          </cell>
        </row>
      </sheetData>
      <sheetData sheetId="2">
        <row r="5">
          <cell r="D5" t="str">
            <v>53.989,75</v>
          </cell>
          <cell r="L5" t="str">
            <v>462.387,93</v>
          </cell>
        </row>
        <row r="6">
          <cell r="L6" t="str">
            <v>245.751,23</v>
          </cell>
        </row>
        <row r="10">
          <cell r="D10" t="str">
            <v>197.797,99</v>
          </cell>
        </row>
        <row r="11">
          <cell r="D11" t="str">
            <v>57.254,50</v>
          </cell>
        </row>
        <row r="12">
          <cell r="D12" t="str">
            <v>33.324,70</v>
          </cell>
        </row>
        <row r="13">
          <cell r="D13" t="str">
            <v>0,00</v>
          </cell>
        </row>
        <row r="15">
          <cell r="L15" t="str">
            <v>0,00</v>
          </cell>
        </row>
        <row r="17">
          <cell r="D17" t="str">
            <v>413.988,92</v>
          </cell>
        </row>
        <row r="19">
          <cell r="L19" t="str">
            <v>0,00</v>
          </cell>
        </row>
        <row r="23">
          <cell r="D23" t="str">
            <v>1.162,19</v>
          </cell>
          <cell r="L23" t="str">
            <v>25.893,45</v>
          </cell>
        </row>
        <row r="28">
          <cell r="D28" t="str">
            <v>0,00</v>
          </cell>
          <cell r="L28" t="str">
            <v>0,69</v>
          </cell>
        </row>
        <row r="29">
          <cell r="D29" t="str">
            <v>0,00</v>
          </cell>
        </row>
        <row r="31">
          <cell r="L31" t="str">
            <v>0,00</v>
          </cell>
        </row>
        <row r="32">
          <cell r="D32" t="str">
            <v>0,00</v>
          </cell>
          <cell r="L32" t="str">
            <v>0,00</v>
          </cell>
        </row>
        <row r="33">
          <cell r="D33" t="str">
            <v>783,93</v>
          </cell>
          <cell r="L33" t="str">
            <v>26.878,66</v>
          </cell>
        </row>
        <row r="34">
          <cell r="D34" t="str">
            <v>0,00</v>
          </cell>
          <cell r="L34" t="str">
            <v>0,00</v>
          </cell>
        </row>
        <row r="35">
          <cell r="D35" t="str">
            <v>96,31</v>
          </cell>
          <cell r="L35" t="str">
            <v>-2.309,49</v>
          </cell>
        </row>
        <row r="36">
          <cell r="D36" t="str">
            <v>204,16</v>
          </cell>
        </row>
        <row r="39">
          <cell r="D39" t="str">
            <v>398,33</v>
          </cell>
        </row>
        <row r="40">
          <cell r="D40" t="str">
            <v>0,00</v>
          </cell>
        </row>
      </sheetData>
      <sheetData sheetId="3">
        <row r="6">
          <cell r="D6">
            <v>12</v>
          </cell>
        </row>
        <row r="10">
          <cell r="H1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150.253,03</v>
          </cell>
        </row>
        <row r="4">
          <cell r="D4" t="str">
            <v>855.757,09</v>
          </cell>
          <cell r="L4" t="str">
            <v>150.253,03</v>
          </cell>
        </row>
        <row r="5">
          <cell r="D5" t="str">
            <v>335.430,87</v>
          </cell>
          <cell r="L5" t="str">
            <v>0,00</v>
          </cell>
        </row>
        <row r="6">
          <cell r="D6" t="str">
            <v>45.526,67</v>
          </cell>
          <cell r="L6" t="str">
            <v>0,00</v>
          </cell>
        </row>
        <row r="7">
          <cell r="L7" t="str">
            <v>0,00</v>
          </cell>
        </row>
        <row r="14">
          <cell r="L14" t="str">
            <v>0,00</v>
          </cell>
        </row>
        <row r="17">
          <cell r="D17" t="str">
            <v>474.799,56</v>
          </cell>
          <cell r="L17" t="str">
            <v>0,00</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131.399,28</v>
          </cell>
        </row>
        <row r="39">
          <cell r="D39" t="str">
            <v>0,00</v>
          </cell>
        </row>
        <row r="40">
          <cell r="D40" t="str">
            <v>0,00</v>
          </cell>
        </row>
        <row r="48">
          <cell r="D48" t="str">
            <v>120.863,53</v>
          </cell>
        </row>
        <row r="52">
          <cell r="L52" t="str">
            <v>836.903,35</v>
          </cell>
        </row>
        <row r="56">
          <cell r="D56" t="str">
            <v>0,00</v>
          </cell>
        </row>
        <row r="65">
          <cell r="D65" t="str">
            <v>0,00</v>
          </cell>
        </row>
        <row r="66">
          <cell r="D66" t="str">
            <v>10.535,74</v>
          </cell>
        </row>
        <row r="67">
          <cell r="D67" t="str">
            <v>0,00</v>
          </cell>
        </row>
        <row r="77">
          <cell r="L77" t="str">
            <v>0,00</v>
          </cell>
        </row>
      </sheetData>
      <sheetData sheetId="2">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0,00</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3">
        <row r="6">
          <cell r="D6">
            <v>0</v>
          </cell>
        </row>
        <row r="10">
          <cell r="H10">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2.704.554,47</v>
          </cell>
          <cell r="L3" t="str">
            <v>3.488.466,58</v>
          </cell>
        </row>
        <row r="4">
          <cell r="D4" t="str">
            <v>42.173,02</v>
          </cell>
          <cell r="L4" t="str">
            <v>3.606.072,63</v>
          </cell>
        </row>
        <row r="5">
          <cell r="D5" t="str">
            <v>35.525,83</v>
          </cell>
          <cell r="L5" t="str">
            <v>0,00</v>
          </cell>
        </row>
        <row r="6">
          <cell r="D6" t="str">
            <v>0,00</v>
          </cell>
          <cell r="L6" t="str">
            <v>0,00</v>
          </cell>
        </row>
        <row r="7">
          <cell r="L7" t="str">
            <v>3.978,70</v>
          </cell>
        </row>
        <row r="14">
          <cell r="L14" t="str">
            <v>-9.021,19</v>
          </cell>
        </row>
        <row r="17">
          <cell r="D17" t="str">
            <v>6.647,19</v>
          </cell>
          <cell r="L17" t="str">
            <v>-112.563,56</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749.744,57</v>
          </cell>
        </row>
        <row r="39">
          <cell r="D39" t="str">
            <v>0,00</v>
          </cell>
        </row>
        <row r="40">
          <cell r="D40" t="str">
            <v>115.706,85</v>
          </cell>
        </row>
        <row r="48">
          <cell r="D48" t="str">
            <v>50.448,96</v>
          </cell>
        </row>
        <row r="52">
          <cell r="L52" t="str">
            <v>8.005,48</v>
          </cell>
        </row>
        <row r="56">
          <cell r="D56" t="str">
            <v>2.374,00</v>
          </cell>
        </row>
        <row r="65">
          <cell r="D65" t="str">
            <v>0,00</v>
          </cell>
        </row>
        <row r="66">
          <cell r="D66" t="str">
            <v>581.214,77</v>
          </cell>
        </row>
        <row r="67">
          <cell r="D67" t="str">
            <v>0,00</v>
          </cell>
        </row>
        <row r="77">
          <cell r="L77" t="str">
            <v>0,00</v>
          </cell>
        </row>
      </sheetData>
      <sheetData sheetId="2"/>
      <sheetData sheetId="3">
        <row r="5">
          <cell r="D5" t="str">
            <v>0,00</v>
          </cell>
          <cell r="L5" t="str">
            <v>0,00</v>
          </cell>
        </row>
        <row r="6">
          <cell r="L6" t="str">
            <v>0,00</v>
          </cell>
        </row>
        <row r="10">
          <cell r="D10" t="str">
            <v>57.637,06</v>
          </cell>
        </row>
        <row r="11">
          <cell r="D11" t="str">
            <v>11.737,77</v>
          </cell>
        </row>
        <row r="12">
          <cell r="D12" t="str">
            <v>13.432,62</v>
          </cell>
        </row>
        <row r="13">
          <cell r="D13" t="str">
            <v>57.853,43</v>
          </cell>
        </row>
        <row r="15">
          <cell r="L15" t="str">
            <v>0,00</v>
          </cell>
        </row>
        <row r="17">
          <cell r="D17" t="str">
            <v>27.712,67</v>
          </cell>
        </row>
        <row r="19">
          <cell r="L19" t="str">
            <v>0,00</v>
          </cell>
        </row>
        <row r="23">
          <cell r="D23" t="str">
            <v>0,00</v>
          </cell>
          <cell r="L23" t="str">
            <v>55.809,98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0,00</v>
          </cell>
        </row>
        <row r="40">
          <cell r="D40" t="str">
            <v>0,00</v>
          </cell>
        </row>
      </sheetData>
      <sheetData sheetId="4">
        <row r="6">
          <cell r="D6">
            <v>2</v>
          </cell>
        </row>
        <row r="10">
          <cell r="H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19.890.911,20</v>
          </cell>
        </row>
        <row r="4">
          <cell r="D4" t="str">
            <v>2.314.741,05</v>
          </cell>
          <cell r="L4" t="str">
            <v>20.431.887,30</v>
          </cell>
        </row>
        <row r="5">
          <cell r="D5" t="str">
            <v>471.888,73</v>
          </cell>
          <cell r="L5" t="str">
            <v>0,00</v>
          </cell>
        </row>
        <row r="6">
          <cell r="D6" t="str">
            <v>223.635,05</v>
          </cell>
          <cell r="L6" t="str">
            <v>0,00</v>
          </cell>
        </row>
        <row r="7">
          <cell r="L7" t="str">
            <v>0,00</v>
          </cell>
        </row>
        <row r="14">
          <cell r="L14" t="str">
            <v>-602.763,86</v>
          </cell>
        </row>
        <row r="17">
          <cell r="D17" t="str">
            <v>1.437.698,58</v>
          </cell>
          <cell r="L17" t="str">
            <v>61.787,76</v>
          </cell>
        </row>
        <row r="18">
          <cell r="L18" t="str">
            <v>0,00</v>
          </cell>
        </row>
        <row r="19">
          <cell r="L19" t="str">
            <v>0,00</v>
          </cell>
        </row>
        <row r="20">
          <cell r="L20" t="str">
            <v>0,00</v>
          </cell>
        </row>
        <row r="21">
          <cell r="L21" t="str">
            <v>306.847,34</v>
          </cell>
        </row>
        <row r="25">
          <cell r="D25" t="str">
            <v>181.518,69</v>
          </cell>
        </row>
        <row r="26">
          <cell r="L26" t="str">
            <v>0,00</v>
          </cell>
        </row>
        <row r="31">
          <cell r="L31" t="str">
            <v>0,00</v>
          </cell>
        </row>
        <row r="32">
          <cell r="L32" t="str">
            <v>0,00</v>
          </cell>
        </row>
        <row r="35">
          <cell r="D35" t="str">
            <v>0,00</v>
          </cell>
        </row>
        <row r="36">
          <cell r="D36" t="str">
            <v>0,00</v>
          </cell>
          <cell r="L36" t="str">
            <v>0,00</v>
          </cell>
        </row>
        <row r="37">
          <cell r="D37" t="str">
            <v>5.398,97</v>
          </cell>
        </row>
        <row r="38">
          <cell r="D38" t="str">
            <v>20.652.242,60</v>
          </cell>
        </row>
        <row r="39">
          <cell r="D39" t="str">
            <v>5.707.210,94</v>
          </cell>
          <cell r="L39" t="str">
            <v>0,00</v>
          </cell>
        </row>
        <row r="40">
          <cell r="D40" t="str">
            <v>838.230,99</v>
          </cell>
        </row>
        <row r="42">
          <cell r="L42" t="str">
            <v>0,00</v>
          </cell>
        </row>
        <row r="47">
          <cell r="L47" t="str">
            <v>0,00</v>
          </cell>
        </row>
        <row r="48">
          <cell r="D48" t="str">
            <v>7.212.141,74</v>
          </cell>
        </row>
        <row r="51">
          <cell r="L51" t="str">
            <v>0,00</v>
          </cell>
        </row>
        <row r="52">
          <cell r="L52" t="str">
            <v>2.774.624,08</v>
          </cell>
        </row>
        <row r="53">
          <cell r="L53" t="str">
            <v>0,00</v>
          </cell>
        </row>
        <row r="56">
          <cell r="D56" t="str">
            <v>6.372.059,47</v>
          </cell>
        </row>
        <row r="58">
          <cell r="L58" t="str">
            <v>0,00</v>
          </cell>
        </row>
        <row r="62">
          <cell r="L62" t="str">
            <v>0,00</v>
          </cell>
        </row>
        <row r="65">
          <cell r="D65" t="str">
            <v>0,00</v>
          </cell>
          <cell r="L65" t="str">
            <v>2.163.061,79</v>
          </cell>
        </row>
        <row r="66">
          <cell r="D66" t="str">
            <v>510.549,82</v>
          </cell>
        </row>
        <row r="67">
          <cell r="D67" t="str">
            <v>12.049,63</v>
          </cell>
        </row>
        <row r="69">
          <cell r="L69" t="str">
            <v>611.562,29</v>
          </cell>
        </row>
        <row r="75">
          <cell r="L75" t="str">
            <v>0,00</v>
          </cell>
        </row>
        <row r="76">
          <cell r="L76" t="str">
            <v>0,00</v>
          </cell>
        </row>
        <row r="77">
          <cell r="L77" t="str">
            <v>0,00</v>
          </cell>
        </row>
      </sheetData>
      <sheetData sheetId="2">
        <row r="4">
          <cell r="D4" t="str">
            <v>0,00</v>
          </cell>
          <cell r="L4" t="str">
            <v>8.129.326,90</v>
          </cell>
        </row>
        <row r="5">
          <cell r="D5" t="str">
            <v>1.802.772,62</v>
          </cell>
        </row>
        <row r="9">
          <cell r="L9" t="str">
            <v>0,00</v>
          </cell>
        </row>
        <row r="10">
          <cell r="L10" t="str">
            <v>0,00</v>
          </cell>
        </row>
        <row r="11">
          <cell r="D11" t="str">
            <v>4.167.624,36</v>
          </cell>
          <cell r="L11" t="str">
            <v>0,00</v>
          </cell>
        </row>
        <row r="12">
          <cell r="D12" t="str">
            <v>972.159,72</v>
          </cell>
        </row>
        <row r="13">
          <cell r="D13" t="str">
            <v>246.955,96</v>
          </cell>
        </row>
        <row r="14">
          <cell r="D14" t="str">
            <v>180.199,96</v>
          </cell>
        </row>
        <row r="16">
          <cell r="L16" t="str">
            <v>0,00</v>
          </cell>
        </row>
        <row r="18">
          <cell r="D18" t="str">
            <v>1.447.894,53</v>
          </cell>
        </row>
        <row r="20">
          <cell r="L20" t="str">
            <v>0,00</v>
          </cell>
        </row>
        <row r="24">
          <cell r="D24" t="str">
            <v>15.705,29</v>
          </cell>
          <cell r="L24" t="str">
            <v>744.217,77</v>
          </cell>
        </row>
        <row r="29">
          <cell r="D29" t="str">
            <v>0,00</v>
          </cell>
          <cell r="L29" t="str">
            <v>0,00</v>
          </cell>
        </row>
        <row r="30">
          <cell r="D30" t="str">
            <v>0,00</v>
          </cell>
        </row>
        <row r="32">
          <cell r="L32" t="str">
            <v>0,00</v>
          </cell>
        </row>
        <row r="33">
          <cell r="D33" t="str">
            <v>0,00</v>
          </cell>
          <cell r="L33" t="str">
            <v>0,00</v>
          </cell>
        </row>
        <row r="34">
          <cell r="D34" t="str">
            <v>0,00</v>
          </cell>
          <cell r="L34" t="str">
            <v>24.317,35</v>
          </cell>
        </row>
        <row r="35">
          <cell r="D35" t="str">
            <v>0,00</v>
          </cell>
          <cell r="L35" t="str">
            <v>0,00</v>
          </cell>
        </row>
        <row r="36">
          <cell r="D36" t="str">
            <v>0,00</v>
          </cell>
          <cell r="L36" t="str">
            <v>5.787,81</v>
          </cell>
        </row>
        <row r="37">
          <cell r="D37" t="str">
            <v>5.343,88</v>
          </cell>
        </row>
        <row r="40">
          <cell r="D40" t="str">
            <v>3.205,74</v>
          </cell>
        </row>
        <row r="41">
          <cell r="D41" t="str">
            <v>0,00</v>
          </cell>
        </row>
      </sheetData>
      <sheetData sheetId="3">
        <row r="6">
          <cell r="D6">
            <v>35</v>
          </cell>
        </row>
        <row r="10">
          <cell r="H10">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13.606,91</v>
          </cell>
          <cell r="L3" t="str">
            <v>6.847.691,51</v>
          </cell>
        </row>
        <row r="4">
          <cell r="D4" t="str">
            <v>22.179.546,36</v>
          </cell>
          <cell r="L4" t="str">
            <v>8.432.199,82</v>
          </cell>
        </row>
        <row r="5">
          <cell r="D5" t="str">
            <v>0,00</v>
          </cell>
          <cell r="L5" t="str">
            <v>0,00</v>
          </cell>
        </row>
        <row r="6">
          <cell r="D6" t="str">
            <v>23.577,70</v>
          </cell>
          <cell r="L6" t="str">
            <v>0,00</v>
          </cell>
        </row>
        <row r="7">
          <cell r="L7" t="str">
            <v>0,00</v>
          </cell>
        </row>
        <row r="14">
          <cell r="L14" t="str">
            <v>0,00</v>
          </cell>
        </row>
        <row r="17">
          <cell r="D17" t="str">
            <v>9.326.583,97</v>
          </cell>
          <cell r="L17" t="str">
            <v>-1.584.508,31</v>
          </cell>
        </row>
        <row r="18">
          <cell r="L18" t="str">
            <v>0,00</v>
          </cell>
        </row>
        <row r="19">
          <cell r="L19" t="str">
            <v>0,00</v>
          </cell>
        </row>
        <row r="20">
          <cell r="L20" t="str">
            <v>0,00</v>
          </cell>
        </row>
        <row r="21">
          <cell r="L21" t="str">
            <v>9.410.202,78</v>
          </cell>
        </row>
        <row r="25">
          <cell r="D25" t="str">
            <v>10.837.955,12</v>
          </cell>
        </row>
        <row r="26">
          <cell r="L26" t="str">
            <v>0,00</v>
          </cell>
        </row>
        <row r="31">
          <cell r="L31" t="str">
            <v>54.697.889,25</v>
          </cell>
        </row>
        <row r="32">
          <cell r="L32" t="str">
            <v>0,00</v>
          </cell>
        </row>
        <row r="35">
          <cell r="D35" t="str">
            <v>0,00</v>
          </cell>
        </row>
        <row r="36">
          <cell r="D36" t="str">
            <v>1.991.429,57</v>
          </cell>
          <cell r="L36" t="str">
            <v>53.318.566,47</v>
          </cell>
        </row>
        <row r="37">
          <cell r="D37" t="str">
            <v>390.153,02</v>
          </cell>
        </row>
        <row r="38">
          <cell r="D38" t="str">
            <v>195.389.341,65</v>
          </cell>
        </row>
        <row r="39">
          <cell r="D39" t="str">
            <v>0,00</v>
          </cell>
          <cell r="L39" t="str">
            <v>0,00</v>
          </cell>
        </row>
        <row r="40">
          <cell r="D40" t="str">
            <v>75.104.209,49</v>
          </cell>
        </row>
        <row r="42">
          <cell r="L42" t="str">
            <v>0,00</v>
          </cell>
        </row>
        <row r="47">
          <cell r="L47" t="str">
            <v>1.379.322,78</v>
          </cell>
        </row>
        <row r="48">
          <cell r="D48" t="str">
            <v>76.279.158,10</v>
          </cell>
        </row>
        <row r="51">
          <cell r="L51" t="str">
            <v>0,00</v>
          </cell>
        </row>
        <row r="52">
          <cell r="L52" t="str">
            <v>147.016.864,40</v>
          </cell>
        </row>
        <row r="53">
          <cell r="L53" t="str">
            <v>0,00</v>
          </cell>
        </row>
        <row r="56">
          <cell r="D56" t="str">
            <v>24.567.259,26</v>
          </cell>
        </row>
        <row r="58">
          <cell r="L58" t="str">
            <v>73.312.959,02</v>
          </cell>
        </row>
        <row r="62">
          <cell r="L62" t="str">
            <v>13.600.080,54</v>
          </cell>
        </row>
        <row r="65">
          <cell r="D65" t="str">
            <v>0,00</v>
          </cell>
          <cell r="L65" t="str">
            <v>51.333.603,79</v>
          </cell>
        </row>
        <row r="66">
          <cell r="D66" t="str">
            <v>19.433.828,57</v>
          </cell>
        </row>
        <row r="67">
          <cell r="D67" t="str">
            <v>4.886,23</v>
          </cell>
        </row>
        <row r="69">
          <cell r="L69" t="str">
            <v>7.401.343,86</v>
          </cell>
        </row>
        <row r="75">
          <cell r="L75" t="str">
            <v>144.158,76</v>
          </cell>
        </row>
        <row r="76">
          <cell r="L76" t="str">
            <v>1.224.718,43</v>
          </cell>
        </row>
        <row r="77">
          <cell r="L77" t="str">
            <v>0,00</v>
          </cell>
        </row>
      </sheetData>
      <sheetData sheetId="2">
        <row r="4">
          <cell r="D4" t="str">
            <v>0,00</v>
          </cell>
          <cell r="L4" t="str">
            <v>23.132.108,47</v>
          </cell>
        </row>
        <row r="5">
          <cell r="D5" t="str">
            <v>26.442.002,33</v>
          </cell>
        </row>
        <row r="9">
          <cell r="L9" t="str">
            <v>12.115.388,31</v>
          </cell>
        </row>
        <row r="10">
          <cell r="L10" t="str">
            <v>131.639,68</v>
          </cell>
        </row>
        <row r="11">
          <cell r="D11" t="str">
            <v>3.462.202,35</v>
          </cell>
          <cell r="L11" t="str">
            <v>5.867.158,29</v>
          </cell>
        </row>
        <row r="12">
          <cell r="D12" t="str">
            <v>1.012.687,37</v>
          </cell>
        </row>
        <row r="13">
          <cell r="D13" t="str">
            <v>240.879,64</v>
          </cell>
        </row>
        <row r="14">
          <cell r="D14" t="str">
            <v>24.004,42</v>
          </cell>
        </row>
        <row r="16">
          <cell r="L16" t="str">
            <v>0,00</v>
          </cell>
        </row>
        <row r="18">
          <cell r="D18" t="str">
            <v>3.413.418,20</v>
          </cell>
        </row>
        <row r="20">
          <cell r="L20" t="str">
            <v>2.585.253,57</v>
          </cell>
        </row>
        <row r="24">
          <cell r="D24" t="str">
            <v>11.103.951,05</v>
          </cell>
          <cell r="L24" t="str">
            <v>615.442,41</v>
          </cell>
        </row>
        <row r="29">
          <cell r="D29" t="str">
            <v>0,00</v>
          </cell>
          <cell r="L29" t="str">
            <v>0,00</v>
          </cell>
        </row>
        <row r="30">
          <cell r="D30" t="str">
            <v>0,00</v>
          </cell>
        </row>
        <row r="32">
          <cell r="L32" t="str">
            <v>5.300,93</v>
          </cell>
        </row>
        <row r="33">
          <cell r="D33" t="str">
            <v>-31.523,08</v>
          </cell>
          <cell r="L33" t="str">
            <v>0,00</v>
          </cell>
        </row>
        <row r="34">
          <cell r="D34" t="str">
            <v>0,00</v>
          </cell>
          <cell r="L34" t="str">
            <v>2.908.477,88</v>
          </cell>
        </row>
        <row r="35">
          <cell r="D35" t="str">
            <v>0,00</v>
          </cell>
          <cell r="L35" t="str">
            <v>24.960,03</v>
          </cell>
        </row>
        <row r="36">
          <cell r="D36" t="str">
            <v>36,06</v>
          </cell>
          <cell r="L36" t="str">
            <v>34.864,71</v>
          </cell>
        </row>
        <row r="37">
          <cell r="D37" t="str">
            <v>3.337.444,26</v>
          </cell>
        </row>
        <row r="40">
          <cell r="D40" t="str">
            <v>0,00</v>
          </cell>
        </row>
        <row r="41">
          <cell r="D41" t="str">
            <v>0,00</v>
          </cell>
        </row>
      </sheetData>
      <sheetData sheetId="3">
        <row r="6">
          <cell r="D6">
            <v>185</v>
          </cell>
        </row>
        <row r="10">
          <cell r="H10">
            <v>83630834.32500331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2.696.051,77</v>
          </cell>
        </row>
        <row r="4">
          <cell r="D4" t="str">
            <v>443.978,35</v>
          </cell>
          <cell r="L4" t="str">
            <v>3.431.779,12</v>
          </cell>
        </row>
        <row r="5">
          <cell r="D5" t="str">
            <v>0,00</v>
          </cell>
          <cell r="L5" t="str">
            <v>0,00</v>
          </cell>
        </row>
        <row r="6">
          <cell r="D6" t="str">
            <v>3.719,96</v>
          </cell>
          <cell r="L6" t="str">
            <v>0,00</v>
          </cell>
        </row>
        <row r="7">
          <cell r="L7" t="str">
            <v>0,00</v>
          </cell>
        </row>
        <row r="14">
          <cell r="L14" t="str">
            <v>-544.801,80</v>
          </cell>
        </row>
        <row r="17">
          <cell r="D17" t="str">
            <v>440.168,23</v>
          </cell>
          <cell r="L17" t="str">
            <v>-3.838.932,88</v>
          </cell>
        </row>
        <row r="18">
          <cell r="L18" t="str">
            <v>3.648.007,34</v>
          </cell>
        </row>
        <row r="19">
          <cell r="L19" t="str">
            <v>0,00</v>
          </cell>
        </row>
        <row r="20">
          <cell r="L20" t="str">
            <v>0,00</v>
          </cell>
        </row>
        <row r="21">
          <cell r="L21" t="str">
            <v>43.656,99</v>
          </cell>
        </row>
        <row r="25">
          <cell r="D25" t="str">
            <v>90,15</v>
          </cell>
        </row>
        <row r="26">
          <cell r="L26" t="str">
            <v>25.215,63</v>
          </cell>
        </row>
        <row r="31">
          <cell r="L31" t="str">
            <v>0,00</v>
          </cell>
        </row>
        <row r="32">
          <cell r="L32" t="str">
            <v>0,00</v>
          </cell>
        </row>
        <row r="35">
          <cell r="D35" t="str">
            <v>0,00</v>
          </cell>
        </row>
        <row r="36">
          <cell r="D36" t="str">
            <v>0,00</v>
          </cell>
          <cell r="L36" t="str">
            <v>0,00</v>
          </cell>
        </row>
        <row r="37">
          <cell r="D37" t="str">
            <v>0,00</v>
          </cell>
        </row>
        <row r="38">
          <cell r="D38" t="str">
            <v>3.632.886,45</v>
          </cell>
        </row>
        <row r="39">
          <cell r="D39" t="str">
            <v>0,00</v>
          </cell>
          <cell r="L39" t="str">
            <v>0,00</v>
          </cell>
        </row>
        <row r="40">
          <cell r="D40" t="str">
            <v>52.726,15</v>
          </cell>
        </row>
        <row r="42">
          <cell r="L42" t="str">
            <v>0,00</v>
          </cell>
        </row>
        <row r="47">
          <cell r="L47" t="str">
            <v>0,00</v>
          </cell>
        </row>
        <row r="48">
          <cell r="D48" t="str">
            <v>3.549.437,53</v>
          </cell>
        </row>
        <row r="51">
          <cell r="L51" t="str">
            <v>0,00</v>
          </cell>
        </row>
        <row r="52">
          <cell r="L52" t="str">
            <v>1.311.940,40</v>
          </cell>
        </row>
        <row r="53">
          <cell r="L53" t="str">
            <v>0,00</v>
          </cell>
        </row>
        <row r="56">
          <cell r="D56" t="str">
            <v>1.820,01</v>
          </cell>
        </row>
        <row r="58">
          <cell r="L58" t="str">
            <v>0,00</v>
          </cell>
        </row>
        <row r="62">
          <cell r="L62" t="str">
            <v>601.013,09</v>
          </cell>
        </row>
        <row r="65">
          <cell r="D65" t="str">
            <v>0,00</v>
          </cell>
          <cell r="L65" t="str">
            <v>484.646,71</v>
          </cell>
        </row>
        <row r="66">
          <cell r="D66" t="str">
            <v>28.429,66</v>
          </cell>
        </row>
        <row r="67">
          <cell r="D67" t="str">
            <v>473,10</v>
          </cell>
        </row>
        <row r="69">
          <cell r="L69" t="str">
            <v>226.280,61</v>
          </cell>
        </row>
        <row r="75">
          <cell r="L75" t="str">
            <v>0,00</v>
          </cell>
        </row>
        <row r="76">
          <cell r="L76" t="str">
            <v>0,00</v>
          </cell>
        </row>
        <row r="77">
          <cell r="L77" t="str">
            <v>0,00</v>
          </cell>
        </row>
      </sheetData>
      <sheetData sheetId="2">
        <row r="4">
          <cell r="D4" t="str">
            <v>0,00</v>
          </cell>
          <cell r="L4" t="str">
            <v>441.908,79</v>
          </cell>
        </row>
        <row r="5">
          <cell r="D5" t="str">
            <v>326.479,97</v>
          </cell>
        </row>
        <row r="9">
          <cell r="L9" t="str">
            <v>0,00</v>
          </cell>
        </row>
        <row r="10">
          <cell r="L10" t="str">
            <v>0,00</v>
          </cell>
        </row>
        <row r="11">
          <cell r="D11" t="str">
            <v>2.010.822,83</v>
          </cell>
          <cell r="L11" t="str">
            <v>522.960,06</v>
          </cell>
        </row>
        <row r="12">
          <cell r="D12" t="str">
            <v>586.767,35</v>
          </cell>
        </row>
        <row r="13">
          <cell r="D13" t="str">
            <v>185.808,69</v>
          </cell>
        </row>
        <row r="14">
          <cell r="D14" t="str">
            <v>21.426,06</v>
          </cell>
        </row>
        <row r="16">
          <cell r="L16" t="str">
            <v>0,00</v>
          </cell>
        </row>
        <row r="18">
          <cell r="D18" t="str">
            <v>1.683.852,15</v>
          </cell>
        </row>
        <row r="20">
          <cell r="L20" t="str">
            <v>0,00</v>
          </cell>
        </row>
        <row r="24">
          <cell r="D24" t="str">
            <v>0,00</v>
          </cell>
          <cell r="L24" t="str">
            <v>1.617,61</v>
          </cell>
        </row>
        <row r="29">
          <cell r="D29" t="str">
            <v>0,00</v>
          </cell>
          <cell r="L29" t="str">
            <v>0,00</v>
          </cell>
        </row>
        <row r="30">
          <cell r="D30" t="str">
            <v>1,17</v>
          </cell>
        </row>
        <row r="32">
          <cell r="L32" t="str">
            <v>0,00</v>
          </cell>
        </row>
        <row r="33">
          <cell r="D33" t="str">
            <v>0,00</v>
          </cell>
          <cell r="L33" t="str">
            <v>0,00</v>
          </cell>
        </row>
        <row r="34">
          <cell r="D34" t="str">
            <v>0,00</v>
          </cell>
          <cell r="L34" t="str">
            <v>9.446,27</v>
          </cell>
        </row>
        <row r="35">
          <cell r="D35" t="str">
            <v>0,00</v>
          </cell>
          <cell r="L35" t="str">
            <v>537,70</v>
          </cell>
        </row>
        <row r="36">
          <cell r="D36" t="str">
            <v>245,10</v>
          </cell>
          <cell r="L36" t="str">
            <v>0,00</v>
          </cell>
        </row>
        <row r="37">
          <cell r="D37" t="str">
            <v>0,00</v>
          </cell>
        </row>
        <row r="40">
          <cell r="D40" t="str">
            <v>0,00</v>
          </cell>
        </row>
        <row r="41">
          <cell r="D41" t="str">
            <v>0,00</v>
          </cell>
        </row>
      </sheetData>
      <sheetData sheetId="3">
        <row r="6">
          <cell r="D6">
            <v>56</v>
          </cell>
        </row>
        <row r="10">
          <cell r="H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7.278.559,85</v>
          </cell>
        </row>
        <row r="4">
          <cell r="D4" t="str">
            <v>6.138.092,45</v>
          </cell>
          <cell r="L4" t="str">
            <v>26.985.443,49</v>
          </cell>
        </row>
        <row r="5">
          <cell r="D5" t="str">
            <v>0,00</v>
          </cell>
          <cell r="L5" t="str">
            <v>0,00</v>
          </cell>
        </row>
        <row r="6">
          <cell r="D6" t="str">
            <v>158.685,79</v>
          </cell>
          <cell r="L6" t="str">
            <v>0,00</v>
          </cell>
        </row>
        <row r="7">
          <cell r="L7" t="str">
            <v>0,00</v>
          </cell>
        </row>
        <row r="14">
          <cell r="L14" t="str">
            <v>-6.000.874,22</v>
          </cell>
        </row>
        <row r="17">
          <cell r="D17" t="str">
            <v>5.979.406,66</v>
          </cell>
          <cell r="L17" t="str">
            <v>-48.637.810,77</v>
          </cell>
        </row>
        <row r="18">
          <cell r="L18" t="str">
            <v>34.931.801,35</v>
          </cell>
        </row>
        <row r="19">
          <cell r="L19" t="str">
            <v>0,00</v>
          </cell>
        </row>
        <row r="20">
          <cell r="L20" t="str">
            <v>0,00</v>
          </cell>
        </row>
        <row r="21">
          <cell r="L21" t="str">
            <v>4.582.442,35</v>
          </cell>
        </row>
        <row r="25">
          <cell r="D25" t="str">
            <v>0,00</v>
          </cell>
        </row>
        <row r="26">
          <cell r="L26" t="str">
            <v>1.290.856,96</v>
          </cell>
        </row>
        <row r="31">
          <cell r="L31" t="str">
            <v>0,00</v>
          </cell>
        </row>
        <row r="32">
          <cell r="L32" t="str">
            <v>0,00</v>
          </cell>
        </row>
        <row r="35">
          <cell r="D35" t="str">
            <v>0,00</v>
          </cell>
        </row>
        <row r="36">
          <cell r="D36" t="str">
            <v>0,00</v>
          </cell>
          <cell r="L36" t="str">
            <v>0,00</v>
          </cell>
        </row>
        <row r="37">
          <cell r="D37" t="str">
            <v>29.865,66</v>
          </cell>
        </row>
        <row r="38">
          <cell r="D38" t="str">
            <v>50.183.117,19</v>
          </cell>
        </row>
        <row r="39">
          <cell r="D39" t="str">
            <v>0,00</v>
          </cell>
          <cell r="L39" t="str">
            <v>0,00</v>
          </cell>
        </row>
        <row r="40">
          <cell r="D40" t="str">
            <v>30.981.335,56</v>
          </cell>
        </row>
        <row r="42">
          <cell r="L42" t="str">
            <v>0,00</v>
          </cell>
        </row>
        <row r="47">
          <cell r="L47" t="str">
            <v>0,00</v>
          </cell>
        </row>
        <row r="48">
          <cell r="D48" t="str">
            <v>18.254.790,82</v>
          </cell>
        </row>
        <row r="51">
          <cell r="L51" t="str">
            <v>0,00</v>
          </cell>
        </row>
        <row r="52">
          <cell r="L52" t="str">
            <v>43.199.216,14</v>
          </cell>
        </row>
        <row r="53">
          <cell r="L53" t="str">
            <v>0,00</v>
          </cell>
        </row>
        <row r="56">
          <cell r="D56" t="str">
            <v>12.760,68</v>
          </cell>
        </row>
        <row r="58">
          <cell r="L58" t="str">
            <v>0,00</v>
          </cell>
        </row>
        <row r="62">
          <cell r="L62" t="str">
            <v>15.586.916,14</v>
          </cell>
        </row>
        <row r="65">
          <cell r="D65" t="str">
            <v>0,00</v>
          </cell>
          <cell r="L65" t="str">
            <v>26.503.935,22</v>
          </cell>
        </row>
        <row r="66">
          <cell r="D66" t="str">
            <v>690.592,14</v>
          </cell>
        </row>
        <row r="67">
          <cell r="D67" t="str">
            <v>243.637,99</v>
          </cell>
        </row>
        <row r="69">
          <cell r="L69" t="str">
            <v>1.108.364,78</v>
          </cell>
        </row>
        <row r="75">
          <cell r="L75" t="str">
            <v>0,00</v>
          </cell>
        </row>
        <row r="76">
          <cell r="L76" t="str">
            <v>0,00</v>
          </cell>
        </row>
        <row r="77">
          <cell r="L77" t="str">
            <v>0,00</v>
          </cell>
        </row>
      </sheetData>
      <sheetData sheetId="2">
        <row r="4">
          <cell r="D4" t="str">
            <v>0,00</v>
          </cell>
          <cell r="L4" t="str">
            <v>31.562.684,46</v>
          </cell>
        </row>
        <row r="5">
          <cell r="D5" t="str">
            <v>47.062.615,22</v>
          </cell>
        </row>
        <row r="9">
          <cell r="L9" t="str">
            <v>2.097.001,55</v>
          </cell>
        </row>
        <row r="10">
          <cell r="L10" t="str">
            <v>0,00</v>
          </cell>
        </row>
        <row r="11">
          <cell r="D11" t="str">
            <v>12.844.529,20</v>
          </cell>
          <cell r="L11" t="str">
            <v>2.718.263,86</v>
          </cell>
        </row>
        <row r="12">
          <cell r="D12" t="str">
            <v>3.795.837,20</v>
          </cell>
        </row>
        <row r="13">
          <cell r="D13" t="str">
            <v>2.035.749,39</v>
          </cell>
        </row>
        <row r="14">
          <cell r="D14" t="str">
            <v>5.188.806,51</v>
          </cell>
        </row>
        <row r="16">
          <cell r="L16" t="str">
            <v>0,00</v>
          </cell>
        </row>
        <row r="18">
          <cell r="D18" t="str">
            <v>15.080.540,02</v>
          </cell>
        </row>
        <row r="20">
          <cell r="L20" t="str">
            <v>0,00</v>
          </cell>
        </row>
        <row r="24">
          <cell r="D24" t="str">
            <v>58.270,85</v>
          </cell>
          <cell r="L24" t="str">
            <v>43.586,04</v>
          </cell>
        </row>
        <row r="29">
          <cell r="D29" t="str">
            <v>0,00</v>
          </cell>
          <cell r="L29" t="str">
            <v>168.360,16</v>
          </cell>
        </row>
        <row r="30">
          <cell r="D30" t="str">
            <v>300.929,71</v>
          </cell>
        </row>
        <row r="32">
          <cell r="L32" t="str">
            <v>0,00</v>
          </cell>
        </row>
        <row r="33">
          <cell r="D33" t="str">
            <v>0,00</v>
          </cell>
          <cell r="L33" t="str">
            <v>0,00</v>
          </cell>
        </row>
        <row r="34">
          <cell r="D34" t="str">
            <v>621,30</v>
          </cell>
          <cell r="L34" t="str">
            <v>1.213.872,70</v>
          </cell>
        </row>
        <row r="35">
          <cell r="D35" t="str">
            <v>0,00</v>
          </cell>
          <cell r="L35" t="str">
            <v>49.122,59</v>
          </cell>
        </row>
        <row r="36">
          <cell r="D36" t="str">
            <v>122.802,73</v>
          </cell>
          <cell r="L36" t="str">
            <v>0,00</v>
          </cell>
        </row>
        <row r="37">
          <cell r="D37" t="str">
            <v>0,00</v>
          </cell>
        </row>
        <row r="40">
          <cell r="D40" t="str">
            <v>0,00</v>
          </cell>
        </row>
        <row r="41">
          <cell r="D41" t="str">
            <v>0,00</v>
          </cell>
        </row>
      </sheetData>
      <sheetData sheetId="3">
        <row r="6">
          <cell r="D6">
            <v>427</v>
          </cell>
        </row>
        <row r="10">
          <cell r="H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1.014.592,57</v>
          </cell>
        </row>
        <row r="4">
          <cell r="D4" t="str">
            <v>529.323,38</v>
          </cell>
          <cell r="L4" t="str">
            <v>1.352.277,23</v>
          </cell>
        </row>
        <row r="5">
          <cell r="D5" t="str">
            <v>0,00</v>
          </cell>
          <cell r="L5" t="str">
            <v>0,00</v>
          </cell>
        </row>
        <row r="6">
          <cell r="D6" t="str">
            <v>124.343,39</v>
          </cell>
          <cell r="L6" t="str">
            <v>0,00</v>
          </cell>
        </row>
        <row r="7">
          <cell r="L7" t="str">
            <v>124.463,60</v>
          </cell>
        </row>
        <row r="14">
          <cell r="L14" t="str">
            <v>-512.837,62</v>
          </cell>
        </row>
        <row r="17">
          <cell r="D17" t="str">
            <v>286.935,20</v>
          </cell>
          <cell r="L17" t="str">
            <v>50.689,36</v>
          </cell>
        </row>
        <row r="18">
          <cell r="L18" t="str">
            <v>0,00</v>
          </cell>
        </row>
        <row r="19">
          <cell r="L19" t="str">
            <v>0,00</v>
          </cell>
        </row>
        <row r="20">
          <cell r="L20" t="str">
            <v>0,00</v>
          </cell>
        </row>
        <row r="21">
          <cell r="L21" t="str">
            <v>164.935,75</v>
          </cell>
        </row>
        <row r="25">
          <cell r="D25" t="str">
            <v>118.044,79</v>
          </cell>
        </row>
        <row r="26">
          <cell r="L26" t="str">
            <v>0,00</v>
          </cell>
        </row>
        <row r="31">
          <cell r="L31" t="str">
            <v>0,00</v>
          </cell>
        </row>
        <row r="32">
          <cell r="L32" t="str">
            <v>0,00</v>
          </cell>
        </row>
        <row r="35">
          <cell r="D35" t="str">
            <v>0,00</v>
          </cell>
        </row>
        <row r="36">
          <cell r="D36" t="str">
            <v>0,00</v>
          </cell>
          <cell r="L36" t="str">
            <v>0,00</v>
          </cell>
        </row>
        <row r="37">
          <cell r="D37" t="str">
            <v>0,00</v>
          </cell>
        </row>
        <row r="38">
          <cell r="D38" t="str">
            <v>3.945.289,87</v>
          </cell>
        </row>
        <row r="39">
          <cell r="D39" t="str">
            <v>0,00</v>
          </cell>
          <cell r="L39" t="str">
            <v>0,00</v>
          </cell>
        </row>
        <row r="40">
          <cell r="D40" t="str">
            <v>0,00</v>
          </cell>
        </row>
        <row r="42">
          <cell r="L42" t="str">
            <v>0,00</v>
          </cell>
        </row>
        <row r="47">
          <cell r="L47" t="str">
            <v>0,00</v>
          </cell>
        </row>
        <row r="48">
          <cell r="D48" t="str">
            <v>3.225.944,49</v>
          </cell>
        </row>
        <row r="51">
          <cell r="L51" t="str">
            <v>0,00</v>
          </cell>
        </row>
        <row r="52">
          <cell r="L52" t="str">
            <v>3.295.084,92</v>
          </cell>
        </row>
        <row r="53">
          <cell r="L53" t="str">
            <v>0,00</v>
          </cell>
        </row>
        <row r="56">
          <cell r="D56" t="str">
            <v>24.274,88</v>
          </cell>
        </row>
        <row r="58">
          <cell r="L58" t="str">
            <v>726.954,19</v>
          </cell>
        </row>
        <row r="62">
          <cell r="L62" t="str">
            <v>0,00</v>
          </cell>
        </row>
        <row r="65">
          <cell r="D65" t="str">
            <v>0,00</v>
          </cell>
          <cell r="L65" t="str">
            <v>995.360,19</v>
          </cell>
        </row>
        <row r="66">
          <cell r="D66" t="str">
            <v>672.815,02</v>
          </cell>
        </row>
        <row r="67">
          <cell r="D67" t="str">
            <v>22.255,48</v>
          </cell>
        </row>
        <row r="69">
          <cell r="L69" t="str">
            <v>1.543.050,50</v>
          </cell>
        </row>
        <row r="75">
          <cell r="L75" t="str">
            <v>0,00</v>
          </cell>
        </row>
        <row r="76">
          <cell r="L76" t="str">
            <v>29.720,05</v>
          </cell>
        </row>
        <row r="77">
          <cell r="L77" t="str">
            <v>0,00</v>
          </cell>
        </row>
      </sheetData>
      <sheetData sheetId="2">
        <row r="4">
          <cell r="D4" t="str">
            <v>0,00</v>
          </cell>
          <cell r="L4" t="str">
            <v>3.053.856,69</v>
          </cell>
        </row>
        <row r="5">
          <cell r="D5" t="str">
            <v>2.762.576,18</v>
          </cell>
        </row>
        <row r="9">
          <cell r="L9" t="str">
            <v>0,00</v>
          </cell>
        </row>
        <row r="10">
          <cell r="L10" t="str">
            <v>0,00</v>
          </cell>
        </row>
        <row r="11">
          <cell r="D11" t="str">
            <v>1.632.643,37</v>
          </cell>
          <cell r="L11" t="str">
            <v>4.610.063,35</v>
          </cell>
        </row>
        <row r="12">
          <cell r="D12" t="str">
            <v>218.750,38</v>
          </cell>
        </row>
        <row r="13">
          <cell r="D13" t="str">
            <v>108.458,64</v>
          </cell>
        </row>
        <row r="14">
          <cell r="D14" t="str">
            <v>19.731,23</v>
          </cell>
        </row>
        <row r="16">
          <cell r="L16" t="str">
            <v>0,00</v>
          </cell>
        </row>
        <row r="18">
          <cell r="D18" t="str">
            <v>2.952.207,52</v>
          </cell>
        </row>
        <row r="20">
          <cell r="L20" t="str">
            <v>0,00</v>
          </cell>
        </row>
        <row r="24">
          <cell r="D24" t="str">
            <v>26.234,18</v>
          </cell>
          <cell r="L24" t="str">
            <v>61.237,12</v>
          </cell>
        </row>
        <row r="29">
          <cell r="D29" t="str">
            <v>0,00</v>
          </cell>
          <cell r="L29" t="str">
            <v>6.941,69</v>
          </cell>
        </row>
        <row r="30">
          <cell r="D30" t="str">
            <v>53.928,82</v>
          </cell>
        </row>
        <row r="32">
          <cell r="L32" t="str">
            <v>32.791,22</v>
          </cell>
        </row>
        <row r="33">
          <cell r="D33" t="str">
            <v>0,00</v>
          </cell>
          <cell r="L33" t="str">
            <v>0,00</v>
          </cell>
        </row>
        <row r="34">
          <cell r="D34" t="str">
            <v>0,00</v>
          </cell>
          <cell r="L34" t="str">
            <v>42.088,88</v>
          </cell>
        </row>
        <row r="35">
          <cell r="D35" t="str">
            <v>0,00</v>
          </cell>
          <cell r="L35" t="str">
            <v>7.380,43</v>
          </cell>
        </row>
        <row r="36">
          <cell r="D36" t="str">
            <v>4.086,88</v>
          </cell>
          <cell r="L36" t="str">
            <v>16.010,96</v>
          </cell>
        </row>
        <row r="37">
          <cell r="D37" t="str">
            <v>1.063,79</v>
          </cell>
        </row>
        <row r="40">
          <cell r="D40" t="str">
            <v>0,00</v>
          </cell>
        </row>
        <row r="41">
          <cell r="D41" t="str">
            <v>0,00</v>
          </cell>
        </row>
      </sheetData>
      <sheetData sheetId="3">
        <row r="6">
          <cell r="D6">
            <v>49</v>
          </cell>
        </row>
        <row r="10">
          <cell r="H10">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201"/>
      <sheetName val="2201"/>
      <sheetName val="8200"/>
    </sheetNames>
    <sheetDataSet>
      <sheetData sheetId="0"/>
      <sheetData sheetId="1">
        <row r="3">
          <cell r="D3" t="str">
            <v>0,00</v>
          </cell>
          <cell r="L3" t="str">
            <v>8.670.993,95</v>
          </cell>
        </row>
        <row r="4">
          <cell r="D4" t="str">
            <v>27.356.688,66</v>
          </cell>
          <cell r="L4" t="str">
            <v>8.714.675,51</v>
          </cell>
        </row>
        <row r="5">
          <cell r="D5" t="str">
            <v>98.535,93</v>
          </cell>
          <cell r="L5" t="str">
            <v>0,00</v>
          </cell>
        </row>
        <row r="6">
          <cell r="D6" t="str">
            <v>858.533,77</v>
          </cell>
          <cell r="L6" t="str">
            <v>0,00</v>
          </cell>
        </row>
        <row r="7">
          <cell r="L7" t="str">
            <v>0,00</v>
          </cell>
        </row>
        <row r="14">
          <cell r="L14" t="str">
            <v>-43.681,56</v>
          </cell>
        </row>
        <row r="17">
          <cell r="D17" t="str">
            <v>26.399.618,96</v>
          </cell>
          <cell r="L17" t="str">
            <v>-2.567.409,52</v>
          </cell>
        </row>
        <row r="18">
          <cell r="L18" t="str">
            <v>2.567.409,52</v>
          </cell>
        </row>
        <row r="19">
          <cell r="L19" t="str">
            <v>0,00</v>
          </cell>
        </row>
        <row r="20">
          <cell r="L20" t="str">
            <v>0,00</v>
          </cell>
        </row>
        <row r="21">
          <cell r="L21" t="str">
            <v>10.442.218,70</v>
          </cell>
        </row>
        <row r="25">
          <cell r="D25" t="str">
            <v>0,00</v>
          </cell>
        </row>
        <row r="26">
          <cell r="L26" t="str">
            <v>0,00</v>
          </cell>
        </row>
        <row r="31">
          <cell r="L31" t="str">
            <v>0,00</v>
          </cell>
        </row>
        <row r="32">
          <cell r="L32" t="str">
            <v>0,00</v>
          </cell>
        </row>
        <row r="35">
          <cell r="D35" t="str">
            <v>0,00</v>
          </cell>
        </row>
        <row r="36">
          <cell r="D36" t="str">
            <v>0,00</v>
          </cell>
          <cell r="L36" t="str">
            <v>0,00</v>
          </cell>
        </row>
        <row r="37">
          <cell r="D37" t="str">
            <v>18,03</v>
          </cell>
        </row>
        <row r="38">
          <cell r="D38" t="str">
            <v>5.365.679,80</v>
          </cell>
        </row>
        <row r="39">
          <cell r="D39" t="str">
            <v>0,00</v>
          </cell>
          <cell r="L39" t="str">
            <v>0,00</v>
          </cell>
        </row>
        <row r="40">
          <cell r="D40" t="str">
            <v>1.586,67</v>
          </cell>
        </row>
        <row r="42">
          <cell r="L42" t="str">
            <v>0,00</v>
          </cell>
        </row>
        <row r="47">
          <cell r="L47" t="str">
            <v>0,00</v>
          </cell>
        </row>
        <row r="48">
          <cell r="D48" t="str">
            <v>770.731,91</v>
          </cell>
        </row>
        <row r="51">
          <cell r="L51" t="str">
            <v>0,00</v>
          </cell>
        </row>
        <row r="52">
          <cell r="L52" t="str">
            <v>13.609.173,85</v>
          </cell>
        </row>
        <row r="53">
          <cell r="L53" t="str">
            <v>0,00</v>
          </cell>
        </row>
        <row r="56">
          <cell r="D56" t="str">
            <v>3.953.397,52</v>
          </cell>
        </row>
        <row r="58">
          <cell r="L58" t="str">
            <v>0,00</v>
          </cell>
        </row>
        <row r="62">
          <cell r="L62" t="str">
            <v>0,00</v>
          </cell>
        </row>
        <row r="65">
          <cell r="D65" t="str">
            <v>0,00</v>
          </cell>
          <cell r="L65" t="str">
            <v>304.208,29</v>
          </cell>
        </row>
        <row r="66">
          <cell r="D66" t="str">
            <v>637.872,18</v>
          </cell>
        </row>
        <row r="67">
          <cell r="D67" t="str">
            <v>2.091,52</v>
          </cell>
        </row>
        <row r="69">
          <cell r="L69" t="str">
            <v>13.304.370,56</v>
          </cell>
        </row>
        <row r="75">
          <cell r="L75" t="str">
            <v>595,00</v>
          </cell>
        </row>
        <row r="76">
          <cell r="L76" t="str">
            <v>0,00</v>
          </cell>
        </row>
        <row r="77">
          <cell r="L77" t="str">
            <v>0,00</v>
          </cell>
        </row>
      </sheetData>
      <sheetData sheetId="2">
        <row r="4">
          <cell r="D4" t="str">
            <v>0,00</v>
          </cell>
          <cell r="L4" t="str">
            <v>0,00</v>
          </cell>
        </row>
        <row r="5">
          <cell r="D5" t="str">
            <v>3.690,21</v>
          </cell>
        </row>
        <row r="9">
          <cell r="L9" t="str">
            <v>0,00</v>
          </cell>
        </row>
        <row r="10">
          <cell r="L10" t="str">
            <v>0,00</v>
          </cell>
        </row>
        <row r="11">
          <cell r="D11" t="str">
            <v>307.321,53</v>
          </cell>
          <cell r="L11" t="str">
            <v>121.019,80</v>
          </cell>
        </row>
        <row r="12">
          <cell r="D12" t="str">
            <v>77.212,03</v>
          </cell>
        </row>
        <row r="13">
          <cell r="D13" t="str">
            <v>1.104.798,48</v>
          </cell>
        </row>
        <row r="14">
          <cell r="D14" t="str">
            <v>595,00</v>
          </cell>
        </row>
        <row r="16">
          <cell r="L16" t="str">
            <v>0,00</v>
          </cell>
        </row>
        <row r="18">
          <cell r="D18" t="str">
            <v>1.143.677,95</v>
          </cell>
        </row>
        <row r="20">
          <cell r="L20" t="str">
            <v>0,00</v>
          </cell>
        </row>
        <row r="24">
          <cell r="D24" t="str">
            <v>254.101,91</v>
          </cell>
          <cell r="L24" t="str">
            <v>140.270,22</v>
          </cell>
        </row>
        <row r="29">
          <cell r="D29" t="str">
            <v>0,00</v>
          </cell>
          <cell r="L29" t="str">
            <v>2.464,15</v>
          </cell>
        </row>
        <row r="30">
          <cell r="D30" t="str">
            <v>1.159,95</v>
          </cell>
        </row>
        <row r="32">
          <cell r="L32" t="str">
            <v>0,00</v>
          </cell>
        </row>
        <row r="33">
          <cell r="D33" t="str">
            <v>0,00</v>
          </cell>
          <cell r="L33" t="str">
            <v>0,00</v>
          </cell>
        </row>
        <row r="34">
          <cell r="D34" t="str">
            <v>3.485.221,11</v>
          </cell>
          <cell r="L34" t="str">
            <v>3.555.473,42</v>
          </cell>
        </row>
        <row r="35">
          <cell r="D35" t="str">
            <v>0,00</v>
          </cell>
          <cell r="L35" t="str">
            <v>9.243,57</v>
          </cell>
        </row>
        <row r="36">
          <cell r="D36" t="str">
            <v>18.102,48</v>
          </cell>
          <cell r="L36" t="str">
            <v>10.692,01</v>
          </cell>
        </row>
        <row r="37">
          <cell r="D37" t="str">
            <v>10.692,01</v>
          </cell>
        </row>
        <row r="40">
          <cell r="D40" t="str">
            <v>0,00</v>
          </cell>
        </row>
        <row r="41">
          <cell r="D41" t="str">
            <v>0,00</v>
          </cell>
        </row>
      </sheetData>
      <sheetData sheetId="3">
        <row r="6">
          <cell r="D6">
            <v>10</v>
          </cell>
        </row>
        <row r="10">
          <cell r="H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211"/>
      <sheetName val="Acerno_Cache_XXXXX"/>
      <sheetName val="2211"/>
      <sheetName val="8200"/>
    </sheetNames>
    <sheetDataSet>
      <sheetData sheetId="0"/>
      <sheetData sheetId="1">
        <row r="3">
          <cell r="D3" t="str">
            <v>0,00</v>
          </cell>
          <cell r="L3" t="str">
            <v>150.384,83</v>
          </cell>
        </row>
        <row r="4">
          <cell r="D4" t="str">
            <v>95.590,43</v>
          </cell>
          <cell r="L4" t="str">
            <v>150.253,03</v>
          </cell>
        </row>
        <row r="5">
          <cell r="D5" t="str">
            <v>95.590,43</v>
          </cell>
          <cell r="L5" t="str">
            <v>0,00</v>
          </cell>
        </row>
        <row r="6">
          <cell r="D6" t="str">
            <v>0,00</v>
          </cell>
          <cell r="L6" t="str">
            <v>0,00</v>
          </cell>
        </row>
        <row r="7">
          <cell r="L7" t="str">
            <v>86,43</v>
          </cell>
        </row>
        <row r="14">
          <cell r="L14" t="str">
            <v>0,00</v>
          </cell>
        </row>
        <row r="17">
          <cell r="D17" t="str">
            <v>0,00</v>
          </cell>
          <cell r="L17" t="str">
            <v>45,38</v>
          </cell>
        </row>
        <row r="18">
          <cell r="L18" t="str">
            <v>0,00</v>
          </cell>
        </row>
        <row r="19">
          <cell r="L19" t="str">
            <v>0,00</v>
          </cell>
        </row>
        <row r="20">
          <cell r="L20" t="str">
            <v>0,00</v>
          </cell>
        </row>
        <row r="21">
          <cell r="L21" t="str">
            <v>0,00</v>
          </cell>
        </row>
        <row r="25">
          <cell r="D25" t="str">
            <v>0,00</v>
          </cell>
        </row>
        <row r="26">
          <cell r="L26" t="str">
            <v>0,00</v>
          </cell>
        </row>
        <row r="31">
          <cell r="L31" t="str">
            <v>0,00</v>
          </cell>
        </row>
        <row r="35">
          <cell r="D35" t="str">
            <v>0,00</v>
          </cell>
        </row>
        <row r="36">
          <cell r="D36" t="str">
            <v>0,00</v>
          </cell>
        </row>
        <row r="37">
          <cell r="D37" t="str">
            <v>0,00</v>
          </cell>
        </row>
        <row r="38">
          <cell r="D38" t="str">
            <v>72.768,57</v>
          </cell>
        </row>
        <row r="39">
          <cell r="D39" t="str">
            <v>0,00</v>
          </cell>
        </row>
        <row r="40">
          <cell r="D40" t="str">
            <v>0,00</v>
          </cell>
        </row>
        <row r="48">
          <cell r="D48" t="str">
            <v>14.497,82</v>
          </cell>
        </row>
        <row r="52">
          <cell r="L52" t="str">
            <v>17.974,17</v>
          </cell>
        </row>
        <row r="56">
          <cell r="D56" t="str">
            <v>0,00</v>
          </cell>
        </row>
        <row r="65">
          <cell r="D65" t="str">
            <v>0,00</v>
          </cell>
        </row>
        <row r="66">
          <cell r="D66" t="str">
            <v>58.270,75</v>
          </cell>
        </row>
        <row r="67">
          <cell r="D67" t="str">
            <v>0,00</v>
          </cell>
        </row>
        <row r="77">
          <cell r="L77" t="str">
            <v>0,00</v>
          </cell>
        </row>
      </sheetData>
      <sheetData sheetId="2"/>
      <sheetData sheetId="3">
        <row r="5">
          <cell r="D5" t="str">
            <v>0,00</v>
          </cell>
          <cell r="L5" t="str">
            <v>0,00</v>
          </cell>
        </row>
        <row r="6">
          <cell r="L6" t="str">
            <v>0,00</v>
          </cell>
        </row>
        <row r="10">
          <cell r="D10" t="str">
            <v>0,00</v>
          </cell>
        </row>
        <row r="11">
          <cell r="D11" t="str">
            <v>0,00</v>
          </cell>
        </row>
        <row r="12">
          <cell r="D12" t="str">
            <v>0,00</v>
          </cell>
        </row>
        <row r="13">
          <cell r="D13" t="str">
            <v>0,00</v>
          </cell>
        </row>
        <row r="15">
          <cell r="L15" t="str">
            <v>0,00</v>
          </cell>
        </row>
        <row r="17">
          <cell r="D17" t="str">
            <v>0,00</v>
          </cell>
        </row>
        <row r="19">
          <cell r="L19" t="str">
            <v>0,00</v>
          </cell>
        </row>
        <row r="23">
          <cell r="D23" t="str">
            <v>0,00</v>
          </cell>
          <cell r="L23" t="str">
            <v>69,81</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0,00</v>
          </cell>
        </row>
        <row r="36">
          <cell r="D36" t="str">
            <v>0,00</v>
          </cell>
        </row>
        <row r="39">
          <cell r="D39" t="str">
            <v>24,43</v>
          </cell>
        </row>
        <row r="40">
          <cell r="D40" t="str">
            <v>0,00</v>
          </cell>
        </row>
      </sheetData>
      <sheetData sheetId="4">
        <row r="6">
          <cell r="D6">
            <v>0</v>
          </cell>
        </row>
        <row r="10">
          <cell r="H10">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211"/>
      <sheetName val="2211"/>
      <sheetName val="8200"/>
    </sheetNames>
    <sheetDataSet>
      <sheetData sheetId="0"/>
      <sheetData sheetId="1">
        <row r="3">
          <cell r="D3" t="str">
            <v>0,00</v>
          </cell>
          <cell r="L3" t="str">
            <v>1.353.124,66</v>
          </cell>
        </row>
        <row r="4">
          <cell r="D4" t="str">
            <v>12.579,18</v>
          </cell>
          <cell r="L4" t="str">
            <v>1.202.024,21</v>
          </cell>
        </row>
        <row r="5">
          <cell r="D5" t="str">
            <v>7.043,86</v>
          </cell>
          <cell r="L5" t="str">
            <v>0,00</v>
          </cell>
        </row>
        <row r="6">
          <cell r="D6" t="str">
            <v>0,00</v>
          </cell>
          <cell r="L6" t="str">
            <v>0,00</v>
          </cell>
        </row>
        <row r="7">
          <cell r="L7" t="str">
            <v>0,00</v>
          </cell>
        </row>
        <row r="14">
          <cell r="L14" t="str">
            <v>-174.371,64</v>
          </cell>
        </row>
        <row r="17">
          <cell r="D17" t="str">
            <v>4.693,90</v>
          </cell>
          <cell r="L17" t="str">
            <v>325.472,10</v>
          </cell>
        </row>
        <row r="18">
          <cell r="L18" t="str">
            <v>0,00</v>
          </cell>
        </row>
        <row r="19">
          <cell r="L19" t="str">
            <v>0,00</v>
          </cell>
        </row>
        <row r="20">
          <cell r="L20" t="str">
            <v>0,00</v>
          </cell>
        </row>
        <row r="21">
          <cell r="L21" t="str">
            <v>316.583,13</v>
          </cell>
        </row>
        <row r="25">
          <cell r="D25" t="str">
            <v>841,42</v>
          </cell>
        </row>
        <row r="26">
          <cell r="L26" t="str">
            <v>0,00</v>
          </cell>
        </row>
        <row r="31">
          <cell r="L31" t="str">
            <v>12.020.242,09</v>
          </cell>
        </row>
        <row r="35">
          <cell r="D35" t="str">
            <v>0,00</v>
          </cell>
        </row>
        <row r="36">
          <cell r="D36" t="str">
            <v>0,00</v>
          </cell>
        </row>
        <row r="37">
          <cell r="D37" t="str">
            <v>0,00</v>
          </cell>
        </row>
        <row r="38">
          <cell r="D38" t="str">
            <v>13.773.893,24</v>
          </cell>
        </row>
        <row r="39">
          <cell r="D39" t="str">
            <v>0,00</v>
          </cell>
        </row>
        <row r="40">
          <cell r="D40" t="str">
            <v>4.210.672,77</v>
          </cell>
        </row>
        <row r="48">
          <cell r="D48" t="str">
            <v>33.638,65</v>
          </cell>
        </row>
        <row r="52">
          <cell r="L52" t="str">
            <v>96.522,54</v>
          </cell>
        </row>
        <row r="56">
          <cell r="D56" t="str">
            <v>9.267.258,06</v>
          </cell>
        </row>
        <row r="65">
          <cell r="D65" t="str">
            <v>0,00</v>
          </cell>
        </row>
        <row r="66">
          <cell r="D66" t="str">
            <v>262.323,75</v>
          </cell>
        </row>
        <row r="67">
          <cell r="D67" t="str">
            <v>0,00</v>
          </cell>
        </row>
        <row r="77">
          <cell r="L77" t="str">
            <v>0,00</v>
          </cell>
        </row>
      </sheetData>
      <sheetData sheetId="2">
        <row r="5">
          <cell r="D5" t="str">
            <v>-4.663,85</v>
          </cell>
          <cell r="L5" t="str">
            <v>0,00</v>
          </cell>
        </row>
        <row r="6">
          <cell r="L6" t="str">
            <v>0,00</v>
          </cell>
        </row>
        <row r="10">
          <cell r="D10" t="str">
            <v>45.508,64</v>
          </cell>
        </row>
        <row r="11">
          <cell r="D11" t="str">
            <v>8.305,99</v>
          </cell>
        </row>
        <row r="12">
          <cell r="D12" t="str">
            <v>5.222,80</v>
          </cell>
        </row>
        <row r="13">
          <cell r="D13" t="str">
            <v>0,00</v>
          </cell>
        </row>
        <row r="15">
          <cell r="L15" t="str">
            <v>0,00</v>
          </cell>
        </row>
        <row r="17">
          <cell r="D17" t="str">
            <v>19.166,28</v>
          </cell>
        </row>
        <row r="19">
          <cell r="L19" t="str">
            <v>0,00</v>
          </cell>
        </row>
        <row r="23">
          <cell r="D23" t="str">
            <v>818.764,80</v>
          </cell>
          <cell r="L23" t="str">
            <v>1.306.341,88</v>
          </cell>
        </row>
        <row r="28">
          <cell r="D28" t="str">
            <v>0,00</v>
          </cell>
          <cell r="L28" t="str">
            <v>0,00</v>
          </cell>
        </row>
        <row r="29">
          <cell r="D29" t="str">
            <v>0,00</v>
          </cell>
        </row>
        <row r="31">
          <cell r="L31" t="str">
            <v>0,00</v>
          </cell>
        </row>
        <row r="32">
          <cell r="D32" t="str">
            <v>0,00</v>
          </cell>
          <cell r="L32" t="str">
            <v>0,00</v>
          </cell>
        </row>
        <row r="33">
          <cell r="D33" t="str">
            <v>0,00</v>
          </cell>
          <cell r="L33" t="str">
            <v>0,00</v>
          </cell>
        </row>
        <row r="34">
          <cell r="D34" t="str">
            <v>0,00</v>
          </cell>
          <cell r="L34" t="str">
            <v>0,00</v>
          </cell>
        </row>
        <row r="35">
          <cell r="D35" t="str">
            <v>0,00</v>
          </cell>
          <cell r="L35" t="str">
            <v>204,34</v>
          </cell>
        </row>
        <row r="36">
          <cell r="D36" t="str">
            <v>0,00</v>
          </cell>
        </row>
        <row r="39">
          <cell r="D39" t="str">
            <v>88.769,49</v>
          </cell>
        </row>
        <row r="40">
          <cell r="D40" t="str">
            <v>0,00</v>
          </cell>
        </row>
      </sheetData>
      <sheetData sheetId="3">
        <row r="6">
          <cell r="D6">
            <v>1</v>
          </cell>
        </row>
        <row r="10">
          <cell r="H1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115" customWidth="1"/>
  </cols>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4"/>
  <sheetViews>
    <sheetView tabSelected="1" zoomScale="75" zoomScaleNormal="75" workbookViewId="0" topLeftCell="A1"/>
  </sheetViews>
  <sheetFormatPr defaultColWidth="11.421875" defaultRowHeight="12.75"/>
  <cols>
    <col min="1" max="1" width="63.7109375" style="3" customWidth="1"/>
    <col min="2" max="2" width="86.7109375" style="89" customWidth="1"/>
    <col min="3" max="16384" width="11.421875" style="3" customWidth="1"/>
  </cols>
  <sheetData>
    <row r="1" spans="1:207" ht="60" customHeight="1">
      <c r="A1" s="8"/>
      <c r="B1" s="10" t="str">
        <f>"EJERCICIO    "&amp;Balance!T1</f>
        <v>EJERCICIO    1995</v>
      </c>
      <c r="C1" s="12"/>
      <c r="D1" s="12"/>
      <c r="E1" s="12"/>
      <c r="F1" s="12"/>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95" customHeight="1" thickBot="1">
      <c r="A2" s="8"/>
      <c r="B2" s="9"/>
      <c r="C2" s="12"/>
      <c r="D2" s="12"/>
      <c r="E2" s="12"/>
      <c r="F2" s="12"/>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5" t="str">
        <f>"                                            "&amp;"SOCIEDADES MERCANTILES"</f>
        <v xml:space="preserve">                                            SOCIEDADES MERCANTILES</v>
      </c>
      <c r="B3" s="13"/>
      <c r="C3" s="12"/>
      <c r="D3" s="12"/>
      <c r="E3" s="12"/>
      <c r="F3" s="12"/>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20.1" customHeight="1">
      <c r="A4" s="17" t="str">
        <f>"AGREGADO"</f>
        <v>AGREGADO</v>
      </c>
      <c r="B4" s="77"/>
      <c r="C4" s="12"/>
      <c r="D4" s="12"/>
      <c r="E4" s="12"/>
      <c r="F4" s="1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row>
    <row r="5" spans="1:207" ht="15" customHeight="1" thickBot="1">
      <c r="A5" s="21"/>
      <c r="B5" s="48"/>
      <c r="C5" s="12"/>
      <c r="D5" s="12"/>
      <c r="E5" s="12"/>
      <c r="F5" s="1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row>
    <row r="6" spans="1:207" ht="15" customHeight="1">
      <c r="A6" s="23"/>
      <c r="B6" s="24"/>
      <c r="C6" s="12"/>
      <c r="D6" s="12"/>
      <c r="E6" s="12"/>
      <c r="F6" s="1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row>
    <row r="7" spans="1:207" ht="12.95" customHeight="1" thickBot="1">
      <c r="A7" s="23"/>
      <c r="B7" s="24"/>
      <c r="C7" s="24"/>
      <c r="D7" s="24"/>
      <c r="E7" s="24"/>
      <c r="F7" s="54"/>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c r="FA7" s="53"/>
      <c r="FB7" s="53"/>
      <c r="FC7" s="53"/>
      <c r="FD7" s="53"/>
      <c r="FE7" s="53"/>
      <c r="FF7" s="53"/>
      <c r="FG7" s="53"/>
      <c r="FH7" s="53"/>
      <c r="FI7" s="53"/>
      <c r="FJ7" s="53"/>
      <c r="FK7" s="53"/>
      <c r="FL7" s="53"/>
      <c r="FM7" s="53"/>
      <c r="FN7" s="53"/>
      <c r="FO7" s="53"/>
      <c r="FP7" s="53"/>
      <c r="FQ7" s="53"/>
      <c r="FR7" s="53"/>
      <c r="FS7" s="53"/>
      <c r="FT7" s="53"/>
      <c r="FU7" s="53"/>
      <c r="FV7" s="53"/>
      <c r="FW7" s="53"/>
      <c r="FX7" s="53"/>
      <c r="FY7" s="53"/>
      <c r="FZ7" s="53"/>
      <c r="GA7" s="53"/>
      <c r="GB7" s="53"/>
      <c r="GC7" s="53"/>
      <c r="GD7" s="53"/>
      <c r="GE7" s="53"/>
      <c r="GF7" s="53"/>
      <c r="GG7" s="53"/>
      <c r="GH7" s="53"/>
      <c r="GI7" s="53"/>
      <c r="GJ7" s="53"/>
      <c r="GK7" s="53"/>
      <c r="GL7" s="53"/>
      <c r="GM7" s="53"/>
      <c r="GN7" s="53"/>
      <c r="GO7" s="53"/>
      <c r="GP7" s="53"/>
      <c r="GQ7" s="53"/>
      <c r="GR7" s="53"/>
      <c r="GS7" s="53"/>
      <c r="GT7" s="53"/>
      <c r="GU7" s="53"/>
      <c r="GV7" s="53"/>
      <c r="GW7" s="53"/>
      <c r="GX7" s="53"/>
      <c r="GY7" s="53"/>
    </row>
    <row r="8" spans="1:207" ht="33" customHeight="1">
      <c r="A8" s="78" t="s">
        <v>34</v>
      </c>
      <c r="B8" s="79"/>
      <c r="C8" s="24"/>
      <c r="D8" s="24"/>
      <c r="E8" s="24"/>
      <c r="F8" s="54"/>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c r="DU8" s="53"/>
      <c r="DV8" s="53"/>
      <c r="DW8" s="53"/>
      <c r="DX8" s="53"/>
      <c r="DY8" s="53"/>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c r="FA8" s="53"/>
      <c r="FB8" s="53"/>
      <c r="FC8" s="53"/>
      <c r="FD8" s="53"/>
      <c r="FE8" s="53"/>
      <c r="FF8" s="53"/>
      <c r="FG8" s="53"/>
      <c r="FH8" s="53"/>
      <c r="FI8" s="53"/>
      <c r="FJ8" s="53"/>
      <c r="FK8" s="53"/>
      <c r="FL8" s="53"/>
      <c r="FM8" s="53"/>
      <c r="FN8" s="53"/>
      <c r="FO8" s="53"/>
      <c r="FP8" s="53"/>
      <c r="FQ8" s="53"/>
      <c r="FR8" s="53"/>
      <c r="FS8" s="53"/>
      <c r="FT8" s="53"/>
      <c r="FU8" s="53"/>
      <c r="FV8" s="53"/>
      <c r="FW8" s="53"/>
      <c r="FX8" s="53"/>
      <c r="FY8" s="53"/>
      <c r="FZ8" s="53"/>
      <c r="GA8" s="53"/>
      <c r="GB8" s="53"/>
      <c r="GC8" s="53"/>
      <c r="GD8" s="53"/>
      <c r="GE8" s="53"/>
      <c r="GF8" s="53"/>
      <c r="GG8" s="53"/>
      <c r="GH8" s="53"/>
      <c r="GI8" s="53"/>
      <c r="GJ8" s="53"/>
      <c r="GK8" s="53"/>
      <c r="GL8" s="53"/>
      <c r="GM8" s="53"/>
      <c r="GN8" s="53"/>
      <c r="GO8" s="53"/>
      <c r="GP8" s="53"/>
      <c r="GQ8" s="53"/>
      <c r="GR8" s="53"/>
      <c r="GS8" s="53"/>
      <c r="GT8" s="53"/>
      <c r="GU8" s="53"/>
      <c r="GV8" s="53"/>
      <c r="GW8" s="53"/>
      <c r="GX8" s="53"/>
      <c r="GY8" s="53"/>
    </row>
    <row r="9" spans="1:207" ht="12.95" customHeight="1">
      <c r="A9" s="24"/>
      <c r="B9" s="24"/>
      <c r="C9" s="24"/>
      <c r="D9" s="24"/>
      <c r="E9" s="24"/>
      <c r="F9" s="54"/>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D9" s="53"/>
      <c r="EE9" s="53"/>
      <c r="EF9" s="53"/>
      <c r="EG9" s="53"/>
      <c r="EH9" s="53"/>
      <c r="EI9" s="53"/>
      <c r="EJ9" s="53"/>
      <c r="EK9" s="53"/>
      <c r="EL9" s="53"/>
      <c r="EM9" s="53"/>
      <c r="EN9" s="53"/>
      <c r="EO9" s="53"/>
      <c r="EP9" s="53"/>
      <c r="EQ9" s="53"/>
      <c r="ER9" s="53"/>
      <c r="ES9" s="53"/>
      <c r="ET9" s="53"/>
      <c r="EU9" s="53"/>
      <c r="EV9" s="53"/>
      <c r="EW9" s="53"/>
      <c r="EX9" s="53"/>
      <c r="EY9" s="53"/>
      <c r="EZ9" s="53"/>
      <c r="FA9" s="53"/>
      <c r="FB9" s="53"/>
      <c r="FC9" s="53"/>
      <c r="FD9" s="53"/>
      <c r="FE9" s="53"/>
      <c r="FF9" s="53"/>
      <c r="FG9" s="53"/>
      <c r="FH9" s="53"/>
      <c r="FI9" s="53"/>
      <c r="FJ9" s="53"/>
      <c r="FK9" s="53"/>
      <c r="FL9" s="53"/>
      <c r="FM9" s="53"/>
      <c r="FN9" s="53"/>
      <c r="FO9" s="53"/>
      <c r="FP9" s="53"/>
      <c r="FQ9" s="53"/>
      <c r="FR9" s="53"/>
      <c r="FS9" s="53"/>
      <c r="FT9" s="53"/>
      <c r="FU9" s="53"/>
      <c r="FV9" s="53"/>
      <c r="FW9" s="53"/>
      <c r="FX9" s="53"/>
      <c r="FY9" s="53"/>
      <c r="FZ9" s="53"/>
      <c r="GA9" s="53"/>
      <c r="GB9" s="53"/>
      <c r="GC9" s="53"/>
      <c r="GD9" s="53"/>
      <c r="GE9" s="53"/>
      <c r="GF9" s="53"/>
      <c r="GG9" s="53"/>
      <c r="GH9" s="53"/>
      <c r="GI9" s="53"/>
      <c r="GJ9" s="53"/>
      <c r="GK9" s="53"/>
      <c r="GL9" s="53"/>
      <c r="GM9" s="53"/>
      <c r="GN9" s="53"/>
      <c r="GO9" s="53"/>
      <c r="GP9" s="53"/>
      <c r="GQ9" s="53"/>
      <c r="GR9" s="53"/>
      <c r="GS9" s="53"/>
      <c r="GT9" s="53"/>
      <c r="GU9" s="53"/>
      <c r="GV9" s="53"/>
      <c r="GW9" s="53"/>
      <c r="GX9" s="53"/>
      <c r="GY9" s="53"/>
    </row>
    <row r="10" spans="1:2" ht="18" customHeight="1">
      <c r="A10" s="1" t="s">
        <v>35</v>
      </c>
      <c r="B10" s="80" t="s">
        <v>166</v>
      </c>
    </row>
    <row r="11" spans="1:2" ht="18" customHeight="1">
      <c r="A11" s="1" t="s">
        <v>36</v>
      </c>
      <c r="B11" s="80" t="s">
        <v>167</v>
      </c>
    </row>
    <row r="12" spans="1:2" ht="18" customHeight="1">
      <c r="A12" s="1" t="s">
        <v>46</v>
      </c>
      <c r="B12" s="80" t="s">
        <v>171</v>
      </c>
    </row>
    <row r="13" spans="1:2" ht="18" customHeight="1">
      <c r="A13" s="1" t="s">
        <v>51</v>
      </c>
      <c r="B13" s="103">
        <f>COUNTA('Entidades agregadas'!A11:A25)</f>
        <v>13</v>
      </c>
    </row>
    <row r="14" spans="1:2" ht="12.95" customHeight="1" thickBot="1">
      <c r="A14" s="81"/>
      <c r="B14" s="82"/>
    </row>
    <row r="15" spans="1:2" ht="12.95" customHeight="1">
      <c r="A15" s="1"/>
      <c r="B15" s="83"/>
    </row>
    <row r="16" spans="1:2" ht="12.95" customHeight="1">
      <c r="A16" s="1"/>
      <c r="B16" s="83"/>
    </row>
    <row r="17" spans="1:2" ht="12.95" customHeight="1">
      <c r="A17" s="1"/>
      <c r="B17" s="83"/>
    </row>
    <row r="18" spans="1:2" ht="12.95" customHeight="1" thickBot="1">
      <c r="A18" s="1"/>
      <c r="B18" s="83"/>
    </row>
    <row r="19" spans="1:2" ht="33" customHeight="1">
      <c r="A19" s="78" t="s">
        <v>37</v>
      </c>
      <c r="B19" s="79"/>
    </row>
    <row r="20" ht="12.95" customHeight="1">
      <c r="B20" s="3"/>
    </row>
    <row r="21" spans="1:2" ht="18" customHeight="1">
      <c r="A21" s="1" t="s">
        <v>38</v>
      </c>
      <c r="B21" s="80" t="s">
        <v>168</v>
      </c>
    </row>
    <row r="22" spans="1:2" ht="18" customHeight="1">
      <c r="A22" s="1" t="s">
        <v>39</v>
      </c>
      <c r="B22" s="80" t="s">
        <v>169</v>
      </c>
    </row>
    <row r="23" spans="1:2" ht="12.95" customHeight="1" thickBot="1">
      <c r="A23" s="81"/>
      <c r="B23" s="82"/>
    </row>
    <row r="24" spans="1:2" ht="12.95" customHeight="1">
      <c r="A24" s="1"/>
      <c r="B24" s="83"/>
    </row>
    <row r="25" spans="1:2" ht="12.95" customHeight="1">
      <c r="A25" s="1"/>
      <c r="B25" s="83"/>
    </row>
    <row r="26" spans="1:2" ht="12.95" customHeight="1">
      <c r="A26" s="1"/>
      <c r="B26" s="83"/>
    </row>
    <row r="27" spans="1:2" ht="12.95" customHeight="1" thickBot="1">
      <c r="A27" s="84"/>
      <c r="B27" s="85"/>
    </row>
    <row r="28" spans="1:2" ht="33" customHeight="1">
      <c r="A28" s="78" t="s">
        <v>40</v>
      </c>
      <c r="B28" s="79"/>
    </row>
    <row r="29" ht="12.95" customHeight="1">
      <c r="B29" s="3"/>
    </row>
    <row r="30" spans="1:2" ht="12.95" customHeight="1">
      <c r="A30" s="86"/>
      <c r="B30" s="125" t="s">
        <v>170</v>
      </c>
    </row>
    <row r="31" spans="1:2" ht="18" customHeight="1">
      <c r="A31" s="86"/>
      <c r="B31" s="125"/>
    </row>
    <row r="32" spans="1:2" ht="18" customHeight="1">
      <c r="A32" s="86"/>
      <c r="B32" s="125"/>
    </row>
    <row r="33" spans="1:2" ht="18" customHeight="1">
      <c r="A33" s="86"/>
      <c r="B33" s="125"/>
    </row>
    <row r="34" spans="1:2" ht="18" customHeight="1">
      <c r="A34" s="86"/>
      <c r="B34" s="125"/>
    </row>
    <row r="35" spans="1:2" ht="18" customHeight="1">
      <c r="A35" s="86"/>
      <c r="B35" s="125"/>
    </row>
    <row r="36" spans="1:2" ht="13.5" customHeight="1" thickBot="1">
      <c r="A36" s="81"/>
      <c r="B36" s="87"/>
    </row>
    <row r="37" spans="1:2" ht="12.95" customHeight="1">
      <c r="A37" s="86"/>
      <c r="B37" s="80"/>
    </row>
    <row r="38" spans="1:2" ht="12.95" customHeight="1">
      <c r="A38" s="86"/>
      <c r="B38" s="80"/>
    </row>
    <row r="39" spans="1:2" ht="12.95" customHeight="1">
      <c r="A39" s="86"/>
      <c r="B39" s="80"/>
    </row>
    <row r="40" spans="1:2" ht="12.95" customHeight="1" thickBot="1">
      <c r="A40" s="86"/>
      <c r="B40" s="85"/>
    </row>
    <row r="41" spans="1:2" ht="33" customHeight="1">
      <c r="A41" s="78" t="s">
        <v>41</v>
      </c>
      <c r="B41" s="79"/>
    </row>
    <row r="42" ht="12.95" customHeight="1">
      <c r="B42" s="3"/>
    </row>
    <row r="43" spans="1:2" ht="18" customHeight="1">
      <c r="A43" s="1"/>
      <c r="B43" s="125" t="s">
        <v>172</v>
      </c>
    </row>
    <row r="44" spans="1:2" ht="18" customHeight="1">
      <c r="A44" s="84"/>
      <c r="B44" s="125"/>
    </row>
    <row r="45" spans="1:2" ht="18" customHeight="1">
      <c r="A45" s="84"/>
      <c r="B45" s="125"/>
    </row>
    <row r="46" spans="1:2" ht="18" customHeight="1">
      <c r="A46" s="84"/>
      <c r="B46" s="125"/>
    </row>
    <row r="47" spans="1:2" ht="18" customHeight="1">
      <c r="A47" s="84"/>
      <c r="B47" s="125"/>
    </row>
    <row r="48" spans="1:2" ht="18" customHeight="1">
      <c r="A48" s="84"/>
      <c r="B48" s="125"/>
    </row>
    <row r="49" spans="1:2" ht="18" customHeight="1">
      <c r="A49" s="84"/>
      <c r="B49" s="125"/>
    </row>
    <row r="50" spans="1:2" ht="18" customHeight="1">
      <c r="A50" s="84"/>
      <c r="B50" s="125"/>
    </row>
    <row r="51" spans="1:2" ht="12.95" customHeight="1" thickBot="1">
      <c r="A51" s="88"/>
      <c r="B51" s="88"/>
    </row>
    <row r="53" ht="18" customHeight="1">
      <c r="A53" s="63" t="s">
        <v>176</v>
      </c>
    </row>
    <row r="54" spans="1:2" ht="18" customHeight="1">
      <c r="A54" s="35"/>
      <c r="B54" s="35"/>
    </row>
  </sheetData>
  <mergeCells count="2">
    <mergeCell ref="B43:B50"/>
    <mergeCell ref="B30:B35"/>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AH119"/>
  <sheetViews>
    <sheetView zoomScale="80" zoomScaleNormal="80" workbookViewId="0" topLeftCell="B1"/>
  </sheetViews>
  <sheetFormatPr defaultColWidth="11.421875" defaultRowHeight="12.75"/>
  <cols>
    <col min="1" max="1" width="76.421875" style="3" customWidth="1"/>
    <col min="2" max="2" width="19.140625" style="29" customWidth="1"/>
    <col min="3" max="3" width="9.7109375" style="29" customWidth="1"/>
    <col min="4" max="16" width="16.421875" style="29" hidden="1" customWidth="1"/>
    <col min="17" max="17" width="3.28125" style="3" customWidth="1"/>
    <col min="18" max="18" width="73.7109375" style="3" customWidth="1"/>
    <col min="19" max="19" width="18.00390625" style="29" customWidth="1"/>
    <col min="20" max="20" width="13.28125" style="3" customWidth="1"/>
    <col min="21" max="33" width="25.7109375" style="3" hidden="1" customWidth="1"/>
    <col min="34" max="34" width="11.421875" style="3" customWidth="1"/>
    <col min="35" max="16384" width="11.421875" style="3" customWidth="1"/>
  </cols>
  <sheetData>
    <row r="1" spans="1:20" s="2" customFormat="1" ht="60" customHeight="1">
      <c r="A1" s="8"/>
      <c r="B1" s="9"/>
      <c r="C1" s="9"/>
      <c r="D1" s="9"/>
      <c r="E1" s="9"/>
      <c r="F1" s="9"/>
      <c r="G1" s="9"/>
      <c r="H1" s="9"/>
      <c r="I1" s="9"/>
      <c r="J1" s="9"/>
      <c r="K1" s="9"/>
      <c r="L1" s="9"/>
      <c r="M1" s="9"/>
      <c r="N1" s="9"/>
      <c r="O1" s="9"/>
      <c r="P1" s="9"/>
      <c r="Q1" s="9"/>
      <c r="R1" s="9"/>
      <c r="S1" s="10" t="s">
        <v>8</v>
      </c>
      <c r="T1" s="11">
        <v>1995</v>
      </c>
    </row>
    <row r="2" spans="1:20" s="2" customFormat="1" ht="12.95" customHeight="1" thickBot="1">
      <c r="A2" s="8"/>
      <c r="B2" s="9"/>
      <c r="C2" s="9"/>
      <c r="D2" s="9"/>
      <c r="E2" s="9"/>
      <c r="F2" s="9"/>
      <c r="G2" s="9"/>
      <c r="H2" s="9"/>
      <c r="I2" s="9"/>
      <c r="J2" s="9"/>
      <c r="K2" s="9"/>
      <c r="L2" s="9"/>
      <c r="M2" s="9"/>
      <c r="N2" s="9"/>
      <c r="O2" s="9"/>
      <c r="P2" s="9"/>
      <c r="Q2" s="9"/>
      <c r="R2" s="9"/>
      <c r="S2" s="12"/>
      <c r="T2" s="12"/>
    </row>
    <row r="3" spans="1:20" s="2" customFormat="1" ht="33" customHeight="1">
      <c r="A3" s="75" t="str">
        <f>"                                            "&amp;"SOCIEDADES MERCANTILES"</f>
        <v xml:space="preserve">                                            SOCIEDADES MERCANTILES</v>
      </c>
      <c r="B3" s="13"/>
      <c r="C3" s="13"/>
      <c r="D3" s="13"/>
      <c r="E3" s="13"/>
      <c r="F3" s="13"/>
      <c r="G3" s="13"/>
      <c r="H3" s="13"/>
      <c r="I3" s="13"/>
      <c r="J3" s="13"/>
      <c r="K3" s="13"/>
      <c r="L3" s="13"/>
      <c r="M3" s="13"/>
      <c r="N3" s="13"/>
      <c r="O3" s="13"/>
      <c r="P3" s="13"/>
      <c r="Q3" s="14"/>
      <c r="R3" s="14"/>
      <c r="S3" s="15"/>
      <c r="T3" s="16"/>
    </row>
    <row r="4" spans="1:20" s="2" customFormat="1" ht="20.1" customHeight="1">
      <c r="A4" s="17" t="str">
        <f>"AGREGADO"</f>
        <v>AGREGADO</v>
      </c>
      <c r="B4" s="18"/>
      <c r="C4" s="18"/>
      <c r="D4" s="18"/>
      <c r="E4" s="18"/>
      <c r="F4" s="18"/>
      <c r="G4" s="18"/>
      <c r="H4" s="18"/>
      <c r="I4" s="18"/>
      <c r="J4" s="18"/>
      <c r="K4" s="18"/>
      <c r="L4" s="18"/>
      <c r="M4" s="18"/>
      <c r="N4" s="18"/>
      <c r="O4" s="18"/>
      <c r="P4" s="18"/>
      <c r="Q4" s="17"/>
      <c r="R4" s="17"/>
      <c r="S4" s="19"/>
      <c r="T4" s="20"/>
    </row>
    <row r="5" spans="1:20" s="2" customFormat="1" ht="18" customHeight="1" thickBot="1">
      <c r="A5" s="21"/>
      <c r="B5" s="22"/>
      <c r="C5" s="22"/>
      <c r="D5" s="22"/>
      <c r="E5" s="22"/>
      <c r="F5" s="22"/>
      <c r="G5" s="22"/>
      <c r="H5" s="22"/>
      <c r="I5" s="22"/>
      <c r="J5" s="22"/>
      <c r="K5" s="22"/>
      <c r="L5" s="22"/>
      <c r="M5" s="22"/>
      <c r="N5" s="22"/>
      <c r="O5" s="22"/>
      <c r="P5" s="22"/>
      <c r="Q5" s="22"/>
      <c r="R5" s="76" t="str">
        <f>"Población a 01/01/"&amp;T1</f>
        <v>Población a 01/01/1995</v>
      </c>
      <c r="S5" s="126">
        <v>3969401</v>
      </c>
      <c r="T5" s="126"/>
    </row>
    <row r="6" spans="1:33" s="2" customFormat="1" ht="15" customHeight="1">
      <c r="A6" s="23"/>
      <c r="B6" s="24"/>
      <c r="C6" s="24"/>
      <c r="D6" s="45"/>
      <c r="E6" s="45"/>
      <c r="F6" s="45"/>
      <c r="G6" s="45"/>
      <c r="H6" s="45"/>
      <c r="I6" s="45"/>
      <c r="J6" s="45"/>
      <c r="K6" s="45"/>
      <c r="L6" s="45"/>
      <c r="M6" s="45"/>
      <c r="N6" s="45"/>
      <c r="O6" s="45"/>
      <c r="P6" s="45"/>
      <c r="Q6" s="24"/>
      <c r="R6" s="24"/>
      <c r="S6" s="24"/>
      <c r="T6" s="24"/>
      <c r="U6" s="45"/>
      <c r="V6" s="45"/>
      <c r="W6" s="45"/>
      <c r="X6" s="45"/>
      <c r="Y6" s="45"/>
      <c r="Z6" s="45"/>
      <c r="AA6" s="45"/>
      <c r="AB6" s="45"/>
      <c r="AC6" s="45"/>
      <c r="AD6" s="45"/>
      <c r="AE6" s="45"/>
      <c r="AF6" s="45"/>
      <c r="AG6" s="45"/>
    </row>
    <row r="7" spans="1:33" s="2" customFormat="1" ht="12.95" customHeight="1">
      <c r="A7" s="23"/>
      <c r="B7" s="24"/>
      <c r="C7" s="24"/>
      <c r="D7" s="113"/>
      <c r="E7" s="113"/>
      <c r="F7" s="113"/>
      <c r="G7" s="113"/>
      <c r="H7" s="113"/>
      <c r="I7" s="113"/>
      <c r="J7" s="113"/>
      <c r="K7" s="113"/>
      <c r="L7" s="113"/>
      <c r="M7" s="113"/>
      <c r="N7" s="113"/>
      <c r="O7" s="113"/>
      <c r="P7" s="113"/>
      <c r="Q7" s="113"/>
      <c r="R7" s="24"/>
      <c r="S7" s="24"/>
      <c r="T7" s="24"/>
      <c r="U7" s="45"/>
      <c r="V7" s="45"/>
      <c r="W7" s="45"/>
      <c r="X7" s="45"/>
      <c r="Y7" s="45"/>
      <c r="Z7" s="45"/>
      <c r="AA7" s="45"/>
      <c r="AB7" s="45"/>
      <c r="AC7" s="45"/>
      <c r="AD7" s="45"/>
      <c r="AE7" s="45"/>
      <c r="AF7" s="45"/>
      <c r="AG7" s="45"/>
    </row>
    <row r="8" spans="1:33" s="2" customFormat="1" ht="21" customHeight="1">
      <c r="A8" s="26" t="s">
        <v>13</v>
      </c>
      <c r="B8" s="24"/>
      <c r="C8" s="24"/>
      <c r="D8" s="112"/>
      <c r="E8" s="112"/>
      <c r="F8" s="112"/>
      <c r="G8" s="112"/>
      <c r="H8" s="112"/>
      <c r="I8" s="112"/>
      <c r="J8" s="112"/>
      <c r="K8" s="112"/>
      <c r="L8" s="112"/>
      <c r="M8" s="112"/>
      <c r="N8" s="112"/>
      <c r="O8" s="112"/>
      <c r="P8" s="112"/>
      <c r="Q8" s="112"/>
      <c r="R8" s="24"/>
      <c r="S8" s="24"/>
      <c r="T8" s="24"/>
      <c r="U8" s="45"/>
      <c r="V8" s="45"/>
      <c r="W8" s="113"/>
      <c r="X8" s="45"/>
      <c r="Y8" s="45"/>
      <c r="Z8" s="45"/>
      <c r="AA8" s="45"/>
      <c r="AB8" s="45"/>
      <c r="AC8" s="45"/>
      <c r="AD8" s="45"/>
      <c r="AE8" s="45"/>
      <c r="AF8" s="45"/>
      <c r="AG8" s="45"/>
    </row>
    <row r="9" spans="1:20" s="2" customFormat="1" ht="18" customHeight="1">
      <c r="A9" s="27"/>
      <c r="B9" s="24"/>
      <c r="C9" s="24"/>
      <c r="D9" s="45"/>
      <c r="E9" s="45"/>
      <c r="F9" s="45"/>
      <c r="G9" s="24"/>
      <c r="H9" s="24"/>
      <c r="I9" s="24"/>
      <c r="J9" s="24"/>
      <c r="K9" s="24"/>
      <c r="L9" s="24"/>
      <c r="M9" s="24"/>
      <c r="N9" s="24"/>
      <c r="O9" s="24"/>
      <c r="P9" s="24"/>
      <c r="Q9" s="24"/>
      <c r="R9" s="24"/>
      <c r="S9" s="24"/>
      <c r="T9" s="24"/>
    </row>
    <row r="10" spans="1:33" s="2" customFormat="1" ht="12.95" customHeight="1">
      <c r="A10" s="26"/>
      <c r="B10" s="24"/>
      <c r="C10" s="24"/>
      <c r="D10" s="45">
        <v>22200</v>
      </c>
      <c r="E10" s="45">
        <v>22201</v>
      </c>
      <c r="F10" s="45">
        <v>22202</v>
      </c>
      <c r="G10" s="45">
        <v>22203</v>
      </c>
      <c r="H10" s="45">
        <v>22204</v>
      </c>
      <c r="I10" s="45">
        <v>22205</v>
      </c>
      <c r="J10" s="45">
        <v>22206</v>
      </c>
      <c r="K10" s="45">
        <v>22231</v>
      </c>
      <c r="L10" s="45">
        <v>22233</v>
      </c>
      <c r="M10" s="45">
        <v>22234</v>
      </c>
      <c r="N10" s="45">
        <v>22235</v>
      </c>
      <c r="O10" s="45">
        <v>22236</v>
      </c>
      <c r="P10" s="45">
        <v>22240</v>
      </c>
      <c r="Q10" s="24"/>
      <c r="R10" s="24"/>
      <c r="S10" s="24"/>
      <c r="T10" s="24"/>
      <c r="U10" s="45">
        <v>22200</v>
      </c>
      <c r="V10" s="45">
        <v>22201</v>
      </c>
      <c r="W10" s="45">
        <v>22202</v>
      </c>
      <c r="X10" s="45">
        <v>22203</v>
      </c>
      <c r="Y10" s="45">
        <v>22204</v>
      </c>
      <c r="Z10" s="45">
        <v>22205</v>
      </c>
      <c r="AA10" s="45">
        <v>22206</v>
      </c>
      <c r="AB10" s="45">
        <v>22231</v>
      </c>
      <c r="AC10" s="45">
        <v>22233</v>
      </c>
      <c r="AD10" s="45">
        <v>22234</v>
      </c>
      <c r="AE10" s="45">
        <v>22235</v>
      </c>
      <c r="AF10" s="45">
        <v>22236</v>
      </c>
      <c r="AG10" s="45">
        <v>22240</v>
      </c>
    </row>
    <row r="11" spans="1:33" ht="18" customHeight="1" thickBot="1">
      <c r="A11" s="28" t="s">
        <v>9</v>
      </c>
      <c r="B11" s="20"/>
      <c r="C11" s="20"/>
      <c r="D11" s="45" t="s">
        <v>70</v>
      </c>
      <c r="E11" s="45" t="s">
        <v>70</v>
      </c>
      <c r="F11" s="45" t="s">
        <v>70</v>
      </c>
      <c r="G11" s="45" t="s">
        <v>70</v>
      </c>
      <c r="H11" s="45" t="s">
        <v>70</v>
      </c>
      <c r="I11" s="45" t="s">
        <v>70</v>
      </c>
      <c r="J11" s="45" t="s">
        <v>70</v>
      </c>
      <c r="K11" s="45" t="s">
        <v>177</v>
      </c>
      <c r="L11" s="45" t="s">
        <v>177</v>
      </c>
      <c r="M11" s="45" t="s">
        <v>177</v>
      </c>
      <c r="N11" s="45" t="s">
        <v>185</v>
      </c>
      <c r="O11" s="45" t="s">
        <v>177</v>
      </c>
      <c r="P11" s="45" t="s">
        <v>177</v>
      </c>
      <c r="Q11" s="24"/>
      <c r="R11" s="20"/>
      <c r="S11" s="3"/>
      <c r="T11" s="29"/>
      <c r="U11" s="45" t="s">
        <v>70</v>
      </c>
      <c r="V11" s="45" t="s">
        <v>70</v>
      </c>
      <c r="W11" s="45" t="s">
        <v>70</v>
      </c>
      <c r="X11" s="45" t="s">
        <v>70</v>
      </c>
      <c r="Y11" s="45" t="s">
        <v>70</v>
      </c>
      <c r="Z11" s="45" t="s">
        <v>70</v>
      </c>
      <c r="AA11" s="45" t="s">
        <v>70</v>
      </c>
      <c r="AB11" s="45" t="s">
        <v>177</v>
      </c>
      <c r="AC11" s="45" t="s">
        <v>177</v>
      </c>
      <c r="AD11" s="45" t="s">
        <v>177</v>
      </c>
      <c r="AE11" s="45" t="s">
        <v>185</v>
      </c>
      <c r="AF11" s="45" t="s">
        <v>177</v>
      </c>
      <c r="AG11" s="45" t="s">
        <v>177</v>
      </c>
    </row>
    <row r="12" spans="1:33" ht="33" customHeight="1">
      <c r="A12" s="30" t="s">
        <v>10</v>
      </c>
      <c r="B12" s="31">
        <f>T1</f>
        <v>1995</v>
      </c>
      <c r="C12" s="122" t="s">
        <v>11</v>
      </c>
      <c r="D12" s="1" t="s">
        <v>0</v>
      </c>
      <c r="E12" s="1" t="s">
        <v>69</v>
      </c>
      <c r="F12" s="1" t="s">
        <v>1</v>
      </c>
      <c r="G12" s="1" t="s">
        <v>182</v>
      </c>
      <c r="H12" s="1" t="s">
        <v>183</v>
      </c>
      <c r="I12" s="45" t="s">
        <v>189</v>
      </c>
      <c r="J12" s="45" t="s">
        <v>190</v>
      </c>
      <c r="K12" s="1" t="s">
        <v>187</v>
      </c>
      <c r="L12" s="1" t="s">
        <v>178</v>
      </c>
      <c r="M12" s="1" t="s">
        <v>179</v>
      </c>
      <c r="N12" s="1" t="s">
        <v>180</v>
      </c>
      <c r="O12" s="1" t="s">
        <v>186</v>
      </c>
      <c r="P12" s="1" t="s">
        <v>188</v>
      </c>
      <c r="Q12" s="24"/>
      <c r="R12" s="30" t="s">
        <v>121</v>
      </c>
      <c r="S12" s="31">
        <f>T1</f>
        <v>1995</v>
      </c>
      <c r="T12" s="122" t="s">
        <v>11</v>
      </c>
      <c r="U12" s="1" t="s">
        <v>0</v>
      </c>
      <c r="V12" s="1" t="s">
        <v>69</v>
      </c>
      <c r="W12" s="1" t="s">
        <v>1</v>
      </c>
      <c r="X12" s="1" t="s">
        <v>182</v>
      </c>
      <c r="Y12" s="1" t="s">
        <v>183</v>
      </c>
      <c r="Z12" s="45" t="s">
        <v>189</v>
      </c>
      <c r="AA12" s="45" t="s">
        <v>190</v>
      </c>
      <c r="AB12" s="1" t="s">
        <v>187</v>
      </c>
      <c r="AC12" s="1" t="s">
        <v>178</v>
      </c>
      <c r="AD12" s="1" t="s">
        <v>179</v>
      </c>
      <c r="AE12" s="1" t="s">
        <v>180</v>
      </c>
      <c r="AF12" s="1" t="s">
        <v>186</v>
      </c>
      <c r="AG12" s="1" t="s">
        <v>188</v>
      </c>
    </row>
    <row r="13" spans="1:33" s="36" customFormat="1" ht="18" customHeight="1">
      <c r="A13" s="33" t="s">
        <v>78</v>
      </c>
      <c r="B13" s="117">
        <f>D13+E13+F13+G13+H13+I13+J13+K13+L13+N13+M13+O13+P13</f>
        <v>4100489.22</v>
      </c>
      <c r="C13" s="34">
        <f>IF((B13/$B$58)=0,"--",B13/$B$58)</f>
        <v>0.009756642244666195</v>
      </c>
      <c r="D13" s="47" t="str">
        <f>'[1]1201'!$D$3</f>
        <v>1.202.024,21</v>
      </c>
      <c r="E13" s="47" t="str">
        <f>'[2]1201'!$D$3</f>
        <v>0,00</v>
      </c>
      <c r="F13" s="47" t="str">
        <f>'[3]1201'!$D$3</f>
        <v>13.606,91</v>
      </c>
      <c r="G13" s="47" t="str">
        <f>'[4]1201'!$D$3</f>
        <v>0,00</v>
      </c>
      <c r="H13" s="47" t="str">
        <f>'[5]1201'!$D$3</f>
        <v>0,00</v>
      </c>
      <c r="I13" s="47" t="str">
        <f>'[6]1201'!$D$3</f>
        <v>0,00</v>
      </c>
      <c r="J13" s="47" t="str">
        <f>'[7]1201'!$D$3</f>
        <v>0,00</v>
      </c>
      <c r="K13" s="47" t="str">
        <f>'[8]1211'!$D$3</f>
        <v>0,00</v>
      </c>
      <c r="L13" s="47" t="str">
        <f>'[9]1211'!$D$3</f>
        <v>0,00</v>
      </c>
      <c r="M13" s="47" t="str">
        <f>'[10]1211'!$D$3</f>
        <v>0,00</v>
      </c>
      <c r="N13" s="47" t="str">
        <f>'[11]1211'!$D$3</f>
        <v>180.303,63</v>
      </c>
      <c r="O13" s="47" t="str">
        <f>'[12]1211'!$D$3</f>
        <v>0,00</v>
      </c>
      <c r="P13" s="47" t="str">
        <f>'[13]1211'!$D$3</f>
        <v>2.704.554,47</v>
      </c>
      <c r="Q13" s="35"/>
      <c r="R13" s="32" t="s">
        <v>98</v>
      </c>
      <c r="S13" s="117">
        <f>U13+V13+W13+X13+Y13+Z13+AA13+AB13+AC13+AD13+AE13+AF13+AG13</f>
        <v>88438960.13999999</v>
      </c>
      <c r="T13" s="34">
        <f>IF((S13/$S$58)=0,"--",S13/$S$58)</f>
        <v>0.21043032874410864</v>
      </c>
      <c r="U13" s="47">
        <f>'[1]1201'!$L$3-0.01</f>
        <v>14090722.77</v>
      </c>
      <c r="V13" s="47" t="str">
        <f>'[2]1201'!$L$3</f>
        <v>19.890.911,20</v>
      </c>
      <c r="W13" s="47" t="str">
        <f>'[3]1201'!$L$3</f>
        <v>6.847.691,51</v>
      </c>
      <c r="X13" s="47">
        <f>'[4]1201'!$L$3+0.01</f>
        <v>2696051.78</v>
      </c>
      <c r="Y13" s="47" t="str">
        <f>'[5]1201'!$L$3</f>
        <v>7.278.559,85</v>
      </c>
      <c r="Z13" s="47" t="str">
        <f>'[6]1201'!$L$3</f>
        <v>1.014.592,57</v>
      </c>
      <c r="AA13" s="47" t="str">
        <f>'[7]1201'!$L$3</f>
        <v>8.670.993,95</v>
      </c>
      <c r="AB13" s="47">
        <f>'[8]1211'!$L$3+0.01</f>
        <v>150384.84</v>
      </c>
      <c r="AC13" s="47">
        <f>'[9]1211'!$L$3+0.01</f>
        <v>1353124.67</v>
      </c>
      <c r="AD13" s="47" t="str">
        <f>'[10]1211'!$L$3</f>
        <v>22.253.206,40</v>
      </c>
      <c r="AE13" s="47" t="str">
        <f>'[11]1211'!$L$3</f>
        <v>554.000,99</v>
      </c>
      <c r="AF13" s="47" t="str">
        <f>'[12]1211'!$L$3</f>
        <v>150.253,03</v>
      </c>
      <c r="AG13" s="47" t="str">
        <f>'[13]1211'!$L$3</f>
        <v>3.488.466,58</v>
      </c>
    </row>
    <row r="14" spans="1:33" s="36" customFormat="1" ht="18" customHeight="1">
      <c r="A14" s="37"/>
      <c r="B14" s="118"/>
      <c r="C14" s="38"/>
      <c r="D14" s="45"/>
      <c r="E14" s="45"/>
      <c r="F14" s="45"/>
      <c r="G14" s="45"/>
      <c r="H14" s="45"/>
      <c r="I14" s="45"/>
      <c r="J14" s="45"/>
      <c r="K14" s="45"/>
      <c r="L14" s="45"/>
      <c r="M14" s="45"/>
      <c r="N14" s="45"/>
      <c r="O14" s="45"/>
      <c r="P14" s="45"/>
      <c r="Q14" s="35"/>
      <c r="R14" s="4"/>
      <c r="S14" s="118"/>
      <c r="T14" s="38"/>
      <c r="U14" s="46"/>
      <c r="V14" s="46"/>
      <c r="W14" s="46"/>
      <c r="X14" s="46"/>
      <c r="Y14" s="46"/>
      <c r="Z14" s="46"/>
      <c r="AA14" s="46"/>
      <c r="AB14" s="46"/>
      <c r="AC14" s="46"/>
      <c r="AD14" s="46"/>
      <c r="AE14" s="46"/>
      <c r="AF14" s="46"/>
      <c r="AG14" s="46"/>
    </row>
    <row r="15" spans="1:33" s="36" customFormat="1" ht="18" customHeight="1">
      <c r="A15" s="33" t="s">
        <v>79</v>
      </c>
      <c r="B15" s="117">
        <f>D15+E15+F15+G15+H15+I15+J15+K15+L15+N15+M15+O15+P15</f>
        <v>86964474.98000002</v>
      </c>
      <c r="C15" s="34">
        <f>IF((B15/$B$58)=0,"--",B15/$B$58)</f>
        <v>0.20692196097886206</v>
      </c>
      <c r="D15" s="47" t="str">
        <f>'[1]1201'!$D$4</f>
        <v>14.108.723,09</v>
      </c>
      <c r="E15" s="47" t="str">
        <f>'[2]1201'!$D$4</f>
        <v>2.314.741,05</v>
      </c>
      <c r="F15" s="47" t="str">
        <f>'[3]1201'!$D$4</f>
        <v>22.179.546,36</v>
      </c>
      <c r="G15" s="47" t="str">
        <f>'[4]1201'!$D$4</f>
        <v>443.978,35</v>
      </c>
      <c r="H15" s="47" t="str">
        <f>'[5]1201'!$D$4</f>
        <v>6.138.092,45</v>
      </c>
      <c r="I15" s="47" t="str">
        <f>'[6]1201'!$D$4</f>
        <v>529.323,38</v>
      </c>
      <c r="J15" s="47" t="str">
        <f>'[7]1201'!$D$4</f>
        <v>27.356.688,66</v>
      </c>
      <c r="K15" s="47" t="str">
        <f>'[8]1211'!$D$4</f>
        <v>95.590,43</v>
      </c>
      <c r="L15" s="47" t="str">
        <f>'[9]1211'!$D$4</f>
        <v>12.579,18</v>
      </c>
      <c r="M15" s="47" t="str">
        <f>'[10]1211'!$D$4</f>
        <v>12.824.107,80</v>
      </c>
      <c r="N15" s="47" t="str">
        <f>'[11]1211'!$D$4</f>
        <v>63.174,12</v>
      </c>
      <c r="O15" s="47" t="str">
        <f>'[12]1211'!$D$4</f>
        <v>855.757,09</v>
      </c>
      <c r="P15" s="47" t="str">
        <f>'[13]1211'!$D$4</f>
        <v>42.173,02</v>
      </c>
      <c r="Q15" s="35"/>
      <c r="R15" s="1" t="s">
        <v>125</v>
      </c>
      <c r="S15" s="47">
        <f>U15+V15+W15+X15+Y15+Z15+AA15+AB15+AC15+AD15+AE15+AF15+AG15</f>
        <v>0</v>
      </c>
      <c r="T15" s="39" t="str">
        <f aca="true" t="shared" si="0" ref="T15:T23">IF((S15/$S$58)=0,"--",S15/$S$58)</f>
        <v>--</v>
      </c>
      <c r="U15" s="47"/>
      <c r="V15" s="47"/>
      <c r="W15" s="47"/>
      <c r="X15" s="47"/>
      <c r="Y15" s="47"/>
      <c r="Z15" s="47"/>
      <c r="AA15" s="47"/>
      <c r="AB15" s="47"/>
      <c r="AC15" s="47"/>
      <c r="AD15" s="47"/>
      <c r="AE15" s="47"/>
      <c r="AF15" s="47"/>
      <c r="AG15" s="47"/>
    </row>
    <row r="16" spans="1:33" s="36" customFormat="1" ht="18" customHeight="1">
      <c r="A16" s="37"/>
      <c r="B16" s="118"/>
      <c r="C16" s="38"/>
      <c r="D16" s="47"/>
      <c r="E16" s="47"/>
      <c r="F16" s="47"/>
      <c r="G16" s="47"/>
      <c r="H16" s="47"/>
      <c r="I16" s="47"/>
      <c r="J16" s="47"/>
      <c r="K16" s="47"/>
      <c r="L16" s="47"/>
      <c r="M16" s="47"/>
      <c r="N16" s="47"/>
      <c r="O16" s="47"/>
      <c r="P16" s="47"/>
      <c r="Q16" s="35"/>
      <c r="R16" s="1" t="s">
        <v>99</v>
      </c>
      <c r="S16" s="47">
        <f aca="true" t="shared" si="1" ref="S16:S23">U16+V16+W16+X16+Y16+Z16+AA16+AB16+AC16+AD16+AE16+AF16+AG16</f>
        <v>109351628.14</v>
      </c>
      <c r="T16" s="39">
        <f t="shared" si="0"/>
        <v>0.26018961577315225</v>
      </c>
      <c r="U16" s="47" t="str">
        <f>'[1]1201'!$L$4</f>
        <v>11.996.201,60</v>
      </c>
      <c r="V16" s="47" t="str">
        <f>'[2]1201'!$L$4</f>
        <v>20.431.887,30</v>
      </c>
      <c r="W16" s="47" t="str">
        <f>'[3]1201'!$L$4</f>
        <v>8.432.199,82</v>
      </c>
      <c r="X16" s="47" t="str">
        <f>'[4]1201'!$L$4</f>
        <v>3.431.779,12</v>
      </c>
      <c r="Y16" s="47" t="str">
        <f>'[5]1201'!$L$4</f>
        <v>26.985.443,49</v>
      </c>
      <c r="Z16" s="47" t="str">
        <f>'[6]1201'!$L$4</f>
        <v>1.352.277,23</v>
      </c>
      <c r="AA16" s="47" t="str">
        <f>'[7]1201'!$L$4</f>
        <v>8.714.675,51</v>
      </c>
      <c r="AB16" s="47" t="str">
        <f>'[8]1211'!$L$4</f>
        <v>150.253,03</v>
      </c>
      <c r="AC16" s="47" t="str">
        <f>'[9]1211'!$L$4</f>
        <v>1.202.024,21</v>
      </c>
      <c r="AD16" s="47" t="str">
        <f>'[10]1211'!$L$4</f>
        <v>22.357.650,28</v>
      </c>
      <c r="AE16" s="47" t="str">
        <f>'[11]1211'!$L$4</f>
        <v>540.910,89</v>
      </c>
      <c r="AF16" s="47" t="str">
        <f>'[12]1211'!$L$4</f>
        <v>150.253,03</v>
      </c>
      <c r="AG16" s="47" t="str">
        <f>'[13]1211'!$L$4</f>
        <v>3.606.072,63</v>
      </c>
    </row>
    <row r="17" spans="1:33" s="36" customFormat="1" ht="18" customHeight="1">
      <c r="A17" s="35" t="s">
        <v>80</v>
      </c>
      <c r="B17" s="47">
        <f>D17+E17+F17+G17+H17+I17+J17+K17+L17+N17+M17+O17+P17</f>
        <v>1098930.13</v>
      </c>
      <c r="C17" s="39">
        <f>IF((B17/$B$58)=0,"--",B17/$B$58)</f>
        <v>0.0026147777874891017</v>
      </c>
      <c r="D17" s="47" t="str">
        <f>'[1]1201'!$D$5</f>
        <v>54.914,48</v>
      </c>
      <c r="E17" s="47" t="str">
        <f>'[2]1201'!$D$5</f>
        <v>471.888,73</v>
      </c>
      <c r="F17" s="47" t="str">
        <f>'[3]1201'!$D$5</f>
        <v>0,00</v>
      </c>
      <c r="G17" s="47" t="str">
        <f>'[4]1201'!$D$5</f>
        <v>0,00</v>
      </c>
      <c r="H17" s="47" t="str">
        <f>'[5]1201'!$D$5</f>
        <v>0,00</v>
      </c>
      <c r="I17" s="47" t="str">
        <f>'[6]1201'!$D$5</f>
        <v>0,00</v>
      </c>
      <c r="J17" s="47" t="str">
        <f>'[7]1201'!$D$5</f>
        <v>98.535,93</v>
      </c>
      <c r="K17" s="47" t="str">
        <f>'[8]1211'!$D$5</f>
        <v>95.590,43</v>
      </c>
      <c r="L17" s="47" t="str">
        <f>'[9]1211'!$D$5</f>
        <v>7.043,86</v>
      </c>
      <c r="M17" s="47" t="str">
        <f>'[10]1211'!$D$5</f>
        <v>0,00</v>
      </c>
      <c r="N17" s="47" t="str">
        <f>'[11]1211'!$D$5</f>
        <v>0,00</v>
      </c>
      <c r="O17" s="47" t="str">
        <f>'[12]1211'!$D$5</f>
        <v>335.430,87</v>
      </c>
      <c r="P17" s="47" t="str">
        <f>'[13]1211'!$D$5</f>
        <v>35.525,83</v>
      </c>
      <c r="Q17" s="35"/>
      <c r="R17" s="1" t="s">
        <v>47</v>
      </c>
      <c r="S17" s="47">
        <f t="shared" si="1"/>
        <v>0</v>
      </c>
      <c r="T17" s="39" t="str">
        <f t="shared" si="0"/>
        <v>--</v>
      </c>
      <c r="U17" s="47" t="str">
        <f>'[1]1201'!$L$5</f>
        <v>0,00</v>
      </c>
      <c r="V17" s="47" t="str">
        <f>'[2]1201'!$L$5</f>
        <v>0,00</v>
      </c>
      <c r="W17" s="47" t="str">
        <f>'[3]1201'!$L$5</f>
        <v>0,00</v>
      </c>
      <c r="X17" s="47" t="str">
        <f>'[4]1201'!$L$5</f>
        <v>0,00</v>
      </c>
      <c r="Y17" s="47" t="str">
        <f>'[5]1201'!$L$5</f>
        <v>0,00</v>
      </c>
      <c r="Z17" s="47" t="str">
        <f>'[6]1201'!$L$5</f>
        <v>0,00</v>
      </c>
      <c r="AA17" s="47" t="str">
        <f>'[7]1201'!$L$5</f>
        <v>0,00</v>
      </c>
      <c r="AB17" s="47" t="str">
        <f>'[8]1211'!$L$5</f>
        <v>0,00</v>
      </c>
      <c r="AC17" s="47" t="str">
        <f>'[9]1211'!$L$5</f>
        <v>0,00</v>
      </c>
      <c r="AD17" s="47" t="str">
        <f>'[10]1211'!$L$5</f>
        <v>0,00</v>
      </c>
      <c r="AE17" s="47" t="str">
        <f>'[11]1211'!$L$5</f>
        <v>0,00</v>
      </c>
      <c r="AF17" s="47" t="str">
        <f>'[12]1211'!$L$5</f>
        <v>0,00</v>
      </c>
      <c r="AG17" s="47" t="str">
        <f>'[13]1211'!$L$5</f>
        <v>0,00</v>
      </c>
    </row>
    <row r="18" spans="1:33" s="36" customFormat="1" ht="18" customHeight="1">
      <c r="A18" s="37"/>
      <c r="B18" s="118"/>
      <c r="C18" s="38"/>
      <c r="D18" s="47"/>
      <c r="E18" s="47"/>
      <c r="F18" s="47"/>
      <c r="G18" s="47"/>
      <c r="H18" s="47"/>
      <c r="I18" s="47"/>
      <c r="J18" s="47"/>
      <c r="K18" s="47"/>
      <c r="L18" s="47"/>
      <c r="M18" s="47"/>
      <c r="N18" s="47"/>
      <c r="O18" s="47"/>
      <c r="P18" s="47"/>
      <c r="Q18" s="35"/>
      <c r="R18" s="1" t="s">
        <v>2</v>
      </c>
      <c r="S18" s="47">
        <f t="shared" si="1"/>
        <v>2932905.3500000006</v>
      </c>
      <c r="T18" s="39">
        <f t="shared" si="0"/>
        <v>0.006978510783017617</v>
      </c>
      <c r="U18" s="47">
        <f>'[1]1201'!$L$6+'[1]1201'!$L$7</f>
        <v>2692876.8</v>
      </c>
      <c r="V18" s="47">
        <f>'[2]1201'!$L$6+'[2]1201'!$L$7</f>
        <v>0</v>
      </c>
      <c r="W18" s="47">
        <f>'[3]1201'!$L$6+'[3]1201'!$L$7</f>
        <v>0</v>
      </c>
      <c r="X18" s="47">
        <f>'[4]1201'!$L$6+'[4]1201'!$L$7</f>
        <v>0</v>
      </c>
      <c r="Y18" s="47">
        <f>'[5]1201'!$L$6+'[5]1201'!$L$7</f>
        <v>0</v>
      </c>
      <c r="Z18" s="47">
        <f>'[6]1201'!$L$6+'[6]1201'!$L$7</f>
        <v>124463.6</v>
      </c>
      <c r="AA18" s="47">
        <f>'[7]1201'!$L$6+'[7]1201'!$L$7</f>
        <v>0</v>
      </c>
      <c r="AB18" s="47">
        <f>'[8]1211'!$L$6+'[8]1211'!$L$7</f>
        <v>86.43</v>
      </c>
      <c r="AC18" s="47">
        <f>'[9]1211'!$L$6+'[9]1211'!$L$7</f>
        <v>0</v>
      </c>
      <c r="AD18" s="47">
        <f>'[10]1211'!$L$6+'[10]1211'!$L$7</f>
        <v>98409.72</v>
      </c>
      <c r="AE18" s="47">
        <f>'[11]1211'!$L$6+'[11]1211'!$L$7</f>
        <v>13090.1</v>
      </c>
      <c r="AF18" s="47">
        <f>'[12]1211'!$L$6+'[12]1211'!$L$7</f>
        <v>0</v>
      </c>
      <c r="AG18" s="47">
        <f>'[13]1211'!$L$6+'[13]1211'!$L$7</f>
        <v>3978.7</v>
      </c>
    </row>
    <row r="19" spans="1:33" s="36" customFormat="1" ht="18" customHeight="1">
      <c r="A19" s="35" t="s">
        <v>81</v>
      </c>
      <c r="B19" s="47">
        <f>D19+E19+F19+G19+H19+I19+J19+K19+L19+N19+M19+O19+P19</f>
        <v>0</v>
      </c>
      <c r="C19" s="39" t="str">
        <f>IF((B19/$B$58)=0,"--",B19/$B$58)</f>
        <v>--</v>
      </c>
      <c r="D19" s="47"/>
      <c r="E19" s="47"/>
      <c r="F19" s="47"/>
      <c r="G19" s="47"/>
      <c r="H19" s="47"/>
      <c r="I19" s="47"/>
      <c r="J19" s="47"/>
      <c r="K19" s="47"/>
      <c r="L19" s="47"/>
      <c r="M19" s="47"/>
      <c r="N19" s="47"/>
      <c r="O19" s="47"/>
      <c r="P19" s="47"/>
      <c r="Q19" s="35"/>
      <c r="R19" s="1" t="s">
        <v>100</v>
      </c>
      <c r="S19" s="47">
        <f t="shared" si="1"/>
        <v>-8790667.73</v>
      </c>
      <c r="T19" s="39">
        <f t="shared" si="0"/>
        <v>-0.02091638229775468</v>
      </c>
      <c r="U19" s="47" t="str">
        <f>'[1]1201'!$L$14</f>
        <v>-632.048,37</v>
      </c>
      <c r="V19" s="47" t="str">
        <f>'[2]1201'!$L$14</f>
        <v>-602.763,86</v>
      </c>
      <c r="W19" s="47" t="str">
        <f>'[3]1201'!$L$14</f>
        <v>0,00</v>
      </c>
      <c r="X19" s="47" t="str">
        <f>'[4]1201'!$L$14</f>
        <v>-544.801,80</v>
      </c>
      <c r="Y19" s="47" t="str">
        <f>'[5]1201'!$L$14</f>
        <v>-6.000.874,22</v>
      </c>
      <c r="Z19" s="47" t="str">
        <f>'[6]1201'!$L$14</f>
        <v>-512.837,62</v>
      </c>
      <c r="AA19" s="47" t="str">
        <f>'[7]1201'!$L$14</f>
        <v>-43.681,56</v>
      </c>
      <c r="AB19" s="47" t="str">
        <f>'[8]1211'!$L$14</f>
        <v>0,00</v>
      </c>
      <c r="AC19" s="47" t="str">
        <f>'[9]1211'!$L$14</f>
        <v>-174.371,64</v>
      </c>
      <c r="AD19" s="47" t="str">
        <f>'[10]1211'!$L$14</f>
        <v>-270.665,80</v>
      </c>
      <c r="AE19" s="47" t="str">
        <f>'[11]1211'!$L$14</f>
        <v>398,33</v>
      </c>
      <c r="AF19" s="47" t="str">
        <f>'[12]1211'!$L$14</f>
        <v>0,00</v>
      </c>
      <c r="AG19" s="47" t="str">
        <f>'[13]1211'!$L$14</f>
        <v>-9.021,19</v>
      </c>
    </row>
    <row r="20" spans="1:33" s="36" customFormat="1" ht="18" customHeight="1">
      <c r="A20" s="35"/>
      <c r="B20" s="47"/>
      <c r="C20" s="39"/>
      <c r="D20" s="47"/>
      <c r="E20" s="47"/>
      <c r="F20" s="47"/>
      <c r="G20" s="47"/>
      <c r="H20" s="47"/>
      <c r="I20" s="47"/>
      <c r="J20" s="47"/>
      <c r="K20" s="47"/>
      <c r="L20" s="47"/>
      <c r="M20" s="47"/>
      <c r="N20" s="47"/>
      <c r="O20" s="47"/>
      <c r="P20" s="47"/>
      <c r="Q20" s="35"/>
      <c r="R20" s="1" t="s">
        <v>101</v>
      </c>
      <c r="S20" s="47">
        <f t="shared" si="1"/>
        <v>-56202123.83</v>
      </c>
      <c r="T20" s="39">
        <f t="shared" si="0"/>
        <v>-0.13372648632392664</v>
      </c>
      <c r="U20" s="47" t="str">
        <f>'[1]1201'!$L$17</f>
        <v>33.692,74</v>
      </c>
      <c r="V20" s="47" t="str">
        <f>'[2]1201'!$L$17</f>
        <v>61.787,76</v>
      </c>
      <c r="W20" s="47" t="str">
        <f>'[3]1201'!$L$17</f>
        <v>-1.584.508,31</v>
      </c>
      <c r="X20" s="47" t="str">
        <f>'[4]1201'!$L$17</f>
        <v>-3.838.932,88</v>
      </c>
      <c r="Y20" s="47" t="str">
        <f>'[5]1201'!$L$17</f>
        <v>-48.637.810,77</v>
      </c>
      <c r="Z20" s="47" t="str">
        <f>'[6]1201'!$L$17</f>
        <v>50.689,36</v>
      </c>
      <c r="AA20" s="47" t="str">
        <f>'[7]1201'!$L$17</f>
        <v>-2.567.409,52</v>
      </c>
      <c r="AB20" s="47" t="str">
        <f>'[8]1211'!$L$17</f>
        <v>45,38</v>
      </c>
      <c r="AC20" s="47" t="str">
        <f>'[9]1211'!$L$17</f>
        <v>325.472,10</v>
      </c>
      <c r="AD20" s="47" t="str">
        <f>'[10]1211'!$L$17</f>
        <v>67.812,20</v>
      </c>
      <c r="AE20" s="47" t="str">
        <f>'[11]1211'!$L$17</f>
        <v>-398,33</v>
      </c>
      <c r="AF20" s="47" t="str">
        <f>'[12]1211'!$L$17</f>
        <v>0,00</v>
      </c>
      <c r="AG20" s="47" t="str">
        <f>'[13]1211'!$L$17</f>
        <v>-112.563,56</v>
      </c>
    </row>
    <row r="21" spans="1:33" s="36" customFormat="1" ht="18" customHeight="1">
      <c r="A21" s="35" t="s">
        <v>82</v>
      </c>
      <c r="B21" s="47">
        <f>D21+E21+F21+G21+H21+I21+J21+K21+L21+N21+M21+O21+P21</f>
        <v>1556914.54</v>
      </c>
      <c r="C21" s="39">
        <f>IF((B21/$B$58)=0,"--",B21/$B$58)</f>
        <v>0.0037044989895861835</v>
      </c>
      <c r="D21" s="47" t="str">
        <f>'[1]1201'!$D$6</f>
        <v>118.892,21</v>
      </c>
      <c r="E21" s="47" t="str">
        <f>'[2]1201'!$D$6</f>
        <v>223.635,05</v>
      </c>
      <c r="F21" s="47" t="str">
        <f>'[3]1201'!$D$6</f>
        <v>23.577,70</v>
      </c>
      <c r="G21" s="47" t="str">
        <f>'[4]1201'!$D$6</f>
        <v>3.719,96</v>
      </c>
      <c r="H21" s="47" t="str">
        <f>'[5]1201'!$D$6</f>
        <v>158.685,79</v>
      </c>
      <c r="I21" s="47" t="str">
        <f>'[6]1201'!$D$6</f>
        <v>124.343,39</v>
      </c>
      <c r="J21" s="47" t="str">
        <f>'[7]1201'!$D$6</f>
        <v>858.533,77</v>
      </c>
      <c r="K21" s="47" t="str">
        <f>'[8]1211'!$D$6</f>
        <v>0,00</v>
      </c>
      <c r="L21" s="47" t="str">
        <f>'[9]1211'!$D$6</f>
        <v>0,00</v>
      </c>
      <c r="M21" s="47" t="str">
        <f>'[10]1211'!$D$6</f>
        <v>0,00</v>
      </c>
      <c r="N21" s="47" t="str">
        <f>'[11]1211'!$D$6</f>
        <v>0,00</v>
      </c>
      <c r="O21" s="47" t="str">
        <f>'[12]1211'!$D$6</f>
        <v>45.526,67</v>
      </c>
      <c r="P21" s="47" t="str">
        <f>'[13]1211'!$D$6</f>
        <v>0,00</v>
      </c>
      <c r="Q21" s="35"/>
      <c r="R21" s="1" t="s">
        <v>102</v>
      </c>
      <c r="S21" s="47">
        <f t="shared" si="1"/>
        <v>41147218.21</v>
      </c>
      <c r="T21" s="39">
        <f t="shared" si="0"/>
        <v>0.09790507080962016</v>
      </c>
      <c r="U21" s="47" t="str">
        <f>'[1]1201'!$L$18</f>
        <v>0,00</v>
      </c>
      <c r="V21" s="47" t="str">
        <f>'[2]1201'!$L$18</f>
        <v>0,00</v>
      </c>
      <c r="W21" s="47" t="str">
        <f>'[3]1201'!$L$18</f>
        <v>0,00</v>
      </c>
      <c r="X21" s="47" t="str">
        <f>'[4]1201'!$L$18</f>
        <v>3.648.007,34</v>
      </c>
      <c r="Y21" s="47" t="str">
        <f>'[5]1201'!$L$18</f>
        <v>34.931.801,35</v>
      </c>
      <c r="Z21" s="47" t="str">
        <f>'[6]1201'!$L$18</f>
        <v>0,00</v>
      </c>
      <c r="AA21" s="47" t="str">
        <f>'[7]1201'!$L$18</f>
        <v>2.567.409,52</v>
      </c>
      <c r="AB21" s="47" t="str">
        <f>'[8]1211'!$L$18</f>
        <v>0,00</v>
      </c>
      <c r="AC21" s="47" t="str">
        <f>'[9]1211'!$L$18</f>
        <v>0,00</v>
      </c>
      <c r="AD21" s="47" t="str">
        <f>'[10]1211'!$L$18</f>
        <v>0,00</v>
      </c>
      <c r="AE21" s="47" t="str">
        <f>'[11]1211'!$L$18</f>
        <v>0,00</v>
      </c>
      <c r="AF21" s="47" t="str">
        <f>'[12]1211'!$L$18</f>
        <v>0,00</v>
      </c>
      <c r="AG21" s="47" t="str">
        <f>'[13]1211'!$L$18</f>
        <v>0,00</v>
      </c>
    </row>
    <row r="22" spans="1:33" s="36" customFormat="1" ht="18" customHeight="1">
      <c r="A22" s="35"/>
      <c r="B22" s="47"/>
      <c r="C22" s="39"/>
      <c r="D22" s="47"/>
      <c r="E22" s="47"/>
      <c r="F22" s="47"/>
      <c r="G22" s="47"/>
      <c r="H22" s="47"/>
      <c r="I22" s="47"/>
      <c r="J22" s="47"/>
      <c r="K22" s="47"/>
      <c r="L22" s="47"/>
      <c r="M22" s="47"/>
      <c r="N22" s="47"/>
      <c r="O22" s="47"/>
      <c r="P22" s="47"/>
      <c r="Q22" s="35"/>
      <c r="R22" s="1" t="s">
        <v>103</v>
      </c>
      <c r="S22" s="47">
        <f t="shared" si="1"/>
        <v>0</v>
      </c>
      <c r="T22" s="39" t="str">
        <f t="shared" si="0"/>
        <v>--</v>
      </c>
      <c r="U22" s="47">
        <f>'[1]1201'!$L$19+'[1]1201'!$L$20</f>
        <v>0</v>
      </c>
      <c r="V22" s="47">
        <f>'[2]1201'!$L$19+'[2]1201'!$L$20</f>
        <v>0</v>
      </c>
      <c r="W22" s="47">
        <f>'[3]1201'!$L$19+'[3]1201'!$L$20</f>
        <v>0</v>
      </c>
      <c r="X22" s="47">
        <f>'[4]1201'!$L$19+'[4]1201'!$L$20</f>
        <v>0</v>
      </c>
      <c r="Y22" s="47">
        <f>'[5]1201'!$L$19+'[5]1201'!$L$20</f>
        <v>0</v>
      </c>
      <c r="Z22" s="47">
        <f>'[6]1201'!$L$19+'[6]1201'!$L$20</f>
        <v>0</v>
      </c>
      <c r="AA22" s="47">
        <f>'[7]1201'!$L$19+'[7]1201'!$L$20</f>
        <v>0</v>
      </c>
      <c r="AB22" s="47">
        <f>'[8]1211'!$L$19+'[8]1211'!$L$20</f>
        <v>0</v>
      </c>
      <c r="AC22" s="47">
        <f>'[9]1211'!$L$19+'[9]1211'!$L$20</f>
        <v>0</v>
      </c>
      <c r="AD22" s="47">
        <f>'[10]1211'!$L$19+'[10]1211'!$L$20</f>
        <v>0</v>
      </c>
      <c r="AE22" s="47">
        <f>'[11]1211'!$L$19+'[11]1211'!$L$20</f>
        <v>0</v>
      </c>
      <c r="AF22" s="47">
        <f>'[12]1211'!$L$19+'[12]1211'!$L$20</f>
        <v>0</v>
      </c>
      <c r="AG22" s="47">
        <f>'[13]1211'!$L$19+'[13]1211'!$L$20</f>
        <v>0</v>
      </c>
    </row>
    <row r="23" spans="1:33" s="36" customFormat="1" ht="18" customHeight="1">
      <c r="A23" s="35" t="s">
        <v>83</v>
      </c>
      <c r="B23" s="47">
        <f>D23+E23+F23+G23+H23+I23+J23+K23+L23+N23+M23+O23+P23</f>
        <v>70829759.67</v>
      </c>
      <c r="C23" s="39">
        <f>IF((B23/$B$58)=0,"--",B23/$B$58)</f>
        <v>0.16853126256380596</v>
      </c>
      <c r="D23" s="47" t="str">
        <f>'[1]1201'!$D$17</f>
        <v>13.585.944,73</v>
      </c>
      <c r="E23" s="47" t="str">
        <f>'[2]1201'!$D$17</f>
        <v>1.437.698,58</v>
      </c>
      <c r="F23" s="47" t="str">
        <f>'[3]1201'!$D$17</f>
        <v>9.326.583,97</v>
      </c>
      <c r="G23" s="47" t="str">
        <f>'[4]1201'!$D$17</f>
        <v>440.168,23</v>
      </c>
      <c r="H23" s="47" t="str">
        <f>'[5]1201'!$D$17</f>
        <v>5.979.406,66</v>
      </c>
      <c r="I23" s="47" t="str">
        <f>'[6]1201'!$D$17</f>
        <v>286.935,20</v>
      </c>
      <c r="J23" s="47" t="str">
        <f>'[7]1201'!$D$17</f>
        <v>26.399.618,96</v>
      </c>
      <c r="K23" s="47" t="str">
        <f>'[8]1211'!$D$17</f>
        <v>0,00</v>
      </c>
      <c r="L23" s="47" t="str">
        <f>'[9]1211'!$D$17</f>
        <v>4.693,90</v>
      </c>
      <c r="M23" s="47" t="str">
        <f>'[10]1211'!$D$17</f>
        <v>12.824.107,80</v>
      </c>
      <c r="N23" s="47" t="str">
        <f>'[11]1211'!$D$17</f>
        <v>63.154,89</v>
      </c>
      <c r="O23" s="47" t="str">
        <f>'[12]1211'!$D$17</f>
        <v>474.799,56</v>
      </c>
      <c r="P23" s="47" t="str">
        <f>'[13]1211'!$D$17</f>
        <v>6.647,19</v>
      </c>
      <c r="Q23" s="35"/>
      <c r="R23" s="1" t="s">
        <v>124</v>
      </c>
      <c r="S23" s="47">
        <f t="shared" si="1"/>
        <v>0</v>
      </c>
      <c r="T23" s="39" t="str">
        <f t="shared" si="0"/>
        <v>--</v>
      </c>
      <c r="U23" s="47"/>
      <c r="V23" s="47"/>
      <c r="W23" s="47"/>
      <c r="X23" s="47"/>
      <c r="Y23" s="47"/>
      <c r="Z23" s="47"/>
      <c r="AA23" s="47"/>
      <c r="AB23" s="47"/>
      <c r="AC23" s="47"/>
      <c r="AD23" s="47"/>
      <c r="AE23" s="47"/>
      <c r="AF23" s="47"/>
      <c r="AG23" s="47"/>
    </row>
    <row r="24" spans="1:33" s="36" customFormat="1" ht="18" customHeight="1">
      <c r="A24" s="35"/>
      <c r="B24" s="47"/>
      <c r="C24" s="39"/>
      <c r="D24" s="47"/>
      <c r="E24" s="47"/>
      <c r="F24" s="47"/>
      <c r="G24" s="47"/>
      <c r="H24" s="47"/>
      <c r="I24" s="47"/>
      <c r="J24" s="47"/>
      <c r="K24" s="47"/>
      <c r="L24" s="47"/>
      <c r="M24" s="47"/>
      <c r="N24" s="47"/>
      <c r="O24" s="47"/>
      <c r="P24" s="47"/>
      <c r="Q24" s="35"/>
      <c r="R24" s="1"/>
      <c r="S24" s="47"/>
      <c r="T24" s="39"/>
      <c r="U24" s="47"/>
      <c r="V24" s="47"/>
      <c r="W24" s="47"/>
      <c r="X24" s="47"/>
      <c r="Y24" s="47"/>
      <c r="Z24" s="47"/>
      <c r="AA24" s="47"/>
      <c r="AB24" s="47"/>
      <c r="AC24" s="47"/>
      <c r="AD24" s="47"/>
      <c r="AE24" s="47"/>
      <c r="AF24" s="47"/>
      <c r="AG24" s="47"/>
    </row>
    <row r="25" spans="1:33" s="36" customFormat="1" ht="18" customHeight="1">
      <c r="A25" s="35" t="s">
        <v>84</v>
      </c>
      <c r="B25" s="47">
        <f>D25+E25+F25+G25+H25+I25+J25+K25+L25+N25+M25+O25+P25</f>
        <v>11487441.069999998</v>
      </c>
      <c r="C25" s="39">
        <f>IF((B25/$B$58)=0,"--",B25/$B$58)</f>
        <v>0.027333044135322816</v>
      </c>
      <c r="D25" s="47" t="str">
        <f>'[1]1201'!$D$25</f>
        <v>348.971,67</v>
      </c>
      <c r="E25" s="47" t="str">
        <f>'[2]1201'!$D$25</f>
        <v>181.518,69</v>
      </c>
      <c r="F25" s="47" t="str">
        <f>'[3]1201'!$D$25</f>
        <v>10.837.955,12</v>
      </c>
      <c r="G25" s="47" t="str">
        <f>'[4]1201'!$D$25</f>
        <v>90,15</v>
      </c>
      <c r="H25" s="47" t="str">
        <f>'[5]1201'!$D$25</f>
        <v>0,00</v>
      </c>
      <c r="I25" s="47" t="str">
        <f>'[6]1201'!$D$25</f>
        <v>118.044,79</v>
      </c>
      <c r="J25" s="47" t="str">
        <f>'[7]1201'!$D$25</f>
        <v>0,00</v>
      </c>
      <c r="K25" s="47" t="str">
        <f>'[8]1211'!$D$25</f>
        <v>0,00</v>
      </c>
      <c r="L25" s="47" t="str">
        <f>'[9]1211'!$D$25</f>
        <v>841,42</v>
      </c>
      <c r="M25" s="47" t="str">
        <f>'[10]1211'!$D$25</f>
        <v>0,00</v>
      </c>
      <c r="N25" s="47" t="str">
        <f>'[11]1211'!$D$25</f>
        <v>19,23</v>
      </c>
      <c r="O25" s="47" t="str">
        <f>'[12]1211'!$D$25</f>
        <v>0,00</v>
      </c>
      <c r="P25" s="47" t="str">
        <f>'[13]1211'!$D$25</f>
        <v>0,00</v>
      </c>
      <c r="Q25" s="35"/>
      <c r="R25" s="32" t="s">
        <v>104</v>
      </c>
      <c r="S25" s="117">
        <f>U25+V25+W25+X25+Y25+Z25+AA25+AB25+AC25+AD25+AE25+AF25+AG25</f>
        <v>0</v>
      </c>
      <c r="T25" s="34" t="str">
        <f>IF((S25/$S$58)=0,"--",S25/$S$58)</f>
        <v>--</v>
      </c>
      <c r="U25" s="47"/>
      <c r="V25" s="47"/>
      <c r="W25" s="47"/>
      <c r="X25" s="47"/>
      <c r="Y25" s="47"/>
      <c r="Z25" s="47"/>
      <c r="AA25" s="47"/>
      <c r="AB25" s="47"/>
      <c r="AC25" s="47"/>
      <c r="AD25" s="47"/>
      <c r="AE25" s="47"/>
      <c r="AF25" s="47"/>
      <c r="AG25" s="47"/>
    </row>
    <row r="26" spans="1:33" s="36" customFormat="1" ht="18" customHeight="1">
      <c r="A26" s="35"/>
      <c r="B26" s="47"/>
      <c r="C26" s="39"/>
      <c r="D26" s="47"/>
      <c r="E26" s="47"/>
      <c r="F26" s="47"/>
      <c r="G26" s="47"/>
      <c r="H26" s="47"/>
      <c r="I26" s="47"/>
      <c r="J26" s="47"/>
      <c r="K26" s="47"/>
      <c r="L26" s="47"/>
      <c r="M26" s="47"/>
      <c r="N26" s="47"/>
      <c r="O26" s="47"/>
      <c r="P26" s="47"/>
      <c r="Q26" s="35"/>
      <c r="R26" s="32"/>
      <c r="S26" s="117"/>
      <c r="T26" s="34"/>
      <c r="U26" s="47"/>
      <c r="V26" s="47"/>
      <c r="W26" s="47"/>
      <c r="X26" s="47"/>
      <c r="Y26" s="47"/>
      <c r="Z26" s="47"/>
      <c r="AA26" s="47"/>
      <c r="AB26" s="47"/>
      <c r="AC26" s="47"/>
      <c r="AD26" s="47"/>
      <c r="AE26" s="47"/>
      <c r="AF26" s="47"/>
      <c r="AG26" s="47"/>
    </row>
    <row r="27" spans="1:33" s="36" customFormat="1" ht="18" customHeight="1">
      <c r="A27" s="35" t="s">
        <v>86</v>
      </c>
      <c r="B27" s="47">
        <f>D27+E27+F27+G27+H27+I27+J27+K27+L27+N27+M27+O27+P27</f>
        <v>1991429.57</v>
      </c>
      <c r="C27" s="39">
        <f>IF((B27/$B$58)=0,"--",B27/$B$58)</f>
        <v>0.004738377502657948</v>
      </c>
      <c r="D27" s="47" t="str">
        <f>'[1]1201'!$D$36</f>
        <v>0,00</v>
      </c>
      <c r="E27" s="47" t="str">
        <f>'[2]1201'!$D$36</f>
        <v>0,00</v>
      </c>
      <c r="F27" s="47" t="str">
        <f>'[3]1201'!$D$36</f>
        <v>1.991.429,57</v>
      </c>
      <c r="G27" s="47" t="str">
        <f>'[4]1201'!$D$36</f>
        <v>0,00</v>
      </c>
      <c r="H27" s="47" t="str">
        <f>'[5]1201'!$D$36</f>
        <v>0,00</v>
      </c>
      <c r="I27" s="47" t="str">
        <f>'[6]1201'!$D$36</f>
        <v>0,00</v>
      </c>
      <c r="J27" s="47" t="str">
        <f>'[7]1201'!$D$36</f>
        <v>0,00</v>
      </c>
      <c r="K27" s="47" t="str">
        <f>'[8]1211'!$D$36</f>
        <v>0,00</v>
      </c>
      <c r="L27" s="47" t="str">
        <f>'[9]1211'!$D$36</f>
        <v>0,00</v>
      </c>
      <c r="M27" s="47" t="str">
        <f>'[10]1211'!$D$36</f>
        <v>0,00</v>
      </c>
      <c r="N27" s="47" t="str">
        <f>'[11]1211'!$D$36</f>
        <v>0,00</v>
      </c>
      <c r="O27" s="47" t="str">
        <f>'[12]1211'!$D$36</f>
        <v>0,00</v>
      </c>
      <c r="P27" s="47" t="str">
        <f>'[13]1211'!$D$36</f>
        <v>0,00</v>
      </c>
      <c r="Q27" s="35"/>
      <c r="R27" s="32" t="s">
        <v>105</v>
      </c>
      <c r="S27" s="117">
        <f>U27+V27+W27+X27+Y27+Z27+AA27+AB27+AC27+AD27+AE27+AF27+AG27</f>
        <v>0</v>
      </c>
      <c r="T27" s="34" t="str">
        <f>IF((S27/$S$58)=0,"--",S27/$S$58)</f>
        <v>--</v>
      </c>
      <c r="U27" s="47"/>
      <c r="V27" s="47"/>
      <c r="W27" s="47"/>
      <c r="X27" s="47"/>
      <c r="Y27" s="47"/>
      <c r="Z27" s="47"/>
      <c r="AA27" s="47"/>
      <c r="AB27" s="47"/>
      <c r="AC27" s="47"/>
      <c r="AD27" s="47"/>
      <c r="AE27" s="47"/>
      <c r="AF27" s="47"/>
      <c r="AG27" s="47"/>
    </row>
    <row r="28" spans="1:33" s="36" customFormat="1" ht="18" customHeight="1">
      <c r="A28" s="35"/>
      <c r="B28" s="47"/>
      <c r="C28" s="39"/>
      <c r="D28" s="47"/>
      <c r="E28" s="47"/>
      <c r="F28" s="47"/>
      <c r="G28" s="47"/>
      <c r="H28" s="47"/>
      <c r="I28" s="47"/>
      <c r="J28" s="47"/>
      <c r="K28" s="47"/>
      <c r="L28" s="47"/>
      <c r="M28" s="47"/>
      <c r="N28" s="47"/>
      <c r="O28" s="47"/>
      <c r="P28" s="47"/>
      <c r="Q28" s="35"/>
      <c r="R28" s="32"/>
      <c r="S28" s="117"/>
      <c r="T28" s="34"/>
      <c r="U28" s="47"/>
      <c r="V28" s="47"/>
      <c r="W28" s="47"/>
      <c r="X28" s="47"/>
      <c r="Y28" s="47"/>
      <c r="Z28" s="47"/>
      <c r="AA28" s="47"/>
      <c r="AB28" s="47"/>
      <c r="AC28" s="47"/>
      <c r="AD28" s="47"/>
      <c r="AE28" s="47"/>
      <c r="AF28" s="47"/>
      <c r="AG28" s="47"/>
    </row>
    <row r="29" spans="1:33" s="36" customFormat="1" ht="18" customHeight="1">
      <c r="A29" s="35" t="s">
        <v>85</v>
      </c>
      <c r="B29" s="47">
        <f>D29+E29+F29+G29+H29+I29+J29+K29+L29+N29+M29+O29+P29</f>
        <v>0</v>
      </c>
      <c r="C29" s="39" t="str">
        <f>IF((B29/$B$58)=0,"--",B29/$B$58)</f>
        <v>--</v>
      </c>
      <c r="D29" s="47" t="str">
        <f>'[1]1201'!$D$35</f>
        <v>0,00</v>
      </c>
      <c r="E29" s="47" t="str">
        <f>'[2]1201'!$D$35</f>
        <v>0,00</v>
      </c>
      <c r="F29" s="47" t="str">
        <f>'[3]1201'!$D$35</f>
        <v>0,00</v>
      </c>
      <c r="G29" s="47" t="str">
        <f>'[4]1201'!$D$35</f>
        <v>0,00</v>
      </c>
      <c r="H29" s="47" t="str">
        <f>'[5]1201'!$D$35</f>
        <v>0,00</v>
      </c>
      <c r="I29" s="47" t="str">
        <f>'[6]1201'!$D$35</f>
        <v>0,00</v>
      </c>
      <c r="J29" s="47" t="str">
        <f>'[7]1201'!$D$35</f>
        <v>0,00</v>
      </c>
      <c r="K29" s="47" t="str">
        <f>'[8]1211'!$D$35</f>
        <v>0,00</v>
      </c>
      <c r="L29" s="47" t="str">
        <f>'[9]1211'!$D$35</f>
        <v>0,00</v>
      </c>
      <c r="M29" s="47" t="str">
        <f>'[10]1211'!$D$35</f>
        <v>0,00</v>
      </c>
      <c r="N29" s="47" t="str">
        <f>'[11]1211'!$D$35</f>
        <v>0,00</v>
      </c>
      <c r="O29" s="47" t="str">
        <f>'[12]1211'!$D$35</f>
        <v>0,00</v>
      </c>
      <c r="P29" s="47" t="str">
        <f>'[13]1211'!$D$35</f>
        <v>0,00</v>
      </c>
      <c r="Q29" s="35"/>
      <c r="R29" s="32" t="s">
        <v>106</v>
      </c>
      <c r="S29" s="117">
        <f>U29+V29+W29+X29+Y29+Z29+AA29+AB29+AC29+AD29+AE29+AF29+AG29</f>
        <v>25936345.749999996</v>
      </c>
      <c r="T29" s="34">
        <f>IF((S29/$S$58)=0,"--",S29/$S$58)</f>
        <v>0.06171255014705745</v>
      </c>
      <c r="U29" s="47" t="str">
        <f>'[1]1201'!$L$21</f>
        <v>632.679,43</v>
      </c>
      <c r="V29" s="47" t="str">
        <f>'[2]1201'!$L$21</f>
        <v>306.847,34</v>
      </c>
      <c r="W29" s="47" t="str">
        <f>'[3]1201'!$L$21</f>
        <v>9.410.202,78</v>
      </c>
      <c r="X29" s="47" t="str">
        <f>'[4]1201'!$L$21</f>
        <v>43.656,99</v>
      </c>
      <c r="Y29" s="47" t="str">
        <f>'[5]1201'!$L$21</f>
        <v>4.582.442,35</v>
      </c>
      <c r="Z29" s="47" t="str">
        <f>'[6]1201'!$L$21</f>
        <v>164.935,75</v>
      </c>
      <c r="AA29" s="47">
        <f>'[7]1201'!$L$21-0.01</f>
        <v>10442218.69</v>
      </c>
      <c r="AB29" s="47" t="str">
        <f>'[8]1211'!$L$21</f>
        <v>0,00</v>
      </c>
      <c r="AC29" s="47" t="str">
        <f>'[9]1211'!$L$21</f>
        <v>316.583,13</v>
      </c>
      <c r="AD29" s="47" t="str">
        <f>'[10]1211'!$L$21</f>
        <v>0,00</v>
      </c>
      <c r="AE29" s="47" t="str">
        <f>'[11]1211'!$L$21</f>
        <v>36.779,29</v>
      </c>
      <c r="AF29" s="47" t="str">
        <f>'[12]1211'!$L$21</f>
        <v>0,00</v>
      </c>
      <c r="AG29" s="47" t="str">
        <f>'[13]1211'!$L$21</f>
        <v>0,00</v>
      </c>
    </row>
    <row r="30" spans="1:33" s="36" customFormat="1" ht="18" customHeight="1">
      <c r="A30" s="35"/>
      <c r="B30" s="47"/>
      <c r="C30" s="39"/>
      <c r="D30" s="47"/>
      <c r="E30" s="47"/>
      <c r="F30" s="47"/>
      <c r="G30" s="47"/>
      <c r="H30" s="47"/>
      <c r="I30" s="47"/>
      <c r="J30" s="47"/>
      <c r="K30" s="47"/>
      <c r="L30" s="47"/>
      <c r="M30" s="47"/>
      <c r="N30" s="47"/>
      <c r="O30" s="47"/>
      <c r="P30" s="47"/>
      <c r="Q30" s="35"/>
      <c r="R30" s="32"/>
      <c r="S30" s="117"/>
      <c r="T30" s="34"/>
      <c r="U30" s="47"/>
      <c r="V30" s="47"/>
      <c r="W30" s="47"/>
      <c r="X30" s="47"/>
      <c r="Y30" s="47"/>
      <c r="Z30" s="47"/>
      <c r="AA30" s="47"/>
      <c r="AB30" s="47"/>
      <c r="AC30" s="47"/>
      <c r="AD30" s="47"/>
      <c r="AE30" s="47"/>
      <c r="AF30" s="47"/>
      <c r="AG30" s="47"/>
    </row>
    <row r="31" spans="1:33" s="36" customFormat="1" ht="18" customHeight="1">
      <c r="A31" s="33" t="s">
        <v>87</v>
      </c>
      <c r="B31" s="117">
        <f>D31+E31+F31+G31+H31+I31+J31+K31+L31+N31+M31+O31+P31</f>
        <v>0</v>
      </c>
      <c r="C31" s="34" t="str">
        <f>IF((B31/$B$58)=0,"--",B31/$B$58)</f>
        <v>--</v>
      </c>
      <c r="D31" s="47"/>
      <c r="E31" s="47"/>
      <c r="F31" s="47"/>
      <c r="G31" s="47"/>
      <c r="H31" s="47"/>
      <c r="I31" s="47"/>
      <c r="J31" s="47"/>
      <c r="K31" s="47"/>
      <c r="L31" s="47"/>
      <c r="M31" s="47"/>
      <c r="N31" s="47"/>
      <c r="O31" s="47"/>
      <c r="P31" s="47"/>
      <c r="Q31" s="35"/>
      <c r="R31" s="32" t="s">
        <v>107</v>
      </c>
      <c r="S31" s="117">
        <f>U31+V31+W31+X31+Y31+Z31+AA31+AB31+AC31+AD31+AE31+AF31+AG31</f>
        <v>2773130.2699999996</v>
      </c>
      <c r="T31" s="34">
        <f>IF((S31/$S$58)=0,"--",S31/$S$58)</f>
        <v>0.006598344365905824</v>
      </c>
      <c r="U31" s="47" t="str">
        <f>'[1]1201'!$L$26</f>
        <v>1.326.415,68</v>
      </c>
      <c r="V31" s="47" t="str">
        <f>'[2]1201'!$L$26</f>
        <v>0,00</v>
      </c>
      <c r="W31" s="47" t="str">
        <f>'[3]1201'!$L$26</f>
        <v>0,00</v>
      </c>
      <c r="X31" s="47" t="str">
        <f>'[4]1201'!$L$26</f>
        <v>25.215,63</v>
      </c>
      <c r="Y31" s="47" t="str">
        <f>'[5]1201'!$L$26</f>
        <v>1.290.856,96</v>
      </c>
      <c r="Z31" s="47" t="str">
        <f>'[6]1201'!$L$26</f>
        <v>0,00</v>
      </c>
      <c r="AA31" s="47" t="str">
        <f>'[7]1201'!$L$26</f>
        <v>0,00</v>
      </c>
      <c r="AB31" s="47" t="str">
        <f>'[8]1211'!$L$26</f>
        <v>0,00</v>
      </c>
      <c r="AC31" s="47" t="str">
        <f>'[9]1211'!$L$26</f>
        <v>0,00</v>
      </c>
      <c r="AD31" s="47" t="str">
        <f>'[10]1211'!$L$26</f>
        <v>130.642,00</v>
      </c>
      <c r="AE31" s="47" t="str">
        <f>'[11]1211'!$L$26</f>
        <v>0,00</v>
      </c>
      <c r="AF31" s="47" t="str">
        <f>'[12]1211'!$L$26</f>
        <v>0,00</v>
      </c>
      <c r="AG31" s="47" t="str">
        <f>'[13]1211'!$L$26</f>
        <v>0,00</v>
      </c>
    </row>
    <row r="32" spans="1:33" s="36" customFormat="1" ht="18" customHeight="1">
      <c r="A32" s="35"/>
      <c r="B32" s="47"/>
      <c r="C32" s="39"/>
      <c r="D32" s="47"/>
      <c r="E32" s="47"/>
      <c r="F32" s="47"/>
      <c r="G32" s="47"/>
      <c r="H32" s="47"/>
      <c r="I32" s="47"/>
      <c r="J32" s="47"/>
      <c r="K32" s="47"/>
      <c r="L32" s="47"/>
      <c r="M32" s="47"/>
      <c r="N32" s="47"/>
      <c r="O32" s="47"/>
      <c r="P32" s="47"/>
      <c r="Q32" s="35"/>
      <c r="R32" s="32"/>
      <c r="S32" s="117"/>
      <c r="T32" s="34"/>
      <c r="U32" s="47"/>
      <c r="V32" s="47"/>
      <c r="W32" s="47"/>
      <c r="X32" s="47"/>
      <c r="Y32" s="47"/>
      <c r="Z32" s="47"/>
      <c r="AA32" s="47"/>
      <c r="AB32" s="47"/>
      <c r="AC32" s="47"/>
      <c r="AD32" s="47"/>
      <c r="AE32" s="47"/>
      <c r="AF32" s="47"/>
      <c r="AG32" s="47"/>
    </row>
    <row r="33" spans="1:33" s="36" customFormat="1" ht="18" customHeight="1">
      <c r="A33" s="33" t="s">
        <v>88</v>
      </c>
      <c r="B33" s="117">
        <f>D33+E33+F33+G33+H33+I33+J33+K33+L33+N33+M33+O33+P33</f>
        <v>461844.99</v>
      </c>
      <c r="C33" s="34">
        <f>IF((B33/$B$58)=0,"--",B33/$B$58)</f>
        <v>0.0010989070079597566</v>
      </c>
      <c r="D33" s="47" t="str">
        <f>'[1]1201'!$D$37</f>
        <v>0,00</v>
      </c>
      <c r="E33" s="47" t="str">
        <f>'[2]1201'!$D$37</f>
        <v>5.398,97</v>
      </c>
      <c r="F33" s="47" t="str">
        <f>'[3]1201'!$D$37</f>
        <v>390.153,02</v>
      </c>
      <c r="G33" s="47" t="str">
        <f>'[4]1201'!$D$37</f>
        <v>0,00</v>
      </c>
      <c r="H33" s="47" t="str">
        <f>'[5]1201'!$D$37</f>
        <v>29.865,66</v>
      </c>
      <c r="I33" s="47" t="str">
        <f>'[6]1201'!$D$37</f>
        <v>0,00</v>
      </c>
      <c r="J33" s="47" t="str">
        <f>'[7]1201'!$D$37</f>
        <v>18,03</v>
      </c>
      <c r="K33" s="47" t="str">
        <f>'[8]1211'!$D$37</f>
        <v>0,00</v>
      </c>
      <c r="L33" s="47" t="str">
        <f>'[9]1211'!$D$37</f>
        <v>0,00</v>
      </c>
      <c r="M33" s="47" t="str">
        <f>'[10]1211'!$D$37</f>
        <v>36.409,31</v>
      </c>
      <c r="N33" s="47" t="str">
        <f>'[11]1211'!$D$37</f>
        <v>0,00</v>
      </c>
      <c r="O33" s="47" t="str">
        <f>'[12]1211'!$D$37</f>
        <v>0,00</v>
      </c>
      <c r="P33" s="47" t="str">
        <f>'[13]1211'!$D$37</f>
        <v>0,00</v>
      </c>
      <c r="Q33" s="35"/>
      <c r="R33" s="32" t="s">
        <v>108</v>
      </c>
      <c r="S33" s="117">
        <f>U33+V33+W33+X33+Y33+Z33+AA33+AB33+AC33+AD33+AE33+AF33+AG33</f>
        <v>75378715.77</v>
      </c>
      <c r="T33" s="34">
        <f>IF((S33/$S$58)=0,"--",S33/$S$58)</f>
        <v>0.17935498014314202</v>
      </c>
      <c r="U33" s="47" t="str">
        <f>'[1]1201'!$L$31</f>
        <v>7.617.047,11</v>
      </c>
      <c r="V33" s="47" t="str">
        <f>'[2]1201'!$L$31</f>
        <v>0,00</v>
      </c>
      <c r="W33" s="47" t="str">
        <f>'[3]1201'!$L$31</f>
        <v>54.697.889,25</v>
      </c>
      <c r="X33" s="47" t="str">
        <f>'[4]1201'!$L$31</f>
        <v>0,00</v>
      </c>
      <c r="Y33" s="47" t="str">
        <f>'[5]1201'!$L$31</f>
        <v>0,00</v>
      </c>
      <c r="Z33" s="47" t="str">
        <f>'[6]1201'!$L$31</f>
        <v>0,00</v>
      </c>
      <c r="AA33" s="47" t="str">
        <f>'[7]1201'!$L$31</f>
        <v>0,00</v>
      </c>
      <c r="AB33" s="47" t="str">
        <f>'[8]1211'!$L$31</f>
        <v>0,00</v>
      </c>
      <c r="AC33" s="47" t="str">
        <f>'[9]1211'!$L$31</f>
        <v>12.020.242,09</v>
      </c>
      <c r="AD33" s="47" t="str">
        <f>'[10]1211'!$L$31</f>
        <v>1.043.537,32</v>
      </c>
      <c r="AE33" s="47" t="str">
        <f>'[11]1211'!$L$31</f>
        <v>0,00</v>
      </c>
      <c r="AF33" s="47" t="str">
        <f>'[12]1211'!$L$31</f>
        <v>0,00</v>
      </c>
      <c r="AG33" s="47" t="str">
        <f>'[13]1211'!$L$31</f>
        <v>0,00</v>
      </c>
    </row>
    <row r="34" spans="1:33" s="36" customFormat="1" ht="18" customHeight="1">
      <c r="A34" s="35"/>
      <c r="B34" s="47"/>
      <c r="C34" s="39"/>
      <c r="D34" s="47"/>
      <c r="E34" s="47"/>
      <c r="F34" s="47"/>
      <c r="G34" s="47"/>
      <c r="H34" s="47"/>
      <c r="I34" s="47"/>
      <c r="J34" s="47"/>
      <c r="K34" s="47"/>
      <c r="L34" s="47"/>
      <c r="M34" s="47"/>
      <c r="N34" s="47"/>
      <c r="O34" s="47"/>
      <c r="P34" s="47"/>
      <c r="Q34" s="35"/>
      <c r="R34" s="4"/>
      <c r="S34" s="118"/>
      <c r="T34" s="38"/>
      <c r="U34" s="46"/>
      <c r="V34" s="46"/>
      <c r="W34" s="46"/>
      <c r="X34" s="46"/>
      <c r="Y34" s="46"/>
      <c r="Z34" s="46"/>
      <c r="AA34" s="46"/>
      <c r="AB34" s="46"/>
      <c r="AC34" s="46"/>
      <c r="AD34" s="46"/>
      <c r="AE34" s="46"/>
      <c r="AF34" s="46"/>
      <c r="AG34" s="46"/>
    </row>
    <row r="35" spans="1:33" s="36" customFormat="1" ht="18" customHeight="1">
      <c r="A35" s="35"/>
      <c r="B35" s="47"/>
      <c r="C35" s="39"/>
      <c r="D35" s="47"/>
      <c r="E35" s="47"/>
      <c r="F35" s="47"/>
      <c r="G35" s="47"/>
      <c r="H35" s="47"/>
      <c r="I35" s="47"/>
      <c r="J35" s="47"/>
      <c r="K35" s="47"/>
      <c r="L35" s="47"/>
      <c r="M35" s="47"/>
      <c r="N35" s="47"/>
      <c r="O35" s="47"/>
      <c r="P35" s="47"/>
      <c r="Q35" s="35"/>
      <c r="R35" s="1" t="s">
        <v>109</v>
      </c>
      <c r="S35" s="47">
        <f aca="true" t="shared" si="2" ref="S35:S41">U35+V35+W35+X35+Y35+Z35+AA35+AB35+AC35+AD35+AE35+AF35+AG35</f>
        <v>0</v>
      </c>
      <c r="T35" s="39" t="str">
        <f aca="true" t="shared" si="3" ref="T35:T41">IF((S35/$S$58)=0,"--",S35/$S$58)</f>
        <v>--</v>
      </c>
      <c r="U35" s="47" t="str">
        <f>'[1]1201'!$L$32</f>
        <v>0,00</v>
      </c>
      <c r="V35" s="47" t="str">
        <f>'[2]1201'!$L$32</f>
        <v>0,00</v>
      </c>
      <c r="W35" s="47" t="str">
        <f>'[3]1201'!$L$32</f>
        <v>0,00</v>
      </c>
      <c r="X35" s="47" t="str">
        <f>'[4]1201'!$L$32</f>
        <v>0,00</v>
      </c>
      <c r="Y35" s="47" t="str">
        <f>'[5]1201'!$L$32</f>
        <v>0,00</v>
      </c>
      <c r="Z35" s="47" t="str">
        <f>'[6]1201'!$L$32</f>
        <v>0,00</v>
      </c>
      <c r="AA35" s="47" t="str">
        <f>'[7]1201'!$L$32</f>
        <v>0,00</v>
      </c>
      <c r="AB35" s="47"/>
      <c r="AC35" s="47"/>
      <c r="AD35" s="47"/>
      <c r="AE35" s="47" t="str">
        <f>'[11]1211'!$L$32</f>
        <v>0,00</v>
      </c>
      <c r="AF35" s="47"/>
      <c r="AG35" s="47"/>
    </row>
    <row r="36" spans="1:33" s="36" customFormat="1" ht="18" customHeight="1">
      <c r="A36" s="35"/>
      <c r="B36" s="47"/>
      <c r="C36" s="39"/>
      <c r="D36" s="47"/>
      <c r="E36" s="47"/>
      <c r="F36" s="47"/>
      <c r="G36" s="47"/>
      <c r="H36" s="47"/>
      <c r="I36" s="47"/>
      <c r="J36" s="47"/>
      <c r="K36" s="47"/>
      <c r="L36" s="47"/>
      <c r="M36" s="47"/>
      <c r="N36" s="47"/>
      <c r="O36" s="47"/>
      <c r="P36" s="47"/>
      <c r="Q36" s="35"/>
      <c r="R36" s="1" t="s">
        <v>110</v>
      </c>
      <c r="S36" s="47">
        <f t="shared" si="2"/>
        <v>60935613.58</v>
      </c>
      <c r="T36" s="39">
        <f t="shared" si="3"/>
        <v>0.14498928048865425</v>
      </c>
      <c r="U36" s="47" t="str">
        <f>'[1]1201'!$L$36</f>
        <v>7.617.047,11</v>
      </c>
      <c r="V36" s="47" t="str">
        <f>'[2]1201'!$L$36</f>
        <v>0,00</v>
      </c>
      <c r="W36" s="47" t="str">
        <f>'[3]1201'!$L$36</f>
        <v>53.318.566,47</v>
      </c>
      <c r="X36" s="47" t="str">
        <f>'[4]1201'!$L$36</f>
        <v>0,00</v>
      </c>
      <c r="Y36" s="47" t="str">
        <f>'[5]1201'!$L$36</f>
        <v>0,00</v>
      </c>
      <c r="Z36" s="47" t="str">
        <f>'[6]1201'!$L$36</f>
        <v>0,00</v>
      </c>
      <c r="AA36" s="47" t="str">
        <f>'[7]1201'!$L$36</f>
        <v>0,00</v>
      </c>
      <c r="AB36" s="47"/>
      <c r="AC36" s="47"/>
      <c r="AD36" s="47"/>
      <c r="AE36" s="47" t="str">
        <f>'[11]1211'!$L$36</f>
        <v>0,00</v>
      </c>
      <c r="AF36" s="47"/>
      <c r="AG36" s="47"/>
    </row>
    <row r="37" spans="1:33" s="36" customFormat="1" ht="18" customHeight="1">
      <c r="A37" s="35"/>
      <c r="B37" s="47"/>
      <c r="C37" s="39"/>
      <c r="D37" s="47"/>
      <c r="E37" s="47"/>
      <c r="F37" s="47"/>
      <c r="G37" s="47"/>
      <c r="H37" s="47"/>
      <c r="I37" s="47"/>
      <c r="J37" s="47"/>
      <c r="K37" s="47"/>
      <c r="L37" s="47"/>
      <c r="M37" s="47"/>
      <c r="N37" s="47"/>
      <c r="O37" s="47"/>
      <c r="P37" s="47"/>
      <c r="Q37" s="35"/>
      <c r="R37" s="1" t="s">
        <v>123</v>
      </c>
      <c r="S37" s="47">
        <f t="shared" si="2"/>
        <v>0</v>
      </c>
      <c r="T37" s="39" t="str">
        <f t="shared" si="3"/>
        <v>--</v>
      </c>
      <c r="U37" s="47" t="str">
        <f>'[1]1201'!$L$39</f>
        <v>0,00</v>
      </c>
      <c r="V37" s="47" t="str">
        <f>'[2]1201'!$L$39</f>
        <v>0,00</v>
      </c>
      <c r="W37" s="47" t="str">
        <f>'[3]1201'!$L$39</f>
        <v>0,00</v>
      </c>
      <c r="X37" s="47" t="str">
        <f>'[4]1201'!$L$39</f>
        <v>0,00</v>
      </c>
      <c r="Y37" s="47" t="str">
        <f>'[5]1201'!$L$39</f>
        <v>0,00</v>
      </c>
      <c r="Z37" s="47" t="str">
        <f>'[6]1201'!$L$39</f>
        <v>0,00</v>
      </c>
      <c r="AA37" s="47" t="str">
        <f>'[7]1201'!$L$39</f>
        <v>0,00</v>
      </c>
      <c r="AB37" s="47"/>
      <c r="AC37" s="47"/>
      <c r="AD37" s="47"/>
      <c r="AE37" s="47" t="str">
        <f>'[11]1211'!$L$39</f>
        <v>0,00</v>
      </c>
      <c r="AF37" s="47"/>
      <c r="AG37" s="47"/>
    </row>
    <row r="38" spans="1:33" s="36" customFormat="1" ht="18" customHeight="1">
      <c r="A38" s="35"/>
      <c r="B38" s="47"/>
      <c r="C38" s="39"/>
      <c r="D38" s="47"/>
      <c r="E38" s="47"/>
      <c r="F38" s="47"/>
      <c r="G38" s="47"/>
      <c r="H38" s="47"/>
      <c r="I38" s="47"/>
      <c r="J38" s="47"/>
      <c r="K38" s="47"/>
      <c r="L38" s="47"/>
      <c r="M38" s="47"/>
      <c r="N38" s="47"/>
      <c r="O38" s="47"/>
      <c r="P38" s="47"/>
      <c r="Q38" s="35"/>
      <c r="R38" s="1" t="s">
        <v>111</v>
      </c>
      <c r="S38" s="47">
        <f t="shared" si="2"/>
        <v>0</v>
      </c>
      <c r="T38" s="39" t="str">
        <f t="shared" si="3"/>
        <v>--</v>
      </c>
      <c r="U38" s="47" t="str">
        <f>'[1]1201'!$L$42</f>
        <v>0,00</v>
      </c>
      <c r="V38" s="47" t="str">
        <f>'[2]1201'!$L$42</f>
        <v>0,00</v>
      </c>
      <c r="W38" s="47" t="str">
        <f>'[3]1201'!$L$42</f>
        <v>0,00</v>
      </c>
      <c r="X38" s="47" t="str">
        <f>'[4]1201'!$L$42</f>
        <v>0,00</v>
      </c>
      <c r="Y38" s="47" t="str">
        <f>'[5]1201'!$L$42</f>
        <v>0,00</v>
      </c>
      <c r="Z38" s="47" t="str">
        <f>'[6]1201'!$L$42</f>
        <v>0,00</v>
      </c>
      <c r="AA38" s="47" t="str">
        <f>'[7]1201'!$L$42</f>
        <v>0,00</v>
      </c>
      <c r="AB38" s="47"/>
      <c r="AC38" s="47"/>
      <c r="AD38" s="47"/>
      <c r="AE38" s="47" t="str">
        <f>'[11]1211'!$L$42</f>
        <v>0,00</v>
      </c>
      <c r="AF38" s="47"/>
      <c r="AG38" s="47"/>
    </row>
    <row r="39" spans="1:33" s="36" customFormat="1" ht="18" customHeight="1">
      <c r="A39" s="35"/>
      <c r="B39" s="47"/>
      <c r="C39" s="39"/>
      <c r="D39" s="47"/>
      <c r="E39" s="47"/>
      <c r="F39" s="47"/>
      <c r="G39" s="47"/>
      <c r="H39" s="47"/>
      <c r="I39" s="47"/>
      <c r="J39" s="47"/>
      <c r="K39" s="47"/>
      <c r="L39" s="47"/>
      <c r="M39" s="47"/>
      <c r="N39" s="47"/>
      <c r="O39" s="47"/>
      <c r="P39" s="47"/>
      <c r="Q39" s="35"/>
      <c r="R39" s="1" t="s">
        <v>112</v>
      </c>
      <c r="S39" s="47">
        <f t="shared" si="2"/>
        <v>1379322.78</v>
      </c>
      <c r="T39" s="39">
        <f t="shared" si="3"/>
        <v>0.0032819398326276827</v>
      </c>
      <c r="U39" s="47" t="str">
        <f>'[1]1201'!$L$47</f>
        <v>0,00</v>
      </c>
      <c r="V39" s="47" t="str">
        <f>'[2]1201'!$L$47</f>
        <v>0,00</v>
      </c>
      <c r="W39" s="47" t="str">
        <f>'[3]1201'!$L$47</f>
        <v>1.379.322,78</v>
      </c>
      <c r="X39" s="47" t="str">
        <f>'[4]1201'!$L$47</f>
        <v>0,00</v>
      </c>
      <c r="Y39" s="47" t="str">
        <f>'[5]1201'!$L$47</f>
        <v>0,00</v>
      </c>
      <c r="Z39" s="47" t="str">
        <f>'[6]1201'!$L$47</f>
        <v>0,00</v>
      </c>
      <c r="AA39" s="47" t="str">
        <f>'[7]1201'!$L$47</f>
        <v>0,00</v>
      </c>
      <c r="AB39" s="47"/>
      <c r="AC39" s="47"/>
      <c r="AD39" s="47"/>
      <c r="AE39" s="47" t="str">
        <f>'[11]1211'!$L$47</f>
        <v>0,00</v>
      </c>
      <c r="AF39" s="47"/>
      <c r="AG39" s="47"/>
    </row>
    <row r="40" spans="1:33" s="36" customFormat="1" ht="18" customHeight="1">
      <c r="A40" s="35"/>
      <c r="B40" s="47"/>
      <c r="C40" s="39"/>
      <c r="D40" s="47"/>
      <c r="E40" s="47"/>
      <c r="F40" s="47"/>
      <c r="G40" s="47"/>
      <c r="H40" s="47"/>
      <c r="I40" s="47"/>
      <c r="J40" s="47"/>
      <c r="K40" s="47"/>
      <c r="L40" s="47"/>
      <c r="M40" s="47"/>
      <c r="N40" s="47"/>
      <c r="O40" s="47"/>
      <c r="P40" s="47"/>
      <c r="Q40" s="35"/>
      <c r="R40" s="1" t="s">
        <v>113</v>
      </c>
      <c r="S40" s="47">
        <f t="shared" si="2"/>
        <v>0</v>
      </c>
      <c r="T40" s="39" t="str">
        <f t="shared" si="3"/>
        <v>--</v>
      </c>
      <c r="U40" s="47" t="str">
        <f>'[1]1201'!$L$51</f>
        <v>0,00</v>
      </c>
      <c r="V40" s="47" t="str">
        <f>'[2]1201'!$L$51</f>
        <v>0,00</v>
      </c>
      <c r="W40" s="47" t="str">
        <f>'[3]1201'!$L$51</f>
        <v>0,00</v>
      </c>
      <c r="X40" s="47" t="str">
        <f>'[4]1201'!$L$51</f>
        <v>0,00</v>
      </c>
      <c r="Y40" s="47" t="str">
        <f>'[5]1201'!$L$51</f>
        <v>0,00</v>
      </c>
      <c r="Z40" s="47" t="str">
        <f>'[6]1201'!$L$51</f>
        <v>0,00</v>
      </c>
      <c r="AA40" s="47" t="str">
        <f>'[7]1201'!$L$51</f>
        <v>0,00</v>
      </c>
      <c r="AB40" s="47"/>
      <c r="AC40" s="47"/>
      <c r="AD40" s="47"/>
      <c r="AE40" s="47" t="str">
        <f>'[11]1211'!$L$51</f>
        <v>0,00</v>
      </c>
      <c r="AF40" s="47"/>
      <c r="AG40" s="47"/>
    </row>
    <row r="41" spans="1:33" s="36" customFormat="1" ht="18" customHeight="1">
      <c r="A41" s="35"/>
      <c r="B41" s="47"/>
      <c r="C41" s="39"/>
      <c r="D41" s="47"/>
      <c r="E41" s="47"/>
      <c r="F41" s="47"/>
      <c r="G41" s="47"/>
      <c r="H41" s="47"/>
      <c r="I41" s="47"/>
      <c r="J41" s="47"/>
      <c r="K41" s="47"/>
      <c r="L41" s="47"/>
      <c r="M41" s="47"/>
      <c r="N41" s="47"/>
      <c r="O41" s="47"/>
      <c r="P41" s="47"/>
      <c r="Q41" s="35"/>
      <c r="R41" s="1" t="s">
        <v>191</v>
      </c>
      <c r="S41" s="47">
        <f t="shared" si="2"/>
        <v>13063779.41</v>
      </c>
      <c r="T41" s="39">
        <f t="shared" si="3"/>
        <v>0.03108375982186009</v>
      </c>
      <c r="U41" s="47"/>
      <c r="V41" s="47"/>
      <c r="W41" s="47"/>
      <c r="X41" s="47"/>
      <c r="Y41" s="47"/>
      <c r="Z41" s="47"/>
      <c r="AA41" s="47"/>
      <c r="AB41" s="47" t="str">
        <f>'[8]1211'!$L$31</f>
        <v>0,00</v>
      </c>
      <c r="AC41" s="47" t="str">
        <f>'[9]1211'!$L$31</f>
        <v>12.020.242,09</v>
      </c>
      <c r="AD41" s="47" t="str">
        <f>'[10]1211'!$L$31</f>
        <v>1.043.537,32</v>
      </c>
      <c r="AE41" s="47"/>
      <c r="AF41" s="47" t="str">
        <f>'[12]1211'!$L$31</f>
        <v>0,00</v>
      </c>
      <c r="AG41" s="47" t="str">
        <f>'[13]1211'!$L$31</f>
        <v>0,00</v>
      </c>
    </row>
    <row r="42" spans="1:33" s="36" customFormat="1" ht="18" customHeight="1">
      <c r="A42" s="35"/>
      <c r="B42" s="47"/>
      <c r="C42" s="39"/>
      <c r="D42" s="47"/>
      <c r="E42" s="47"/>
      <c r="F42" s="47"/>
      <c r="G42" s="47"/>
      <c r="H42" s="47"/>
      <c r="I42" s="47"/>
      <c r="J42" s="47"/>
      <c r="K42" s="47"/>
      <c r="L42" s="47"/>
      <c r="M42" s="47"/>
      <c r="N42" s="47"/>
      <c r="O42" s="47"/>
      <c r="P42" s="47"/>
      <c r="Q42" s="35"/>
      <c r="R42" s="1"/>
      <c r="S42" s="47"/>
      <c r="T42" s="39"/>
      <c r="U42" s="47"/>
      <c r="V42" s="47"/>
      <c r="W42" s="47"/>
      <c r="X42" s="47"/>
      <c r="Y42" s="47"/>
      <c r="Z42" s="47"/>
      <c r="AA42" s="47"/>
      <c r="AB42" s="47"/>
      <c r="AC42" s="47"/>
      <c r="AD42" s="47"/>
      <c r="AE42" s="47"/>
      <c r="AF42" s="47"/>
      <c r="AG42" s="47"/>
    </row>
    <row r="43" spans="1:33" s="36" customFormat="1" ht="18" customHeight="1">
      <c r="A43" s="33" t="s">
        <v>89</v>
      </c>
      <c r="B43" s="117">
        <f>D43+E43+F43+G43+H43+I43+J43+K43+L43+N43+M43+O43+P43</f>
        <v>328749871.78000003</v>
      </c>
      <c r="C43" s="34">
        <f aca="true" t="shared" si="4" ref="C43:C53">IF((B43/$B$58)=0,"--",B43/$B$58)</f>
        <v>0.7822224897685119</v>
      </c>
      <c r="D43" s="47" t="str">
        <f>'[1]1201'!$D$38</f>
        <v>23.577.680,81</v>
      </c>
      <c r="E43" s="47" t="str">
        <f>'[2]1201'!$D$38</f>
        <v>20.652.242,60</v>
      </c>
      <c r="F43" s="47" t="str">
        <f>'[3]1201'!$D$38</f>
        <v>195.389.341,65</v>
      </c>
      <c r="G43" s="47">
        <f>'[4]1201'!$D$38+0.01</f>
        <v>3632886.46</v>
      </c>
      <c r="H43" s="47" t="str">
        <f>'[5]1201'!$D$38</f>
        <v>50.183.117,19</v>
      </c>
      <c r="I43" s="47" t="str">
        <f>'[6]1201'!$D$38</f>
        <v>3.945.289,87</v>
      </c>
      <c r="J43" s="47" t="str">
        <f>'[7]1201'!$D$38</f>
        <v>5.365.679,80</v>
      </c>
      <c r="K43" s="47" t="str">
        <f>'[8]1211'!$D$38</f>
        <v>72.768,57</v>
      </c>
      <c r="L43" s="47" t="str">
        <f>'[9]1211'!$D$38</f>
        <v>13.773.893,24</v>
      </c>
      <c r="M43" s="47" t="str">
        <f>'[10]1211'!$D$38</f>
        <v>10.645.967,81</v>
      </c>
      <c r="N43" s="47" t="str">
        <f>'[11]1211'!$D$38</f>
        <v>629.859,93</v>
      </c>
      <c r="O43" s="47" t="str">
        <f>'[12]1211'!$D$38</f>
        <v>131.399,28</v>
      </c>
      <c r="P43" s="47" t="str">
        <f>'[13]1211'!$D$38</f>
        <v>749.744,57</v>
      </c>
      <c r="Q43" s="35"/>
      <c r="R43" s="32" t="s">
        <v>114</v>
      </c>
      <c r="S43" s="117">
        <f>U43+V43+W43+X43+Y43+Z43+AA43+AB43+AC43+AD43+AE43+AF43+AG43</f>
        <v>227749529.03999996</v>
      </c>
      <c r="T43" s="34">
        <f>IF((S43/$S$58)=0,"",S43/$S$58)</f>
        <v>0.5419037965997857</v>
      </c>
      <c r="U43" s="47">
        <f>'[1]1201'!$L$52+0.01</f>
        <v>15221563.12</v>
      </c>
      <c r="V43" s="47" t="str">
        <f>'[2]1201'!$L$52</f>
        <v>2.774.624,08</v>
      </c>
      <c r="W43" s="47" t="str">
        <f>'[3]1201'!$L$52</f>
        <v>147.016.864,40</v>
      </c>
      <c r="X43" s="47">
        <f>'[4]1201'!$L$52+0.01</f>
        <v>1311940.41</v>
      </c>
      <c r="Y43" s="47" t="str">
        <f>'[5]1201'!$L$52</f>
        <v>43.199.216,14</v>
      </c>
      <c r="Z43" s="47">
        <f>'[6]1201'!$L$52+0.01</f>
        <v>3295084.9299999997</v>
      </c>
      <c r="AA43" s="47" t="str">
        <f>'[7]1201'!$L$52</f>
        <v>13.609.173,85</v>
      </c>
      <c r="AB43" s="47">
        <f>'[8]1211'!$L$52-0.01</f>
        <v>17974.16</v>
      </c>
      <c r="AC43" s="47">
        <f>'[9]1211'!$L$52-0.01</f>
        <v>96522.53</v>
      </c>
      <c r="AD43" s="47" t="str">
        <f>'[10]1211'!$L$52</f>
        <v>79.099,20</v>
      </c>
      <c r="AE43" s="47" t="str">
        <f>'[11]1211'!$L$52</f>
        <v>282.557,40</v>
      </c>
      <c r="AF43" s="47">
        <f>'[12]1211'!$L$52-0.01</f>
        <v>836903.34</v>
      </c>
      <c r="AG43" s="47" t="str">
        <f>'[13]1211'!$L$52</f>
        <v>8.005,48</v>
      </c>
    </row>
    <row r="44" spans="1:33" s="36" customFormat="1" ht="18" customHeight="1">
      <c r="A44" s="37"/>
      <c r="B44" s="118"/>
      <c r="C44" s="38"/>
      <c r="D44" s="47"/>
      <c r="E44" s="47"/>
      <c r="F44" s="47"/>
      <c r="G44" s="47"/>
      <c r="H44" s="47"/>
      <c r="I44" s="47"/>
      <c r="J44" s="47"/>
      <c r="K44" s="47"/>
      <c r="L44" s="47"/>
      <c r="M44" s="47"/>
      <c r="N44" s="47"/>
      <c r="O44" s="47"/>
      <c r="P44" s="47"/>
      <c r="Q44" s="35"/>
      <c r="R44" s="4"/>
      <c r="S44" s="118"/>
      <c r="T44" s="38"/>
      <c r="U44" s="46"/>
      <c r="V44" s="46"/>
      <c r="W44" s="46"/>
      <c r="X44" s="46"/>
      <c r="Y44" s="46"/>
      <c r="Z44" s="46"/>
      <c r="AA44" s="46"/>
      <c r="AB44" s="46"/>
      <c r="AC44" s="46"/>
      <c r="AD44" s="46"/>
      <c r="AE44" s="46"/>
      <c r="AF44" s="46"/>
      <c r="AG44" s="46"/>
    </row>
    <row r="45" spans="1:33" s="36" customFormat="1" ht="18" customHeight="1">
      <c r="A45" s="35" t="s">
        <v>90</v>
      </c>
      <c r="B45" s="47">
        <f>D45+E45+F45+G45+H45+I45+J45+K45+L45+N45+M45+O45+P45</f>
        <v>7209741.2</v>
      </c>
      <c r="C45" s="39">
        <f t="shared" si="4"/>
        <v>0.01715474954108777</v>
      </c>
      <c r="D45" s="47" t="str">
        <f>'[1]1201'!$D$39</f>
        <v>1.502.530,26</v>
      </c>
      <c r="E45" s="47" t="str">
        <f>'[2]1201'!$D$39</f>
        <v>5.707.210,94</v>
      </c>
      <c r="F45" s="47" t="str">
        <f>'[3]1201'!$D$39</f>
        <v>0,00</v>
      </c>
      <c r="G45" s="47" t="str">
        <f>'[4]1201'!$D$39</f>
        <v>0,00</v>
      </c>
      <c r="H45" s="47" t="str">
        <f>'[5]1201'!$D$39</f>
        <v>0,00</v>
      </c>
      <c r="I45" s="47" t="str">
        <f>'[6]1201'!$D$39</f>
        <v>0,00</v>
      </c>
      <c r="J45" s="47" t="str">
        <f>'[7]1201'!$D$39</f>
        <v>0,00</v>
      </c>
      <c r="K45" s="47" t="str">
        <f>'[8]1211'!$D$39</f>
        <v>0,00</v>
      </c>
      <c r="L45" s="47" t="str">
        <f>'[9]1211'!$D$39</f>
        <v>0,00</v>
      </c>
      <c r="M45" s="47" t="str">
        <f>'[10]1211'!$D$39</f>
        <v>0,00</v>
      </c>
      <c r="N45" s="47" t="str">
        <f>'[11]1211'!$D$39</f>
        <v>0,00</v>
      </c>
      <c r="O45" s="47" t="str">
        <f>'[12]1211'!$D$39</f>
        <v>0,00</v>
      </c>
      <c r="P45" s="47" t="str">
        <f>'[13]1211'!$D$39</f>
        <v>0,00</v>
      </c>
      <c r="Q45" s="35"/>
      <c r="R45" s="1" t="s">
        <v>109</v>
      </c>
      <c r="S45" s="47">
        <f aca="true" t="shared" si="5" ref="S45:S54">U45+V45+W45+X45+Y45+Z45+AA45+AB45+AC45+AD45+AE45+AF45+AG45</f>
        <v>0</v>
      </c>
      <c r="T45" s="39" t="str">
        <f aca="true" t="shared" si="6" ref="T45:T58">IF((S45/$S$58)=0,"--",S45/$S$58)</f>
        <v>--</v>
      </c>
      <c r="U45" s="47" t="str">
        <f>'[1]1201'!$L$53</f>
        <v>0,00</v>
      </c>
      <c r="V45" s="47" t="str">
        <f>'[2]1201'!$L$53</f>
        <v>0,00</v>
      </c>
      <c r="W45" s="47" t="str">
        <f>'[3]1201'!$L$53</f>
        <v>0,00</v>
      </c>
      <c r="X45" s="47" t="str">
        <f>'[4]1201'!$L$53</f>
        <v>0,00</v>
      </c>
      <c r="Y45" s="47" t="str">
        <f>'[5]1201'!$L$53</f>
        <v>0,00</v>
      </c>
      <c r="Z45" s="47" t="str">
        <f>'[6]1201'!$L$53</f>
        <v>0,00</v>
      </c>
      <c r="AA45" s="47" t="str">
        <f>'[7]1201'!$L$53</f>
        <v>0,00</v>
      </c>
      <c r="AB45" s="47"/>
      <c r="AC45" s="47"/>
      <c r="AD45" s="47"/>
      <c r="AE45" s="47" t="str">
        <f>'[11]1211'!$L$53</f>
        <v>0,00</v>
      </c>
      <c r="AF45" s="47"/>
      <c r="AG45" s="47"/>
    </row>
    <row r="46" spans="1:33" s="36" customFormat="1" ht="18" customHeight="1">
      <c r="A46" s="35" t="s">
        <v>3</v>
      </c>
      <c r="B46" s="47">
        <f aca="true" t="shared" si="7" ref="B46:B53">D46+E46+F46+G46+H46+I46+J46+K46+L46+N46+M46+O46+P46</f>
        <v>126332151.10999998</v>
      </c>
      <c r="C46" s="39">
        <f t="shared" si="4"/>
        <v>0.3005928161858158</v>
      </c>
      <c r="D46" s="47" t="str">
        <f>'[1]1201'!$D$40</f>
        <v>15.027.682,62</v>
      </c>
      <c r="E46" s="47" t="str">
        <f>'[2]1201'!$D$40</f>
        <v>838.230,99</v>
      </c>
      <c r="F46" s="47" t="str">
        <f>'[3]1201'!$D$40</f>
        <v>75.104.209,49</v>
      </c>
      <c r="G46" s="47">
        <f>'[4]1201'!$D$40+0.01</f>
        <v>52726.16</v>
      </c>
      <c r="H46" s="47" t="str">
        <f>'[5]1201'!$D$40</f>
        <v>30.981.335,56</v>
      </c>
      <c r="I46" s="47" t="str">
        <f>'[6]1201'!$D$40</f>
        <v>0,00</v>
      </c>
      <c r="J46" s="47" t="str">
        <f>'[7]1201'!$D$40</f>
        <v>1.586,67</v>
      </c>
      <c r="K46" s="47" t="str">
        <f>'[8]1211'!$D$40</f>
        <v>0,00</v>
      </c>
      <c r="L46" s="47" t="str">
        <f>'[9]1211'!$D$40</f>
        <v>4.210.672,77</v>
      </c>
      <c r="M46" s="47" t="str">
        <f>'[10]1211'!$D$40</f>
        <v>0,00</v>
      </c>
      <c r="N46" s="47" t="str">
        <f>'[11]1211'!$D$40</f>
        <v>0,00</v>
      </c>
      <c r="O46" s="47" t="str">
        <f>'[12]1211'!$D$40</f>
        <v>0,00</v>
      </c>
      <c r="P46" s="47" t="str">
        <f>'[13]1211'!$D$40</f>
        <v>115.706,85</v>
      </c>
      <c r="Q46" s="35"/>
      <c r="R46" s="1" t="s">
        <v>110</v>
      </c>
      <c r="S46" s="47">
        <f t="shared" si="5"/>
        <v>78825006.03999999</v>
      </c>
      <c r="T46" s="39">
        <f t="shared" si="6"/>
        <v>0.187555031266716</v>
      </c>
      <c r="U46" s="47" t="str">
        <f>'[1]1201'!$L$58</f>
        <v>4.784.873,73</v>
      </c>
      <c r="V46" s="47" t="str">
        <f>'[2]1201'!$L$58</f>
        <v>0,00</v>
      </c>
      <c r="W46" s="47" t="str">
        <f>'[3]1201'!$L$58</f>
        <v>73.312.959,02</v>
      </c>
      <c r="X46" s="47" t="str">
        <f>'[4]1201'!$L$58</f>
        <v>0,00</v>
      </c>
      <c r="Y46" s="47" t="str">
        <f>'[5]1201'!$L$58</f>
        <v>0,00</v>
      </c>
      <c r="Z46" s="47" t="str">
        <f>'[6]1201'!$L$58</f>
        <v>726.954,19</v>
      </c>
      <c r="AA46" s="47" t="str">
        <f>'[7]1201'!$L$58</f>
        <v>0,00</v>
      </c>
      <c r="AB46" s="47"/>
      <c r="AC46" s="47"/>
      <c r="AD46" s="47"/>
      <c r="AE46" s="47" t="str">
        <f>'[11]1211'!$L$58</f>
        <v>219,10</v>
      </c>
      <c r="AF46" s="47"/>
      <c r="AG46" s="47"/>
    </row>
    <row r="47" spans="1:33" s="36" customFormat="1" ht="18" customHeight="1">
      <c r="A47" s="35" t="s">
        <v>91</v>
      </c>
      <c r="B47" s="47">
        <f t="shared" si="7"/>
        <v>0</v>
      </c>
      <c r="C47" s="39" t="str">
        <f t="shared" si="4"/>
        <v>--</v>
      </c>
      <c r="D47" s="47"/>
      <c r="E47" s="47"/>
      <c r="F47" s="47"/>
      <c r="G47" s="47"/>
      <c r="H47" s="47"/>
      <c r="I47" s="47"/>
      <c r="J47" s="47"/>
      <c r="K47" s="47"/>
      <c r="L47" s="47"/>
      <c r="M47" s="47"/>
      <c r="N47" s="47"/>
      <c r="O47" s="47"/>
      <c r="P47" s="47"/>
      <c r="Q47" s="35"/>
      <c r="R47" s="1" t="s">
        <v>115</v>
      </c>
      <c r="S47" s="47">
        <f t="shared" si="5"/>
        <v>31704310.56</v>
      </c>
      <c r="T47" s="39">
        <f t="shared" si="6"/>
        <v>0.07543675867722743</v>
      </c>
      <c r="U47" s="47" t="str">
        <f>'[1]1201'!$L$62</f>
        <v>1.839.397,55</v>
      </c>
      <c r="V47" s="47" t="str">
        <f>'[2]1201'!$L$62</f>
        <v>0,00</v>
      </c>
      <c r="W47" s="47" t="str">
        <f>'[3]1201'!$L$62</f>
        <v>13.600.080,54</v>
      </c>
      <c r="X47" s="47" t="str">
        <f>'[4]1201'!$L$62</f>
        <v>601.013,09</v>
      </c>
      <c r="Y47" s="47" t="str">
        <f>'[5]1201'!$L$62</f>
        <v>15.586.916,14</v>
      </c>
      <c r="Z47" s="47" t="str">
        <f>'[6]1201'!$L$62</f>
        <v>0,00</v>
      </c>
      <c r="AA47" s="47" t="str">
        <f>'[7]1201'!$L$62</f>
        <v>0,00</v>
      </c>
      <c r="AB47" s="47"/>
      <c r="AC47" s="47"/>
      <c r="AD47" s="47"/>
      <c r="AE47" s="47" t="str">
        <f>'[11]1211'!$L$62</f>
        <v>76.903,24</v>
      </c>
      <c r="AF47" s="47"/>
      <c r="AG47" s="47"/>
    </row>
    <row r="48" spans="1:33" s="36" customFormat="1" ht="18" customHeight="1">
      <c r="A48" s="35" t="s">
        <v>97</v>
      </c>
      <c r="B48" s="47">
        <f t="shared" si="7"/>
        <v>0</v>
      </c>
      <c r="C48" s="39" t="str">
        <f t="shared" si="4"/>
        <v>--</v>
      </c>
      <c r="D48" s="47"/>
      <c r="E48" s="47"/>
      <c r="F48" s="47"/>
      <c r="G48" s="47"/>
      <c r="H48" s="47"/>
      <c r="I48" s="47"/>
      <c r="J48" s="47"/>
      <c r="K48" s="47"/>
      <c r="L48" s="47"/>
      <c r="M48" s="47"/>
      <c r="N48" s="47"/>
      <c r="O48" s="47"/>
      <c r="P48" s="47"/>
      <c r="Q48" s="35"/>
      <c r="R48" s="1" t="s">
        <v>116</v>
      </c>
      <c r="S48" s="47">
        <f t="shared" si="5"/>
        <v>88911975.27000001</v>
      </c>
      <c r="T48" s="39">
        <f t="shared" si="6"/>
        <v>0.2115558138148204</v>
      </c>
      <c r="U48" s="47" t="str">
        <f>'[1]1201'!$L$65</f>
        <v>6.978.087,10</v>
      </c>
      <c r="V48" s="47" t="str">
        <f>'[2]1201'!$L$65</f>
        <v>2.163.061,79</v>
      </c>
      <c r="W48" s="47" t="str">
        <f>'[3]1201'!$L$65</f>
        <v>51.333.603,79</v>
      </c>
      <c r="X48" s="47" t="str">
        <f>'[4]1201'!$L$65</f>
        <v>484.646,71</v>
      </c>
      <c r="Y48" s="47" t="str">
        <f>'[5]1201'!$L$65</f>
        <v>26.503.935,22</v>
      </c>
      <c r="Z48" s="47" t="str">
        <f>'[6]1201'!$L$65</f>
        <v>995.360,19</v>
      </c>
      <c r="AA48" s="47" t="str">
        <f>'[7]1201'!$L$65</f>
        <v>304.208,29</v>
      </c>
      <c r="AB48" s="47"/>
      <c r="AC48" s="47"/>
      <c r="AD48" s="47"/>
      <c r="AE48" s="47" t="str">
        <f>'[11]1211'!$L$65</f>
        <v>149.072,18</v>
      </c>
      <c r="AF48" s="47"/>
      <c r="AG48" s="47"/>
    </row>
    <row r="49" spans="1:33" s="36" customFormat="1" ht="18" customHeight="1">
      <c r="A49" s="35" t="s">
        <v>92</v>
      </c>
      <c r="B49" s="47">
        <f t="shared" si="7"/>
        <v>113484113.66999997</v>
      </c>
      <c r="C49" s="39">
        <f t="shared" si="4"/>
        <v>0.2700223895555619</v>
      </c>
      <c r="D49" s="47" t="str">
        <f>'[1]1201'!$D$48</f>
        <v>3.208.845,70</v>
      </c>
      <c r="E49" s="47" t="str">
        <f>'[2]1201'!$D$48</f>
        <v>7.212.141,74</v>
      </c>
      <c r="F49" s="47" t="str">
        <f>'[3]1201'!$D$48</f>
        <v>76.279.158,10</v>
      </c>
      <c r="G49" s="47" t="str">
        <f>'[4]1201'!$D$48</f>
        <v>3.549.437,53</v>
      </c>
      <c r="H49" s="47" t="str">
        <f>'[5]1201'!$D$48</f>
        <v>18.254.790,82</v>
      </c>
      <c r="I49" s="47" t="str">
        <f>'[6]1201'!$D$48</f>
        <v>3.225.944,49</v>
      </c>
      <c r="J49" s="47" t="str">
        <f>'[7]1201'!$D$48</f>
        <v>770.731,91</v>
      </c>
      <c r="K49" s="47" t="str">
        <f>'[8]1211'!$D$48</f>
        <v>14.497,82</v>
      </c>
      <c r="L49" s="47" t="str">
        <f>'[9]1211'!$D$48</f>
        <v>33.638,65</v>
      </c>
      <c r="M49" s="47" t="str">
        <f>'[10]1211'!$D$48</f>
        <v>437.001,91</v>
      </c>
      <c r="N49" s="47" t="str">
        <f>'[11]1211'!$D$48</f>
        <v>326.612,51</v>
      </c>
      <c r="O49" s="47" t="str">
        <f>'[12]1211'!$D$48</f>
        <v>120.863,53</v>
      </c>
      <c r="P49" s="47" t="str">
        <f>'[13]1211'!$D$48</f>
        <v>50.448,96</v>
      </c>
      <c r="Q49" s="35"/>
      <c r="R49" s="1" t="s">
        <v>117</v>
      </c>
      <c r="S49" s="47">
        <f t="shared" si="5"/>
        <v>25870525.93</v>
      </c>
      <c r="T49" s="39">
        <f t="shared" si="6"/>
        <v>0.061555939459431185</v>
      </c>
      <c r="U49" s="47" t="str">
        <f>'[1]1201'!$L$69</f>
        <v>1.619.204,74</v>
      </c>
      <c r="V49" s="47" t="str">
        <f>'[2]1201'!$L$69</f>
        <v>611.562,29</v>
      </c>
      <c r="W49" s="47" t="str">
        <f>'[3]1201'!$L$69</f>
        <v>7.401.343,86</v>
      </c>
      <c r="X49" s="47" t="str">
        <f>'[4]1201'!$L$69</f>
        <v>226.280,61</v>
      </c>
      <c r="Y49" s="47" t="str">
        <f>'[5]1201'!$L$69</f>
        <v>1.108.364,78</v>
      </c>
      <c r="Z49" s="47" t="str">
        <f>'[6]1201'!$L$69</f>
        <v>1.543.050,50</v>
      </c>
      <c r="AA49" s="47" t="str">
        <f>'[7]1201'!$L$69</f>
        <v>13.304.370,56</v>
      </c>
      <c r="AB49" s="47"/>
      <c r="AC49" s="47"/>
      <c r="AD49" s="47"/>
      <c r="AE49" s="47" t="str">
        <f>'[11]1211'!$L$69</f>
        <v>56.348,59</v>
      </c>
      <c r="AF49" s="47"/>
      <c r="AG49" s="47"/>
    </row>
    <row r="50" spans="1:33" s="36" customFormat="1" ht="18" customHeight="1">
      <c r="A50" s="35" t="s">
        <v>93</v>
      </c>
      <c r="B50" s="47">
        <f t="shared" si="7"/>
        <v>57075616.39000001</v>
      </c>
      <c r="C50" s="39">
        <f t="shared" si="4"/>
        <v>0.1358048613553083</v>
      </c>
      <c r="D50" s="47" t="str">
        <f>'[1]1201'!$D$56</f>
        <v>2.463.987,35</v>
      </c>
      <c r="E50" s="47" t="str">
        <f>'[2]1201'!$D$56</f>
        <v>6.372.059,47</v>
      </c>
      <c r="F50" s="47" t="str">
        <f>'[3]1201'!$D$56</f>
        <v>24.567.259,26</v>
      </c>
      <c r="G50" s="47" t="str">
        <f>'[4]1201'!$D$56</f>
        <v>1.820,01</v>
      </c>
      <c r="H50" s="47" t="str">
        <f>'[5]1201'!$D$56</f>
        <v>12.760,68</v>
      </c>
      <c r="I50" s="47" t="str">
        <f>'[6]1201'!$D$56</f>
        <v>24.274,88</v>
      </c>
      <c r="J50" s="47" t="str">
        <f>'[7]1201'!$D$56</f>
        <v>3.953.397,52</v>
      </c>
      <c r="K50" s="47" t="str">
        <f>'[8]1211'!$D$56</f>
        <v>0,00</v>
      </c>
      <c r="L50" s="47" t="str">
        <f>'[9]1211'!$D$56</f>
        <v>9.267.258,06</v>
      </c>
      <c r="M50" s="47" t="str">
        <f>'[10]1211'!$D$56</f>
        <v>10.200.070,92</v>
      </c>
      <c r="N50" s="47" t="str">
        <f>'[11]1211'!$D$56</f>
        <v>210.354,24</v>
      </c>
      <c r="O50" s="47" t="str">
        <f>'[12]1211'!$D$56</f>
        <v>0,00</v>
      </c>
      <c r="P50" s="47" t="str">
        <f>'[13]1211'!$D$56</f>
        <v>2.374,00</v>
      </c>
      <c r="Q50" s="35"/>
      <c r="R50" s="1" t="s">
        <v>4</v>
      </c>
      <c r="S50" s="47">
        <f t="shared" si="5"/>
        <v>0</v>
      </c>
      <c r="T50" s="39" t="str">
        <f t="shared" si="6"/>
        <v>--</v>
      </c>
      <c r="U50" s="47"/>
      <c r="V50" s="47"/>
      <c r="W50" s="47"/>
      <c r="X50" s="47"/>
      <c r="Y50" s="47"/>
      <c r="Z50" s="47"/>
      <c r="AA50" s="47"/>
      <c r="AB50" s="47"/>
      <c r="AC50" s="47"/>
      <c r="AD50" s="47"/>
      <c r="AE50" s="47"/>
      <c r="AF50" s="47"/>
      <c r="AG50" s="47"/>
    </row>
    <row r="51" spans="1:33" s="36" customFormat="1" ht="18" customHeight="1">
      <c r="A51" s="35" t="s">
        <v>94</v>
      </c>
      <c r="B51" s="47">
        <f t="shared" si="7"/>
        <v>309528.06999999995</v>
      </c>
      <c r="C51" s="39">
        <f t="shared" si="4"/>
        <v>0.0007364864243374342</v>
      </c>
      <c r="D51" s="47" t="str">
        <f>'[1]1201'!$D$67</f>
        <v>12.398,88</v>
      </c>
      <c r="E51" s="47" t="str">
        <f>'[2]1201'!$D$67</f>
        <v>12.049,63</v>
      </c>
      <c r="F51" s="47" t="str">
        <f>'[3]1201'!$D$67</f>
        <v>4.886,23</v>
      </c>
      <c r="G51" s="47" t="str">
        <f>'[4]1201'!$D$67</f>
        <v>473,10</v>
      </c>
      <c r="H51" s="47" t="str">
        <f>'[5]1201'!$D$67</f>
        <v>243.637,99</v>
      </c>
      <c r="I51" s="47" t="str">
        <f>'[6]1201'!$D$67</f>
        <v>22.255,48</v>
      </c>
      <c r="J51" s="47" t="str">
        <f>'[7]1201'!$D$67</f>
        <v>2.091,52</v>
      </c>
      <c r="K51" s="47" t="str">
        <f>'[8]1211'!$D$67</f>
        <v>0,00</v>
      </c>
      <c r="L51" s="47" t="str">
        <f>'[9]1211'!$D$67</f>
        <v>0,00</v>
      </c>
      <c r="M51" s="47" t="str">
        <f>'[10]1211'!$D$67</f>
        <v>0,00</v>
      </c>
      <c r="N51" s="47" t="str">
        <f>'[11]1211'!$D$67</f>
        <v>11.735,24</v>
      </c>
      <c r="O51" s="47" t="str">
        <f>'[12]1211'!$D$67</f>
        <v>0,00</v>
      </c>
      <c r="P51" s="47" t="str">
        <f>'[13]1211'!$D$67</f>
        <v>0,00</v>
      </c>
      <c r="Q51" s="35"/>
      <c r="R51" s="1" t="s">
        <v>5</v>
      </c>
      <c r="S51" s="47">
        <f t="shared" si="5"/>
        <v>0</v>
      </c>
      <c r="T51" s="39" t="str">
        <f t="shared" si="6"/>
        <v>--</v>
      </c>
      <c r="U51" s="47"/>
      <c r="V51" s="47"/>
      <c r="W51" s="47"/>
      <c r="X51" s="47"/>
      <c r="Y51" s="47"/>
      <c r="Z51" s="47"/>
      <c r="AA51" s="47"/>
      <c r="AB51" s="47"/>
      <c r="AC51" s="47"/>
      <c r="AD51" s="47"/>
      <c r="AE51" s="47"/>
      <c r="AF51" s="47"/>
      <c r="AG51" s="47"/>
    </row>
    <row r="52" spans="1:33" s="36" customFormat="1" ht="18" customHeight="1">
      <c r="A52" s="35" t="s">
        <v>95</v>
      </c>
      <c r="B52" s="47">
        <f t="shared" si="7"/>
        <v>24338721.339999996</v>
      </c>
      <c r="C52" s="39">
        <f t="shared" si="4"/>
        <v>0.057911186706400504</v>
      </c>
      <c r="D52" s="47" t="str">
        <f>'[1]1201'!$D$66</f>
        <v>1.362.236,01</v>
      </c>
      <c r="E52" s="47" t="str">
        <f>'[2]1201'!$D$66</f>
        <v>510.549,82</v>
      </c>
      <c r="F52" s="47" t="str">
        <f>'[3]1201'!$D$66</f>
        <v>19.433.828,57</v>
      </c>
      <c r="G52" s="47" t="str">
        <f>'[4]1201'!$D$66</f>
        <v>28.429,66</v>
      </c>
      <c r="H52" s="47" t="str">
        <f>'[5]1201'!$D$66</f>
        <v>690.592,14</v>
      </c>
      <c r="I52" s="47" t="str">
        <f>'[6]1201'!$D$66</f>
        <v>672.815,02</v>
      </c>
      <c r="J52" s="47" t="str">
        <f>'[7]1201'!$D$66</f>
        <v>637.872,18</v>
      </c>
      <c r="K52" s="47" t="str">
        <f>'[8]1211'!$D$66</f>
        <v>58.270,75</v>
      </c>
      <c r="L52" s="47" t="str">
        <f>'[9]1211'!$D$66</f>
        <v>262.323,75</v>
      </c>
      <c r="M52" s="47" t="str">
        <f>'[10]1211'!$D$66</f>
        <v>8.894,98</v>
      </c>
      <c r="N52" s="47" t="str">
        <f>'[11]1211'!$D$66</f>
        <v>81.157,95</v>
      </c>
      <c r="O52" s="47" t="str">
        <f>'[12]1211'!$D$66</f>
        <v>10.535,74</v>
      </c>
      <c r="P52" s="47" t="str">
        <f>'[13]1211'!$D$66</f>
        <v>581.214,77</v>
      </c>
      <c r="Q52" s="35"/>
      <c r="R52" s="1" t="s">
        <v>118</v>
      </c>
      <c r="S52" s="47">
        <f t="shared" si="5"/>
        <v>144753.76</v>
      </c>
      <c r="T52" s="39">
        <f t="shared" si="6"/>
        <v>0.0003444249147154865</v>
      </c>
      <c r="U52" s="47" t="str">
        <f>'[1]1201'!$L$75</f>
        <v>0,00</v>
      </c>
      <c r="V52" s="47" t="str">
        <f>'[2]1201'!$L$75</f>
        <v>0,00</v>
      </c>
      <c r="W52" s="47" t="str">
        <f>'[3]1201'!$L$75</f>
        <v>144.158,76</v>
      </c>
      <c r="X52" s="47" t="str">
        <f>'[4]1201'!$L$75</f>
        <v>0,00</v>
      </c>
      <c r="Y52" s="47" t="str">
        <f>'[5]1201'!$L$75</f>
        <v>0,00</v>
      </c>
      <c r="Z52" s="47" t="str">
        <f>'[6]1201'!$L$75</f>
        <v>0,00</v>
      </c>
      <c r="AA52" s="47" t="str">
        <f>'[7]1201'!$L$75</f>
        <v>595,00</v>
      </c>
      <c r="AB52" s="47"/>
      <c r="AC52" s="47"/>
      <c r="AD52" s="47"/>
      <c r="AE52" s="47" t="str">
        <f>'[11]1211'!$L$75</f>
        <v>0,00</v>
      </c>
      <c r="AF52" s="47"/>
      <c r="AG52" s="47"/>
    </row>
    <row r="53" spans="1:33" s="36" customFormat="1" ht="18" customHeight="1">
      <c r="A53" s="35" t="s">
        <v>96</v>
      </c>
      <c r="B53" s="47">
        <f t="shared" si="7"/>
        <v>0</v>
      </c>
      <c r="C53" s="39" t="str">
        <f t="shared" si="4"/>
        <v>--</v>
      </c>
      <c r="D53" s="47" t="str">
        <f>'[1]1201'!$D$65</f>
        <v>0,00</v>
      </c>
      <c r="E53" s="47" t="str">
        <f>'[2]1201'!$D$65</f>
        <v>0,00</v>
      </c>
      <c r="F53" s="47" t="str">
        <f>'[3]1201'!$D$65</f>
        <v>0,00</v>
      </c>
      <c r="G53" s="47" t="str">
        <f>'[4]1201'!$D$65</f>
        <v>0,00</v>
      </c>
      <c r="H53" s="47" t="str">
        <f>'[5]1201'!$D$65</f>
        <v>0,00</v>
      </c>
      <c r="I53" s="47" t="str">
        <f>'[6]1201'!$D$65</f>
        <v>0,00</v>
      </c>
      <c r="J53" s="47" t="str">
        <f>'[7]1201'!$D$65</f>
        <v>0,00</v>
      </c>
      <c r="K53" s="47" t="str">
        <f>'[8]1211'!$D$65</f>
        <v>0,00</v>
      </c>
      <c r="L53" s="47" t="str">
        <f>'[9]1211'!$D$65</f>
        <v>0,00</v>
      </c>
      <c r="M53" s="47" t="str">
        <f>'[10]1211'!$D$65</f>
        <v>0,00</v>
      </c>
      <c r="N53" s="47" t="str">
        <f>'[11]1211'!$D$65</f>
        <v>0,00</v>
      </c>
      <c r="O53" s="47" t="str">
        <f>'[12]1211'!$D$65</f>
        <v>0,00</v>
      </c>
      <c r="P53" s="47" t="str">
        <f>'[13]1211'!$D$65</f>
        <v>0,00</v>
      </c>
      <c r="Q53" s="35"/>
      <c r="R53" s="1" t="s">
        <v>119</v>
      </c>
      <c r="S53" s="47">
        <f t="shared" si="5"/>
        <v>1254452.77</v>
      </c>
      <c r="T53" s="39">
        <f t="shared" si="6"/>
        <v>0.0029848260129606012</v>
      </c>
      <c r="U53" s="47" t="str">
        <f>'[1]1201'!$L$76</f>
        <v>0,00</v>
      </c>
      <c r="V53" s="47" t="str">
        <f>'[2]1201'!$L$76</f>
        <v>0,00</v>
      </c>
      <c r="W53" s="47" t="str">
        <f>'[3]1201'!$L$76</f>
        <v>1.224.718,43</v>
      </c>
      <c r="X53" s="47" t="str">
        <f>'[4]1201'!$L$76</f>
        <v>0,00</v>
      </c>
      <c r="Y53" s="47" t="str">
        <f>'[5]1201'!$L$76</f>
        <v>0,00</v>
      </c>
      <c r="Z53" s="47" t="str">
        <f>'[6]1201'!$L$76</f>
        <v>29.720,05</v>
      </c>
      <c r="AA53" s="47" t="str">
        <f>'[7]1201'!$L$76</f>
        <v>0,00</v>
      </c>
      <c r="AB53" s="47"/>
      <c r="AC53" s="47"/>
      <c r="AD53" s="47"/>
      <c r="AE53" s="47" t="str">
        <f>'[11]1211'!$L$76</f>
        <v>14,29</v>
      </c>
      <c r="AF53" s="47"/>
      <c r="AG53" s="47"/>
    </row>
    <row r="54" spans="1:33" s="36" customFormat="1" ht="18" customHeight="1">
      <c r="A54" s="35"/>
      <c r="B54" s="47"/>
      <c r="C54" s="39"/>
      <c r="D54" s="47"/>
      <c r="E54" s="47"/>
      <c r="F54" s="47"/>
      <c r="G54" s="47"/>
      <c r="H54" s="47"/>
      <c r="I54" s="47"/>
      <c r="J54" s="47"/>
      <c r="K54" s="47"/>
      <c r="L54" s="47"/>
      <c r="M54" s="47"/>
      <c r="N54" s="47"/>
      <c r="O54" s="47"/>
      <c r="P54" s="47"/>
      <c r="Q54" s="35"/>
      <c r="R54" s="1" t="s">
        <v>192</v>
      </c>
      <c r="S54" s="47">
        <f t="shared" si="5"/>
        <v>1038504.71</v>
      </c>
      <c r="T54" s="39">
        <f t="shared" si="6"/>
        <v>0.00247100245391471</v>
      </c>
      <c r="U54" s="47"/>
      <c r="V54" s="47"/>
      <c r="W54" s="47"/>
      <c r="X54" s="47"/>
      <c r="Y54" s="47"/>
      <c r="Z54" s="47"/>
      <c r="AA54" s="47"/>
      <c r="AB54" s="47">
        <f>'[8]1211'!$L$52-0.01</f>
        <v>17974.16</v>
      </c>
      <c r="AC54" s="47">
        <f>'[9]1211'!$L$52-0.01</f>
        <v>96522.53</v>
      </c>
      <c r="AD54" s="47" t="str">
        <f>'[10]1211'!$L$52</f>
        <v>79.099,20</v>
      </c>
      <c r="AE54" s="47"/>
      <c r="AF54" s="47">
        <f>'[12]1211'!$L$52-0.01</f>
        <v>836903.34</v>
      </c>
      <c r="AG54" s="47" t="str">
        <f>'[13]1211'!$L$52</f>
        <v>8.005,48</v>
      </c>
    </row>
    <row r="55" spans="1:33" s="36" customFormat="1" ht="18" customHeight="1">
      <c r="A55" s="35"/>
      <c r="B55" s="47"/>
      <c r="C55" s="39"/>
      <c r="D55" s="47"/>
      <c r="E55" s="47"/>
      <c r="F55" s="47"/>
      <c r="G55" s="47"/>
      <c r="H55" s="47"/>
      <c r="I55" s="47"/>
      <c r="J55" s="47"/>
      <c r="K55" s="47"/>
      <c r="L55" s="47"/>
      <c r="M55" s="47"/>
      <c r="N55" s="47"/>
      <c r="O55" s="47"/>
      <c r="P55" s="47"/>
      <c r="Q55" s="35"/>
      <c r="R55" s="1"/>
      <c r="S55" s="47"/>
      <c r="T55" s="39"/>
      <c r="U55" s="47"/>
      <c r="V55" s="47"/>
      <c r="W55" s="47"/>
      <c r="X55" s="47"/>
      <c r="Y55" s="47"/>
      <c r="Z55" s="47"/>
      <c r="AA55" s="47"/>
      <c r="AB55" s="47"/>
      <c r="AC55" s="47"/>
      <c r="AD55" s="47"/>
      <c r="AE55" s="47"/>
      <c r="AF55" s="47"/>
      <c r="AG55" s="47"/>
    </row>
    <row r="56" spans="1:33" s="36" customFormat="1" ht="18" customHeight="1">
      <c r="A56" s="35"/>
      <c r="B56" s="47"/>
      <c r="C56" s="39"/>
      <c r="D56" s="47"/>
      <c r="E56" s="47"/>
      <c r="F56" s="47"/>
      <c r="G56" s="47"/>
      <c r="H56" s="47"/>
      <c r="I56" s="47"/>
      <c r="J56" s="47"/>
      <c r="K56" s="47"/>
      <c r="L56" s="47"/>
      <c r="M56" s="47"/>
      <c r="N56" s="47"/>
      <c r="O56" s="47"/>
      <c r="P56" s="47"/>
      <c r="Q56" s="35"/>
      <c r="R56" s="32" t="s">
        <v>120</v>
      </c>
      <c r="S56" s="117">
        <f>U56+V56+W56+X56+Y56+Z56+AA56+AB56+AC56+AD56+AE56+AF56+AG56</f>
        <v>0</v>
      </c>
      <c r="T56" s="34" t="str">
        <f t="shared" si="6"/>
        <v>--</v>
      </c>
      <c r="U56" s="47" t="str">
        <f>'[1]1201'!$L$77</f>
        <v>0,00</v>
      </c>
      <c r="V56" s="47" t="str">
        <f>'[2]1201'!$L$77</f>
        <v>0,00</v>
      </c>
      <c r="W56" s="47" t="str">
        <f>'[3]1201'!$L$77</f>
        <v>0,00</v>
      </c>
      <c r="X56" s="47" t="str">
        <f>'[4]1201'!$L$77</f>
        <v>0,00</v>
      </c>
      <c r="Y56" s="47" t="str">
        <f>'[5]1201'!$L$77</f>
        <v>0,00</v>
      </c>
      <c r="Z56" s="47" t="str">
        <f>'[6]1201'!$L$77</f>
        <v>0,00</v>
      </c>
      <c r="AA56" s="47" t="str">
        <f>'[7]1201'!$L$77</f>
        <v>0,00</v>
      </c>
      <c r="AB56" s="47" t="str">
        <f>'[8]1211'!$L$77</f>
        <v>0,00</v>
      </c>
      <c r="AC56" s="47" t="str">
        <f>'[9]1211'!$L$77</f>
        <v>0,00</v>
      </c>
      <c r="AD56" s="47" t="str">
        <f>'[10]1211'!$L$77</f>
        <v>0,00</v>
      </c>
      <c r="AE56" s="47" t="str">
        <f>'[11]1211'!$L$77</f>
        <v>0,00</v>
      </c>
      <c r="AF56" s="47" t="str">
        <f>'[12]1211'!$L$77</f>
        <v>0,00</v>
      </c>
      <c r="AG56" s="47" t="str">
        <f>'[13]1211'!$L$77</f>
        <v>0,00</v>
      </c>
    </row>
    <row r="57" spans="1:33" s="36" customFormat="1" ht="18" customHeight="1">
      <c r="A57" s="35"/>
      <c r="B57" s="47"/>
      <c r="C57" s="39"/>
      <c r="D57" s="47"/>
      <c r="E57" s="47"/>
      <c r="F57" s="47"/>
      <c r="G57" s="47"/>
      <c r="H57" s="47"/>
      <c r="I57" s="47"/>
      <c r="J57" s="47"/>
      <c r="K57" s="47"/>
      <c r="L57" s="47"/>
      <c r="M57" s="47"/>
      <c r="N57" s="47"/>
      <c r="O57" s="47"/>
      <c r="P57" s="47"/>
      <c r="Q57" s="35"/>
      <c r="R57" s="106"/>
      <c r="S57" s="120"/>
      <c r="T57" s="107"/>
      <c r="U57" s="47"/>
      <c r="V57" s="47"/>
      <c r="W57" s="47"/>
      <c r="X57" s="47"/>
      <c r="Y57" s="47"/>
      <c r="Z57" s="47"/>
      <c r="AA57" s="47"/>
      <c r="AB57" s="47"/>
      <c r="AC57" s="47"/>
      <c r="AD57" s="47"/>
      <c r="AE57" s="47"/>
      <c r="AF57" s="47"/>
      <c r="AG57" s="47"/>
    </row>
    <row r="58" spans="1:33" s="36" customFormat="1" ht="18" customHeight="1" thickBot="1">
      <c r="A58" s="40" t="s">
        <v>122</v>
      </c>
      <c r="B58" s="119">
        <f>D58+E58+F58+G58+H58+I58+J58+K58+L58+N58+M58+O58+P58</f>
        <v>420276680.9700001</v>
      </c>
      <c r="C58" s="41">
        <f>IF((B58/$B$58)=0,"--",B58/$B$58)</f>
        <v>1</v>
      </c>
      <c r="D58" s="47">
        <f aca="true" t="shared" si="8" ref="D58:I58">D13+D15+D31+D33+D43</f>
        <v>38888428.11</v>
      </c>
      <c r="E58" s="47">
        <f>E13+E15+E31+E33+E43</f>
        <v>22972382.62</v>
      </c>
      <c r="F58" s="47">
        <f t="shared" si="8"/>
        <v>217972647.94</v>
      </c>
      <c r="G58" s="47">
        <f t="shared" si="8"/>
        <v>4076864.81</v>
      </c>
      <c r="H58" s="47">
        <f t="shared" si="8"/>
        <v>56351075.3</v>
      </c>
      <c r="I58" s="47">
        <f t="shared" si="8"/>
        <v>4474613.25</v>
      </c>
      <c r="J58" s="47">
        <f>J13+J15+J31+J33+J43</f>
        <v>32722386.490000002</v>
      </c>
      <c r="K58" s="47">
        <f aca="true" t="shared" si="9" ref="K58:N58">K13+K15+K31+K33+K43</f>
        <v>168359</v>
      </c>
      <c r="L58" s="47">
        <f aca="true" t="shared" si="10" ref="L58">L13+L15+L31+L33+L43</f>
        <v>13786472.42</v>
      </c>
      <c r="M58" s="47">
        <f t="shared" si="9"/>
        <v>23506484.92</v>
      </c>
      <c r="N58" s="47">
        <f t="shared" si="9"/>
        <v>873337.68</v>
      </c>
      <c r="O58" s="47">
        <f>O13+O15+O31+O33+O43</f>
        <v>987156.37</v>
      </c>
      <c r="P58" s="47">
        <f>P13+P15+P31+P33+P43</f>
        <v>3496472.06</v>
      </c>
      <c r="Q58" s="35"/>
      <c r="R58" s="40" t="s">
        <v>162</v>
      </c>
      <c r="S58" s="119">
        <f>U58+V58+W58+X58+Y58+Z58+AA58+AB58+AC58+AD58+AE58+AF58+AG58</f>
        <v>420276680.9700001</v>
      </c>
      <c r="T58" s="41">
        <f t="shared" si="6"/>
        <v>1</v>
      </c>
      <c r="U58" s="46">
        <f aca="true" t="shared" si="11" ref="U58:AA58">U13+U25+U27+U29+U31+U33+U43+U56</f>
        <v>38888428.11</v>
      </c>
      <c r="V58" s="46">
        <f>V13+V25+V27+V29+V31+V33+V43+V56</f>
        <v>22972382.619999997</v>
      </c>
      <c r="W58" s="46">
        <f t="shared" si="11"/>
        <v>217972647.94</v>
      </c>
      <c r="X58" s="46">
        <f t="shared" si="11"/>
        <v>4076864.8099999996</v>
      </c>
      <c r="Y58" s="46">
        <f t="shared" si="11"/>
        <v>56351075.3</v>
      </c>
      <c r="Z58" s="46">
        <f t="shared" si="11"/>
        <v>4474613.25</v>
      </c>
      <c r="AA58" s="46">
        <f t="shared" si="11"/>
        <v>32722386.490000002</v>
      </c>
      <c r="AB58" s="46">
        <f aca="true" t="shared" si="12" ref="AB58:AG58">AB13+AB25+AB27+AB29+AB31+AB33+AB43+AB56</f>
        <v>168359</v>
      </c>
      <c r="AC58" s="46">
        <f aca="true" t="shared" si="13" ref="AC58">AC13+AC25+AC27+AC29+AC31+AC33+AC43+AC56</f>
        <v>13786472.42</v>
      </c>
      <c r="AD58" s="46">
        <f t="shared" si="12"/>
        <v>23506484.919999998</v>
      </c>
      <c r="AE58" s="46">
        <f t="shared" si="12"/>
        <v>873337.68</v>
      </c>
      <c r="AF58" s="46">
        <f aca="true" t="shared" si="14" ref="AF58">AF13+AF25+AF27+AF29+AF31+AF33+AF43+AF56</f>
        <v>987156.37</v>
      </c>
      <c r="AG58" s="46">
        <f t="shared" si="12"/>
        <v>3496472.06</v>
      </c>
    </row>
    <row r="59" spans="1:23" s="36" customFormat="1" ht="18" customHeight="1">
      <c r="A59" s="4"/>
      <c r="B59" s="37"/>
      <c r="C59" s="42"/>
      <c r="D59" s="38"/>
      <c r="E59" s="38"/>
      <c r="F59" s="38"/>
      <c r="G59" s="38"/>
      <c r="H59" s="38"/>
      <c r="I59" s="38"/>
      <c r="J59" s="38"/>
      <c r="K59" s="38"/>
      <c r="L59" s="38"/>
      <c r="M59" s="38"/>
      <c r="N59" s="38"/>
      <c r="O59" s="38"/>
      <c r="P59" s="38"/>
      <c r="Q59" s="35"/>
      <c r="R59" s="4"/>
      <c r="S59" s="37"/>
      <c r="T59" s="42"/>
      <c r="W59" s="46"/>
    </row>
    <row r="60" spans="2:33" s="36" customFormat="1" ht="18" customHeight="1">
      <c r="B60" s="43"/>
      <c r="C60" s="43"/>
      <c r="D60" s="47"/>
      <c r="E60" s="47"/>
      <c r="F60" s="47"/>
      <c r="G60" s="47"/>
      <c r="H60" s="47"/>
      <c r="I60" s="47"/>
      <c r="J60" s="47"/>
      <c r="K60" s="47"/>
      <c r="L60" s="47"/>
      <c r="M60" s="47"/>
      <c r="N60" s="47"/>
      <c r="O60" s="47"/>
      <c r="P60" s="47"/>
      <c r="Q60" s="35"/>
      <c r="S60" s="43"/>
      <c r="U60" s="105"/>
      <c r="V60" s="105"/>
      <c r="W60" s="105"/>
      <c r="X60" s="105"/>
      <c r="Y60" s="105"/>
      <c r="Z60" s="105"/>
      <c r="AA60" s="105"/>
      <c r="AB60" s="105"/>
      <c r="AC60" s="105"/>
      <c r="AD60" s="105"/>
      <c r="AE60" s="105"/>
      <c r="AF60" s="105"/>
      <c r="AG60" s="105"/>
    </row>
    <row r="61" spans="1:33" s="36" customFormat="1" ht="18" customHeight="1">
      <c r="A61" s="63" t="s">
        <v>176</v>
      </c>
      <c r="B61" s="29"/>
      <c r="C61" s="29"/>
      <c r="D61" s="39"/>
      <c r="E61" s="39"/>
      <c r="F61" s="39"/>
      <c r="G61" s="39"/>
      <c r="H61" s="39"/>
      <c r="I61" s="39"/>
      <c r="J61" s="39"/>
      <c r="K61" s="39"/>
      <c r="L61" s="39"/>
      <c r="M61" s="39"/>
      <c r="N61" s="39"/>
      <c r="O61" s="39"/>
      <c r="P61" s="39"/>
      <c r="Q61" s="35"/>
      <c r="R61" s="3"/>
      <c r="S61" s="29"/>
      <c r="T61" s="3"/>
      <c r="U61" s="29"/>
      <c r="V61" s="29"/>
      <c r="W61" s="29"/>
      <c r="X61" s="29"/>
      <c r="Y61" s="29"/>
      <c r="Z61" s="29"/>
      <c r="AA61" s="29"/>
      <c r="AB61" s="29"/>
      <c r="AC61" s="29"/>
      <c r="AD61" s="29"/>
      <c r="AE61" s="29"/>
      <c r="AF61" s="29"/>
      <c r="AG61" s="29"/>
    </row>
    <row r="62" spans="1:17" s="110" customFormat="1" ht="18" customHeight="1">
      <c r="A62" s="109"/>
      <c r="D62" s="68"/>
      <c r="E62" s="68"/>
      <c r="F62" s="68"/>
      <c r="G62" s="68"/>
      <c r="H62" s="68"/>
      <c r="I62" s="68"/>
      <c r="J62" s="68"/>
      <c r="K62" s="68"/>
      <c r="L62" s="68"/>
      <c r="M62" s="68"/>
      <c r="N62" s="68"/>
      <c r="O62" s="68"/>
      <c r="P62" s="68"/>
      <c r="Q62" s="109"/>
    </row>
    <row r="63" spans="2:19" s="36" customFormat="1" ht="18" customHeight="1">
      <c r="B63" s="43"/>
      <c r="C63" s="43"/>
      <c r="D63" s="39"/>
      <c r="E63" s="39"/>
      <c r="F63" s="39"/>
      <c r="G63" s="39"/>
      <c r="H63" s="39"/>
      <c r="I63" s="39"/>
      <c r="J63" s="39"/>
      <c r="K63" s="39"/>
      <c r="L63" s="39"/>
      <c r="M63" s="39"/>
      <c r="N63" s="39"/>
      <c r="O63" s="39"/>
      <c r="P63" s="39"/>
      <c r="Q63" s="35"/>
      <c r="S63" s="43"/>
    </row>
    <row r="64" spans="2:19" s="36" customFormat="1" ht="18" customHeight="1">
      <c r="B64" s="43"/>
      <c r="C64" s="43"/>
      <c r="D64" s="39"/>
      <c r="E64" s="39"/>
      <c r="F64" s="39"/>
      <c r="G64" s="39"/>
      <c r="H64" s="39"/>
      <c r="I64" s="39"/>
      <c r="J64" s="39"/>
      <c r="K64" s="39"/>
      <c r="L64" s="39"/>
      <c r="M64" s="39"/>
      <c r="N64" s="39"/>
      <c r="O64" s="39"/>
      <c r="P64" s="39"/>
      <c r="Q64" s="35"/>
      <c r="S64" s="43"/>
    </row>
    <row r="65" spans="2:19" s="36" customFormat="1" ht="18" customHeight="1">
      <c r="B65" s="43"/>
      <c r="C65" s="43"/>
      <c r="D65" s="39"/>
      <c r="E65" s="39"/>
      <c r="F65" s="39"/>
      <c r="G65" s="39"/>
      <c r="H65" s="39"/>
      <c r="I65" s="39"/>
      <c r="J65" s="39"/>
      <c r="K65" s="39"/>
      <c r="L65" s="39"/>
      <c r="M65" s="39"/>
      <c r="N65" s="39"/>
      <c r="O65" s="39"/>
      <c r="P65" s="39"/>
      <c r="Q65" s="35"/>
      <c r="S65" s="43"/>
    </row>
    <row r="66" spans="2:19" s="36" customFormat="1" ht="18" customHeight="1">
      <c r="B66" s="43"/>
      <c r="C66" s="43"/>
      <c r="D66" s="38"/>
      <c r="E66" s="38"/>
      <c r="F66" s="38"/>
      <c r="G66" s="38"/>
      <c r="H66" s="38"/>
      <c r="I66" s="38"/>
      <c r="J66" s="38"/>
      <c r="K66" s="38"/>
      <c r="L66" s="38"/>
      <c r="M66" s="38"/>
      <c r="N66" s="38"/>
      <c r="O66" s="38"/>
      <c r="P66" s="38"/>
      <c r="Q66" s="35"/>
      <c r="S66" s="43"/>
    </row>
    <row r="67" spans="2:19" s="36" customFormat="1" ht="18" customHeight="1">
      <c r="B67" s="43"/>
      <c r="C67" s="43"/>
      <c r="D67" s="38"/>
      <c r="E67" s="38"/>
      <c r="F67" s="38"/>
      <c r="G67" s="38"/>
      <c r="H67" s="38"/>
      <c r="I67" s="38"/>
      <c r="J67" s="38"/>
      <c r="K67" s="38"/>
      <c r="L67" s="38"/>
      <c r="M67" s="38"/>
      <c r="N67" s="38"/>
      <c r="O67" s="38"/>
      <c r="P67" s="38"/>
      <c r="Q67" s="35"/>
      <c r="S67" s="43"/>
    </row>
    <row r="68" spans="2:19" s="36" customFormat="1" ht="18" customHeight="1">
      <c r="B68" s="43"/>
      <c r="C68" s="43"/>
      <c r="D68" s="38"/>
      <c r="E68" s="38"/>
      <c r="F68" s="38"/>
      <c r="G68" s="38"/>
      <c r="H68" s="38"/>
      <c r="I68" s="38"/>
      <c r="J68" s="38"/>
      <c r="K68" s="38"/>
      <c r="L68" s="38"/>
      <c r="M68" s="38"/>
      <c r="N68" s="38"/>
      <c r="O68" s="38"/>
      <c r="P68" s="38"/>
      <c r="Q68" s="35"/>
      <c r="S68" s="43"/>
    </row>
    <row r="69" spans="1:20" s="36" customFormat="1" ht="18" customHeight="1">
      <c r="A69" s="3"/>
      <c r="B69" s="29"/>
      <c r="C69" s="29"/>
      <c r="D69" s="38"/>
      <c r="E69" s="38"/>
      <c r="F69" s="38"/>
      <c r="G69" s="38"/>
      <c r="H69" s="38"/>
      <c r="I69" s="38"/>
      <c r="J69" s="38"/>
      <c r="K69" s="38"/>
      <c r="L69" s="38"/>
      <c r="M69" s="38"/>
      <c r="N69" s="38"/>
      <c r="O69" s="38"/>
      <c r="P69" s="38"/>
      <c r="Q69" s="35"/>
      <c r="R69" s="3"/>
      <c r="S69" s="29"/>
      <c r="T69" s="3"/>
    </row>
    <row r="70" spans="1:22" s="110" customFormat="1" ht="18" customHeight="1">
      <c r="A70" s="108"/>
      <c r="B70" s="108"/>
      <c r="C70" s="108"/>
      <c r="D70" s="111"/>
      <c r="E70" s="111"/>
      <c r="F70" s="111"/>
      <c r="G70" s="111"/>
      <c r="H70" s="111"/>
      <c r="I70" s="111"/>
      <c r="J70" s="111"/>
      <c r="K70" s="111"/>
      <c r="L70" s="111"/>
      <c r="M70" s="111"/>
      <c r="N70" s="111"/>
      <c r="O70" s="111"/>
      <c r="P70" s="111"/>
      <c r="Q70" s="109"/>
      <c r="R70" s="108"/>
      <c r="S70" s="108"/>
      <c r="T70" s="108"/>
      <c r="U70" s="46"/>
      <c r="V70" s="46"/>
    </row>
    <row r="71" spans="1:22" s="110" customFormat="1" ht="18" customHeight="1">
      <c r="A71" s="108"/>
      <c r="B71" s="108"/>
      <c r="C71" s="108"/>
      <c r="D71" s="68"/>
      <c r="E71" s="68"/>
      <c r="F71" s="68"/>
      <c r="G71" s="68"/>
      <c r="H71" s="68"/>
      <c r="I71" s="68"/>
      <c r="J71" s="68"/>
      <c r="K71" s="68"/>
      <c r="L71" s="68"/>
      <c r="M71" s="68"/>
      <c r="N71" s="68"/>
      <c r="O71" s="68"/>
      <c r="P71" s="68"/>
      <c r="Q71" s="109"/>
      <c r="R71" s="108"/>
      <c r="S71" s="108"/>
      <c r="T71" s="108"/>
      <c r="U71" s="46"/>
      <c r="V71" s="46"/>
    </row>
    <row r="72" spans="1:20" s="36" customFormat="1" ht="18" customHeight="1">
      <c r="A72" s="3"/>
      <c r="B72" s="29"/>
      <c r="C72" s="29"/>
      <c r="D72" s="39"/>
      <c r="E72" s="39"/>
      <c r="F72" s="39"/>
      <c r="G72" s="39"/>
      <c r="H72" s="39"/>
      <c r="I72" s="39"/>
      <c r="J72" s="39"/>
      <c r="K72" s="39"/>
      <c r="L72" s="39"/>
      <c r="M72" s="39"/>
      <c r="N72" s="39"/>
      <c r="O72" s="39"/>
      <c r="P72" s="39"/>
      <c r="Q72" s="35"/>
      <c r="R72" s="3"/>
      <c r="S72" s="29"/>
      <c r="T72" s="3"/>
    </row>
    <row r="73" spans="1:20" s="36" customFormat="1" ht="18" customHeight="1">
      <c r="A73" s="3"/>
      <c r="B73" s="29"/>
      <c r="C73" s="29"/>
      <c r="D73" s="39"/>
      <c r="E73" s="39"/>
      <c r="F73" s="39"/>
      <c r="G73" s="39"/>
      <c r="H73" s="39"/>
      <c r="I73" s="39"/>
      <c r="J73" s="39"/>
      <c r="K73" s="39"/>
      <c r="L73" s="39"/>
      <c r="M73" s="39"/>
      <c r="N73" s="39"/>
      <c r="O73" s="39"/>
      <c r="P73" s="39"/>
      <c r="Q73" s="35"/>
      <c r="R73" s="3"/>
      <c r="S73" s="29"/>
      <c r="T73" s="3"/>
    </row>
    <row r="74" spans="1:20" s="36" customFormat="1" ht="18" customHeight="1">
      <c r="A74" s="3"/>
      <c r="B74" s="29"/>
      <c r="C74" s="29"/>
      <c r="D74" s="39"/>
      <c r="E74" s="39"/>
      <c r="F74" s="39"/>
      <c r="G74" s="39"/>
      <c r="H74" s="39"/>
      <c r="I74" s="39"/>
      <c r="J74" s="39"/>
      <c r="K74" s="39"/>
      <c r="L74" s="39"/>
      <c r="M74" s="39"/>
      <c r="N74" s="39"/>
      <c r="O74" s="39"/>
      <c r="P74" s="39"/>
      <c r="Q74" s="35"/>
      <c r="R74" s="3"/>
      <c r="S74" s="29"/>
      <c r="T74" s="3"/>
    </row>
    <row r="75" spans="1:20" s="36" customFormat="1" ht="18" customHeight="1">
      <c r="A75" s="3"/>
      <c r="B75" s="29"/>
      <c r="C75" s="29"/>
      <c r="D75" s="39"/>
      <c r="E75" s="39"/>
      <c r="F75" s="39"/>
      <c r="G75" s="39"/>
      <c r="H75" s="39"/>
      <c r="I75" s="39"/>
      <c r="J75" s="39"/>
      <c r="K75" s="39"/>
      <c r="L75" s="39"/>
      <c r="M75" s="39"/>
      <c r="N75" s="39"/>
      <c r="O75" s="39"/>
      <c r="P75" s="39"/>
      <c r="Q75" s="35"/>
      <c r="R75" s="3"/>
      <c r="S75" s="29"/>
      <c r="T75" s="3"/>
    </row>
    <row r="76" spans="1:20" s="36" customFormat="1" ht="18" customHeight="1">
      <c r="A76" s="3"/>
      <c r="B76" s="29"/>
      <c r="C76" s="29"/>
      <c r="D76" s="39"/>
      <c r="E76" s="39"/>
      <c r="F76" s="39"/>
      <c r="G76" s="39"/>
      <c r="H76" s="39"/>
      <c r="I76" s="39"/>
      <c r="J76" s="39"/>
      <c r="K76" s="39"/>
      <c r="L76" s="39"/>
      <c r="M76" s="39"/>
      <c r="N76" s="39"/>
      <c r="O76" s="39"/>
      <c r="P76" s="39"/>
      <c r="Q76" s="35"/>
      <c r="R76" s="3"/>
      <c r="S76" s="29"/>
      <c r="T76" s="3"/>
    </row>
    <row r="77" spans="1:20" s="36" customFormat="1" ht="18" customHeight="1">
      <c r="A77" s="3"/>
      <c r="B77" s="29"/>
      <c r="C77" s="29"/>
      <c r="D77" s="39"/>
      <c r="E77" s="39"/>
      <c r="F77" s="39"/>
      <c r="G77" s="39"/>
      <c r="H77" s="39"/>
      <c r="I77" s="39"/>
      <c r="J77" s="39"/>
      <c r="K77" s="39"/>
      <c r="L77" s="39"/>
      <c r="M77" s="39"/>
      <c r="N77" s="39"/>
      <c r="O77" s="39"/>
      <c r="P77" s="39"/>
      <c r="Q77" s="35"/>
      <c r="R77" s="3"/>
      <c r="S77" s="29"/>
      <c r="T77" s="3"/>
    </row>
    <row r="78" spans="1:20" s="36" customFormat="1" ht="18" customHeight="1">
      <c r="A78" s="3"/>
      <c r="B78" s="29"/>
      <c r="C78" s="29"/>
      <c r="D78" s="39"/>
      <c r="E78" s="39"/>
      <c r="F78" s="39"/>
      <c r="G78" s="39"/>
      <c r="H78" s="39"/>
      <c r="I78" s="39"/>
      <c r="J78" s="39"/>
      <c r="K78" s="39"/>
      <c r="L78" s="39"/>
      <c r="M78" s="39"/>
      <c r="N78" s="39"/>
      <c r="O78" s="39"/>
      <c r="P78" s="39"/>
      <c r="Q78" s="35"/>
      <c r="R78" s="3"/>
      <c r="S78" s="29"/>
      <c r="T78" s="3"/>
    </row>
    <row r="79" spans="1:20" s="36" customFormat="1" ht="18" customHeight="1">
      <c r="A79" s="3"/>
      <c r="B79" s="29"/>
      <c r="C79" s="29"/>
      <c r="D79" s="39"/>
      <c r="E79" s="39"/>
      <c r="F79" s="39"/>
      <c r="G79" s="39"/>
      <c r="H79" s="39"/>
      <c r="I79" s="39"/>
      <c r="J79" s="39"/>
      <c r="K79" s="39"/>
      <c r="L79" s="39"/>
      <c r="M79" s="39"/>
      <c r="N79" s="39"/>
      <c r="O79" s="39"/>
      <c r="P79" s="39"/>
      <c r="Q79" s="35"/>
      <c r="R79" s="3"/>
      <c r="S79" s="29"/>
      <c r="T79" s="3"/>
    </row>
    <row r="80" spans="1:20" s="36" customFormat="1" ht="18" customHeight="1">
      <c r="A80" s="3"/>
      <c r="B80" s="29"/>
      <c r="C80" s="29"/>
      <c r="D80" s="39"/>
      <c r="E80" s="39"/>
      <c r="F80" s="39"/>
      <c r="G80" s="39"/>
      <c r="H80" s="39"/>
      <c r="I80" s="39"/>
      <c r="J80" s="39"/>
      <c r="K80" s="39"/>
      <c r="L80" s="39"/>
      <c r="M80" s="39"/>
      <c r="N80" s="39"/>
      <c r="O80" s="39"/>
      <c r="P80" s="39"/>
      <c r="Q80" s="35"/>
      <c r="R80" s="3"/>
      <c r="S80" s="29"/>
      <c r="T80" s="3"/>
    </row>
    <row r="81" spans="1:20" s="36" customFormat="1" ht="18" customHeight="1">
      <c r="A81" s="3"/>
      <c r="B81" s="29"/>
      <c r="C81" s="29"/>
      <c r="D81" s="38"/>
      <c r="E81" s="38"/>
      <c r="F81" s="38"/>
      <c r="G81" s="38"/>
      <c r="H81" s="38"/>
      <c r="I81" s="38"/>
      <c r="J81" s="38"/>
      <c r="K81" s="38"/>
      <c r="L81" s="38"/>
      <c r="M81" s="38"/>
      <c r="N81" s="38"/>
      <c r="O81" s="38"/>
      <c r="P81" s="38"/>
      <c r="Q81" s="35"/>
      <c r="R81" s="3"/>
      <c r="S81" s="29"/>
      <c r="T81" s="3"/>
    </row>
    <row r="82" spans="1:20" s="36" customFormat="1" ht="18" customHeight="1">
      <c r="A82" s="3"/>
      <c r="B82" s="29"/>
      <c r="C82" s="29"/>
      <c r="D82" s="39"/>
      <c r="E82" s="39"/>
      <c r="F82" s="39"/>
      <c r="G82" s="39"/>
      <c r="H82" s="39"/>
      <c r="I82" s="39"/>
      <c r="J82" s="39"/>
      <c r="K82" s="39"/>
      <c r="L82" s="39"/>
      <c r="M82" s="39"/>
      <c r="N82" s="39"/>
      <c r="O82" s="39"/>
      <c r="P82" s="39"/>
      <c r="Q82" s="35"/>
      <c r="R82" s="3"/>
      <c r="S82" s="29"/>
      <c r="T82" s="3"/>
    </row>
    <row r="83" spans="1:20" s="36" customFormat="1" ht="18" customHeight="1">
      <c r="A83" s="3"/>
      <c r="B83" s="29"/>
      <c r="C83" s="29"/>
      <c r="D83" s="39"/>
      <c r="E83" s="39"/>
      <c r="F83" s="39"/>
      <c r="G83" s="39"/>
      <c r="H83" s="39"/>
      <c r="I83" s="39"/>
      <c r="J83" s="39"/>
      <c r="K83" s="39"/>
      <c r="L83" s="39"/>
      <c r="M83" s="39"/>
      <c r="N83" s="39"/>
      <c r="O83" s="39"/>
      <c r="P83" s="39"/>
      <c r="Q83" s="35"/>
      <c r="R83" s="3"/>
      <c r="S83" s="29"/>
      <c r="T83" s="3"/>
    </row>
    <row r="84" spans="1:20" s="36" customFormat="1" ht="18" customHeight="1">
      <c r="A84" s="3"/>
      <c r="B84" s="29"/>
      <c r="C84" s="29"/>
      <c r="D84" s="39"/>
      <c r="E84" s="39"/>
      <c r="F84" s="39"/>
      <c r="G84" s="39"/>
      <c r="H84" s="39"/>
      <c r="I84" s="39"/>
      <c r="J84" s="39"/>
      <c r="K84" s="39"/>
      <c r="L84" s="39"/>
      <c r="M84" s="39"/>
      <c r="N84" s="39"/>
      <c r="O84" s="39"/>
      <c r="P84" s="39"/>
      <c r="Q84" s="35"/>
      <c r="R84" s="3"/>
      <c r="S84" s="29"/>
      <c r="T84" s="3"/>
    </row>
    <row r="85" spans="1:20" s="36" customFormat="1" ht="18" customHeight="1">
      <c r="A85" s="3"/>
      <c r="B85" s="29"/>
      <c r="C85" s="29"/>
      <c r="D85" s="39"/>
      <c r="E85" s="39"/>
      <c r="F85" s="39"/>
      <c r="G85" s="39"/>
      <c r="H85" s="39"/>
      <c r="I85" s="39"/>
      <c r="J85" s="39"/>
      <c r="K85" s="39"/>
      <c r="L85" s="39"/>
      <c r="M85" s="39"/>
      <c r="N85" s="39"/>
      <c r="O85" s="39"/>
      <c r="P85" s="39"/>
      <c r="Q85" s="35"/>
      <c r="R85" s="3"/>
      <c r="S85" s="29"/>
      <c r="T85" s="3"/>
    </row>
    <row r="86" spans="1:33" s="36" customFormat="1" ht="18" customHeight="1">
      <c r="A86" s="3"/>
      <c r="B86" s="29"/>
      <c r="C86" s="29"/>
      <c r="D86" s="39"/>
      <c r="E86" s="39"/>
      <c r="F86" s="39"/>
      <c r="G86" s="39"/>
      <c r="H86" s="39"/>
      <c r="I86" s="39"/>
      <c r="J86" s="39"/>
      <c r="K86" s="39"/>
      <c r="L86" s="39"/>
      <c r="M86" s="39"/>
      <c r="N86" s="39"/>
      <c r="O86" s="39"/>
      <c r="P86" s="39"/>
      <c r="Q86" s="35"/>
      <c r="R86" s="3"/>
      <c r="S86" s="29"/>
      <c r="T86" s="3"/>
      <c r="U86" s="3"/>
      <c r="V86" s="3"/>
      <c r="W86" s="3"/>
      <c r="X86" s="3"/>
      <c r="Y86" s="3"/>
      <c r="Z86" s="3"/>
      <c r="AA86" s="3"/>
      <c r="AB86" s="3"/>
      <c r="AC86" s="3"/>
      <c r="AD86" s="3"/>
      <c r="AE86" s="3"/>
      <c r="AF86" s="3"/>
      <c r="AG86" s="3"/>
    </row>
    <row r="87" spans="1:20" s="36" customFormat="1" ht="18" customHeight="1">
      <c r="A87" s="3"/>
      <c r="B87" s="29"/>
      <c r="C87" s="29"/>
      <c r="D87" s="39"/>
      <c r="E87" s="39"/>
      <c r="F87" s="39"/>
      <c r="G87" s="39"/>
      <c r="H87" s="39"/>
      <c r="I87" s="39"/>
      <c r="J87" s="39"/>
      <c r="K87" s="39"/>
      <c r="L87" s="39"/>
      <c r="M87" s="39"/>
      <c r="N87" s="39"/>
      <c r="O87" s="39"/>
      <c r="P87" s="39"/>
      <c r="Q87" s="35"/>
      <c r="R87" s="3"/>
      <c r="S87" s="29"/>
      <c r="T87" s="3"/>
    </row>
    <row r="88" spans="1:33" s="36" customFormat="1" ht="18" customHeight="1">
      <c r="A88" s="3"/>
      <c r="B88" s="29"/>
      <c r="C88" s="29"/>
      <c r="D88" s="39"/>
      <c r="E88" s="39"/>
      <c r="F88" s="39"/>
      <c r="G88" s="39"/>
      <c r="H88" s="39"/>
      <c r="I88" s="39"/>
      <c r="J88" s="39"/>
      <c r="K88" s="39"/>
      <c r="L88" s="39"/>
      <c r="M88" s="39"/>
      <c r="N88" s="39"/>
      <c r="O88" s="39"/>
      <c r="P88" s="39"/>
      <c r="Q88" s="35"/>
      <c r="R88" s="3"/>
      <c r="S88" s="29"/>
      <c r="T88" s="3"/>
      <c r="U88" s="3"/>
      <c r="V88" s="3"/>
      <c r="W88" s="3"/>
      <c r="X88" s="3"/>
      <c r="Y88" s="3"/>
      <c r="Z88" s="3"/>
      <c r="AA88" s="3"/>
      <c r="AB88" s="3"/>
      <c r="AC88" s="3"/>
      <c r="AD88" s="3"/>
      <c r="AE88" s="3"/>
      <c r="AF88" s="3"/>
      <c r="AG88" s="3"/>
    </row>
    <row r="89" spans="1:20" s="36" customFormat="1" ht="18" customHeight="1">
      <c r="A89" s="3"/>
      <c r="B89" s="29"/>
      <c r="C89" s="29"/>
      <c r="D89" s="39"/>
      <c r="E89" s="39"/>
      <c r="F89" s="39"/>
      <c r="G89" s="39"/>
      <c r="H89" s="39"/>
      <c r="I89" s="39"/>
      <c r="J89" s="39"/>
      <c r="K89" s="39"/>
      <c r="L89" s="39"/>
      <c r="M89" s="39"/>
      <c r="N89" s="39"/>
      <c r="O89" s="39"/>
      <c r="P89" s="39"/>
      <c r="Q89" s="35"/>
      <c r="R89" s="3"/>
      <c r="S89" s="29"/>
      <c r="T89" s="3"/>
    </row>
    <row r="90" spans="4:34" ht="12.95" customHeight="1">
      <c r="D90" s="39"/>
      <c r="E90" s="39"/>
      <c r="F90" s="39"/>
      <c r="G90" s="39"/>
      <c r="H90" s="39"/>
      <c r="I90" s="39"/>
      <c r="J90" s="39"/>
      <c r="K90" s="39"/>
      <c r="L90" s="39"/>
      <c r="M90" s="39"/>
      <c r="N90" s="39"/>
      <c r="O90" s="39"/>
      <c r="P90" s="39"/>
      <c r="Q90" s="35"/>
      <c r="U90" s="36"/>
      <c r="V90" s="36"/>
      <c r="W90" s="36"/>
      <c r="X90" s="36"/>
      <c r="Y90" s="36"/>
      <c r="Z90" s="36"/>
      <c r="AA90" s="36"/>
      <c r="AB90" s="36"/>
      <c r="AC90" s="36"/>
      <c r="AD90" s="36"/>
      <c r="AE90" s="36"/>
      <c r="AF90" s="36"/>
      <c r="AG90" s="36"/>
      <c r="AH90" s="36"/>
    </row>
    <row r="91" spans="1:20" s="36" customFormat="1" ht="12.95" customHeight="1">
      <c r="A91" s="3"/>
      <c r="B91" s="29"/>
      <c r="C91" s="29"/>
      <c r="D91" s="38"/>
      <c r="E91" s="38"/>
      <c r="F91" s="38"/>
      <c r="G91" s="38"/>
      <c r="H91" s="38"/>
      <c r="I91" s="38"/>
      <c r="J91" s="38"/>
      <c r="K91" s="38"/>
      <c r="L91" s="38"/>
      <c r="M91" s="38"/>
      <c r="N91" s="38"/>
      <c r="O91" s="38"/>
      <c r="P91" s="38"/>
      <c r="Q91" s="35"/>
      <c r="R91" s="3"/>
      <c r="S91" s="29"/>
      <c r="T91" s="3"/>
    </row>
    <row r="92" spans="4:34" ht="18" customHeight="1">
      <c r="D92" s="39"/>
      <c r="E92" s="39"/>
      <c r="F92" s="39"/>
      <c r="G92" s="39"/>
      <c r="H92" s="39"/>
      <c r="I92" s="39"/>
      <c r="J92" s="39"/>
      <c r="K92" s="39"/>
      <c r="L92" s="39"/>
      <c r="M92" s="39"/>
      <c r="N92" s="39"/>
      <c r="O92" s="39"/>
      <c r="P92" s="39"/>
      <c r="Q92" s="35"/>
      <c r="U92" s="36"/>
      <c r="V92" s="36"/>
      <c r="W92" s="36"/>
      <c r="X92" s="36"/>
      <c r="Y92" s="36"/>
      <c r="Z92" s="36"/>
      <c r="AA92" s="36"/>
      <c r="AB92" s="36"/>
      <c r="AC92" s="36"/>
      <c r="AD92" s="36"/>
      <c r="AE92" s="36"/>
      <c r="AF92" s="36"/>
      <c r="AG92" s="36"/>
      <c r="AH92" s="36"/>
    </row>
    <row r="93" spans="1:20" s="36" customFormat="1" ht="15.75">
      <c r="A93" s="3"/>
      <c r="B93" s="29"/>
      <c r="C93" s="29"/>
      <c r="D93" s="39"/>
      <c r="E93" s="39"/>
      <c r="F93" s="39"/>
      <c r="G93" s="39"/>
      <c r="H93" s="39"/>
      <c r="I93" s="39"/>
      <c r="J93" s="39"/>
      <c r="K93" s="39"/>
      <c r="L93" s="39"/>
      <c r="M93" s="39"/>
      <c r="N93" s="39"/>
      <c r="O93" s="39"/>
      <c r="P93" s="39"/>
      <c r="Q93" s="35"/>
      <c r="R93" s="3"/>
      <c r="S93" s="29"/>
      <c r="T93" s="3"/>
    </row>
    <row r="94" spans="1:20" s="36" customFormat="1" ht="15.75">
      <c r="A94" s="3"/>
      <c r="B94" s="29"/>
      <c r="C94" s="29"/>
      <c r="D94" s="39"/>
      <c r="E94" s="39"/>
      <c r="F94" s="39"/>
      <c r="G94" s="39"/>
      <c r="H94" s="39"/>
      <c r="I94" s="39"/>
      <c r="J94" s="39"/>
      <c r="K94" s="39"/>
      <c r="L94" s="39"/>
      <c r="M94" s="39"/>
      <c r="N94" s="39"/>
      <c r="O94" s="39"/>
      <c r="P94" s="39"/>
      <c r="Q94" s="35"/>
      <c r="R94" s="3"/>
      <c r="S94" s="29"/>
      <c r="T94" s="3"/>
    </row>
    <row r="95" spans="1:20" s="36" customFormat="1" ht="15.75">
      <c r="A95" s="3"/>
      <c r="B95" s="29"/>
      <c r="C95" s="29"/>
      <c r="D95" s="39"/>
      <c r="E95" s="39"/>
      <c r="F95" s="39"/>
      <c r="G95" s="39"/>
      <c r="H95" s="39"/>
      <c r="I95" s="39"/>
      <c r="J95" s="39"/>
      <c r="K95" s="39"/>
      <c r="L95" s="39"/>
      <c r="M95" s="39"/>
      <c r="N95" s="39"/>
      <c r="O95" s="39"/>
      <c r="P95" s="39"/>
      <c r="Q95" s="35"/>
      <c r="R95" s="3"/>
      <c r="S95" s="29"/>
      <c r="T95" s="3"/>
    </row>
    <row r="96" spans="1:33" s="36" customFormat="1" ht="15.75">
      <c r="A96" s="3"/>
      <c r="B96" s="29"/>
      <c r="C96" s="29"/>
      <c r="D96" s="39"/>
      <c r="E96" s="39"/>
      <c r="F96" s="39"/>
      <c r="G96" s="39"/>
      <c r="H96" s="39"/>
      <c r="I96" s="39"/>
      <c r="J96" s="39"/>
      <c r="K96" s="39"/>
      <c r="L96" s="39"/>
      <c r="M96" s="39"/>
      <c r="N96" s="39"/>
      <c r="O96" s="39"/>
      <c r="P96" s="39"/>
      <c r="Q96" s="35"/>
      <c r="R96" s="3"/>
      <c r="S96" s="29"/>
      <c r="T96" s="3"/>
      <c r="U96" s="3"/>
      <c r="V96" s="3"/>
      <c r="W96" s="3"/>
      <c r="X96" s="3"/>
      <c r="Y96" s="3"/>
      <c r="Z96" s="3"/>
      <c r="AA96" s="3"/>
      <c r="AB96" s="3"/>
      <c r="AC96" s="3"/>
      <c r="AD96" s="3"/>
      <c r="AE96" s="3"/>
      <c r="AF96" s="3"/>
      <c r="AG96" s="3"/>
    </row>
    <row r="97" spans="1:33" s="36" customFormat="1" ht="15.75">
      <c r="A97" s="3"/>
      <c r="B97" s="29"/>
      <c r="C97" s="29"/>
      <c r="D97" s="39"/>
      <c r="E97" s="39"/>
      <c r="F97" s="39"/>
      <c r="G97" s="39"/>
      <c r="H97" s="39"/>
      <c r="I97" s="39"/>
      <c r="J97" s="39"/>
      <c r="K97" s="39"/>
      <c r="L97" s="39"/>
      <c r="M97" s="39"/>
      <c r="N97" s="39"/>
      <c r="O97" s="39"/>
      <c r="P97" s="39"/>
      <c r="Q97" s="35"/>
      <c r="R97" s="3"/>
      <c r="S97" s="29"/>
      <c r="T97" s="3"/>
      <c r="U97" s="3"/>
      <c r="V97" s="3"/>
      <c r="W97" s="3"/>
      <c r="X97" s="3"/>
      <c r="Y97" s="3"/>
      <c r="Z97" s="3"/>
      <c r="AA97" s="3"/>
      <c r="AB97" s="3"/>
      <c r="AC97" s="3"/>
      <c r="AD97" s="3"/>
      <c r="AE97" s="3"/>
      <c r="AF97" s="3"/>
      <c r="AG97" s="3"/>
    </row>
    <row r="98" spans="1:34" s="36" customFormat="1" ht="15.75">
      <c r="A98" s="3"/>
      <c r="B98" s="29"/>
      <c r="C98" s="29"/>
      <c r="D98" s="38"/>
      <c r="E98" s="38"/>
      <c r="F98" s="38"/>
      <c r="G98" s="38"/>
      <c r="H98" s="38"/>
      <c r="I98" s="38"/>
      <c r="J98" s="38"/>
      <c r="K98" s="38"/>
      <c r="L98" s="38"/>
      <c r="M98" s="38"/>
      <c r="N98" s="38"/>
      <c r="O98" s="38"/>
      <c r="P98" s="38"/>
      <c r="Q98" s="35"/>
      <c r="R98" s="3"/>
      <c r="S98" s="29"/>
      <c r="T98" s="3"/>
      <c r="U98" s="3"/>
      <c r="V98" s="3"/>
      <c r="W98" s="3"/>
      <c r="X98" s="3"/>
      <c r="Y98" s="3"/>
      <c r="Z98" s="3"/>
      <c r="AA98" s="3"/>
      <c r="AB98" s="3"/>
      <c r="AC98" s="3"/>
      <c r="AD98" s="3"/>
      <c r="AE98" s="3"/>
      <c r="AF98" s="3"/>
      <c r="AG98" s="3"/>
      <c r="AH98" s="3"/>
    </row>
    <row r="99" spans="1:33" s="36" customFormat="1" ht="15.75">
      <c r="A99" s="3"/>
      <c r="B99" s="29"/>
      <c r="C99" s="29"/>
      <c r="D99" s="39"/>
      <c r="E99" s="39"/>
      <c r="F99" s="39"/>
      <c r="G99" s="39"/>
      <c r="H99" s="39"/>
      <c r="I99" s="39"/>
      <c r="J99" s="39"/>
      <c r="K99" s="39"/>
      <c r="L99" s="39"/>
      <c r="M99" s="39"/>
      <c r="N99" s="39"/>
      <c r="O99" s="39"/>
      <c r="P99" s="39"/>
      <c r="Q99" s="20"/>
      <c r="R99" s="3"/>
      <c r="S99" s="29"/>
      <c r="T99" s="3"/>
      <c r="U99" s="3"/>
      <c r="V99" s="3"/>
      <c r="W99" s="3"/>
      <c r="X99" s="3"/>
      <c r="Y99" s="3"/>
      <c r="Z99" s="3"/>
      <c r="AA99" s="3"/>
      <c r="AB99" s="3"/>
      <c r="AC99" s="3"/>
      <c r="AD99" s="3"/>
      <c r="AE99" s="3"/>
      <c r="AF99" s="3"/>
      <c r="AG99" s="3"/>
    </row>
    <row r="100" spans="4:17" ht="15.75">
      <c r="D100" s="39"/>
      <c r="E100" s="39"/>
      <c r="F100" s="39"/>
      <c r="G100" s="39"/>
      <c r="H100" s="39"/>
      <c r="I100" s="39"/>
      <c r="J100" s="39"/>
      <c r="K100" s="39"/>
      <c r="L100" s="39"/>
      <c r="M100" s="39"/>
      <c r="N100" s="39"/>
      <c r="O100" s="39"/>
      <c r="P100" s="39"/>
      <c r="Q100" s="36"/>
    </row>
    <row r="101" spans="4:34" ht="15.75">
      <c r="D101" s="39"/>
      <c r="E101" s="39"/>
      <c r="F101" s="39"/>
      <c r="G101" s="39"/>
      <c r="H101" s="39"/>
      <c r="I101" s="39"/>
      <c r="J101" s="39"/>
      <c r="K101" s="39"/>
      <c r="L101" s="39"/>
      <c r="M101" s="39"/>
      <c r="N101" s="39"/>
      <c r="O101" s="39"/>
      <c r="P101" s="39"/>
      <c r="Q101" s="29"/>
      <c r="AH101" s="36"/>
    </row>
    <row r="102" spans="4:34" ht="15.75">
      <c r="D102" s="39"/>
      <c r="E102" s="39"/>
      <c r="F102" s="39"/>
      <c r="G102" s="39"/>
      <c r="H102" s="39"/>
      <c r="I102" s="39"/>
      <c r="J102" s="39"/>
      <c r="K102" s="39"/>
      <c r="L102" s="39"/>
      <c r="M102" s="39"/>
      <c r="N102" s="39"/>
      <c r="O102" s="39"/>
      <c r="P102" s="39"/>
      <c r="Q102" s="36"/>
      <c r="AH102" s="36"/>
    </row>
    <row r="103" spans="4:34" ht="15.75">
      <c r="D103" s="39"/>
      <c r="E103" s="39"/>
      <c r="F103" s="39"/>
      <c r="G103" s="39"/>
      <c r="H103" s="39"/>
      <c r="I103" s="39"/>
      <c r="J103" s="39"/>
      <c r="K103" s="39"/>
      <c r="L103" s="39"/>
      <c r="M103" s="39"/>
      <c r="N103" s="39"/>
      <c r="O103" s="39"/>
      <c r="P103" s="39"/>
      <c r="Q103" s="36"/>
      <c r="AH103" s="36"/>
    </row>
    <row r="104" spans="4:34" ht="15.75">
      <c r="D104" s="39"/>
      <c r="E104" s="39"/>
      <c r="F104" s="39"/>
      <c r="G104" s="39"/>
      <c r="H104" s="39"/>
      <c r="I104" s="39"/>
      <c r="J104" s="39"/>
      <c r="K104" s="39"/>
      <c r="L104" s="39"/>
      <c r="M104" s="39"/>
      <c r="N104" s="39"/>
      <c r="O104" s="39"/>
      <c r="P104" s="39"/>
      <c r="Q104" s="36"/>
      <c r="AH104" s="36"/>
    </row>
    <row r="105" spans="4:34" ht="15.75">
      <c r="D105" s="38"/>
      <c r="E105" s="38"/>
      <c r="F105" s="38"/>
      <c r="G105" s="38"/>
      <c r="H105" s="38"/>
      <c r="I105" s="38"/>
      <c r="J105" s="38"/>
      <c r="K105" s="38"/>
      <c r="L105" s="38"/>
      <c r="M105" s="38"/>
      <c r="N105" s="38"/>
      <c r="O105" s="38"/>
      <c r="P105" s="38"/>
      <c r="Q105" s="36"/>
      <c r="AH105" s="36"/>
    </row>
    <row r="106" spans="4:34" ht="15.75">
      <c r="D106" s="38"/>
      <c r="E106" s="38"/>
      <c r="F106" s="38"/>
      <c r="G106" s="38"/>
      <c r="H106" s="38"/>
      <c r="I106" s="38"/>
      <c r="J106" s="38"/>
      <c r="K106" s="38"/>
      <c r="L106" s="38"/>
      <c r="M106" s="38"/>
      <c r="N106" s="38"/>
      <c r="O106" s="38"/>
      <c r="P106" s="38"/>
      <c r="Q106" s="36"/>
      <c r="AH106" s="36"/>
    </row>
    <row r="107" spans="4:34" ht="15.75">
      <c r="D107" s="39"/>
      <c r="E107" s="39"/>
      <c r="F107" s="39"/>
      <c r="G107" s="39"/>
      <c r="H107" s="39"/>
      <c r="I107" s="39"/>
      <c r="J107" s="39"/>
      <c r="K107" s="39"/>
      <c r="L107" s="39"/>
      <c r="M107" s="39"/>
      <c r="N107" s="39"/>
      <c r="O107" s="39"/>
      <c r="P107" s="39"/>
      <c r="Q107" s="36"/>
      <c r="AH107" s="36"/>
    </row>
    <row r="108" spans="4:17" ht="15.75">
      <c r="D108" s="39"/>
      <c r="E108" s="39"/>
      <c r="F108" s="39"/>
      <c r="G108" s="39"/>
      <c r="H108" s="39"/>
      <c r="I108" s="39"/>
      <c r="J108" s="39"/>
      <c r="K108" s="39"/>
      <c r="L108" s="39"/>
      <c r="M108" s="39"/>
      <c r="N108" s="39"/>
      <c r="O108" s="39"/>
      <c r="P108" s="39"/>
      <c r="Q108" s="36"/>
    </row>
    <row r="109" spans="4:16" ht="15.75">
      <c r="D109" s="44"/>
      <c r="E109" s="44"/>
      <c r="F109" s="44"/>
      <c r="G109" s="44"/>
      <c r="H109" s="44"/>
      <c r="I109" s="44"/>
      <c r="J109" s="44"/>
      <c r="K109" s="44"/>
      <c r="L109" s="44"/>
      <c r="M109" s="44"/>
      <c r="N109" s="44"/>
      <c r="O109" s="44"/>
      <c r="P109" s="44"/>
    </row>
    <row r="110" spans="4:16" ht="15.75">
      <c r="D110" s="42"/>
      <c r="E110" s="42"/>
      <c r="F110" s="42"/>
      <c r="G110" s="42"/>
      <c r="H110" s="42"/>
      <c r="I110" s="42"/>
      <c r="J110" s="42"/>
      <c r="K110" s="42"/>
      <c r="L110" s="42"/>
      <c r="M110" s="42"/>
      <c r="N110" s="42"/>
      <c r="O110" s="42"/>
      <c r="P110" s="42"/>
    </row>
    <row r="111" spans="4:16" ht="15.75">
      <c r="D111" s="43"/>
      <c r="E111" s="43"/>
      <c r="F111" s="43"/>
      <c r="G111" s="43"/>
      <c r="H111" s="43"/>
      <c r="I111" s="43"/>
      <c r="J111" s="43"/>
      <c r="K111" s="43"/>
      <c r="L111" s="43"/>
      <c r="M111" s="43"/>
      <c r="N111" s="43"/>
      <c r="O111" s="43"/>
      <c r="P111" s="43"/>
    </row>
    <row r="113" spans="4:16" ht="15.75">
      <c r="D113" s="43"/>
      <c r="E113" s="43"/>
      <c r="F113" s="43"/>
      <c r="G113" s="43"/>
      <c r="H113" s="43"/>
      <c r="I113" s="43"/>
      <c r="J113" s="43"/>
      <c r="K113" s="43"/>
      <c r="L113" s="43"/>
      <c r="M113" s="43"/>
      <c r="N113" s="43"/>
      <c r="O113" s="43"/>
      <c r="P113" s="43"/>
    </row>
    <row r="114" spans="4:16" ht="15.75">
      <c r="D114" s="43"/>
      <c r="E114" s="43"/>
      <c r="F114" s="43"/>
      <c r="G114" s="43"/>
      <c r="H114" s="43"/>
      <c r="I114" s="43"/>
      <c r="J114" s="43"/>
      <c r="K114" s="43"/>
      <c r="L114" s="43"/>
      <c r="M114" s="43"/>
      <c r="N114" s="43"/>
      <c r="O114" s="43"/>
      <c r="P114" s="43"/>
    </row>
    <row r="115" spans="4:16" ht="15.75">
      <c r="D115" s="43"/>
      <c r="E115" s="43"/>
      <c r="F115" s="43"/>
      <c r="G115" s="43"/>
      <c r="H115" s="43"/>
      <c r="I115" s="43"/>
      <c r="J115" s="43"/>
      <c r="K115" s="43"/>
      <c r="L115" s="43"/>
      <c r="M115" s="43"/>
      <c r="N115" s="43"/>
      <c r="O115" s="43"/>
      <c r="P115" s="43"/>
    </row>
    <row r="116" spans="4:16" ht="15.75">
      <c r="D116" s="43"/>
      <c r="E116" s="43"/>
      <c r="F116" s="43"/>
      <c r="G116" s="43"/>
      <c r="H116" s="43"/>
      <c r="I116" s="43"/>
      <c r="J116" s="43"/>
      <c r="K116" s="43"/>
      <c r="L116" s="43"/>
      <c r="M116" s="43"/>
      <c r="N116" s="43"/>
      <c r="O116" s="43"/>
      <c r="P116" s="43"/>
    </row>
    <row r="117" spans="4:16" ht="15.75">
      <c r="D117" s="43"/>
      <c r="E117" s="43"/>
      <c r="F117" s="43"/>
      <c r="G117" s="43"/>
      <c r="H117" s="43"/>
      <c r="I117" s="43"/>
      <c r="J117" s="43"/>
      <c r="K117" s="43"/>
      <c r="L117" s="43"/>
      <c r="M117" s="43"/>
      <c r="N117" s="43"/>
      <c r="O117" s="43"/>
      <c r="P117" s="43"/>
    </row>
    <row r="118" spans="4:16" ht="15.75">
      <c r="D118" s="43"/>
      <c r="E118" s="43"/>
      <c r="F118" s="43"/>
      <c r="G118" s="43"/>
      <c r="H118" s="43"/>
      <c r="I118" s="43"/>
      <c r="J118" s="43"/>
      <c r="K118" s="43"/>
      <c r="L118" s="43"/>
      <c r="M118" s="43"/>
      <c r="N118" s="43"/>
      <c r="O118" s="43"/>
      <c r="P118" s="43"/>
    </row>
    <row r="119" spans="4:16" ht="15.75">
      <c r="D119" s="43"/>
      <c r="E119" s="43"/>
      <c r="F119" s="43"/>
      <c r="G119" s="43"/>
      <c r="H119" s="43"/>
      <c r="I119" s="43"/>
      <c r="J119" s="43"/>
      <c r="K119" s="43"/>
      <c r="L119" s="43"/>
      <c r="M119" s="43"/>
      <c r="N119" s="43"/>
      <c r="O119" s="43"/>
      <c r="P119" s="43"/>
    </row>
  </sheetData>
  <mergeCells count="1">
    <mergeCell ref="S5:T5"/>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75"/>
  <sheetViews>
    <sheetView zoomScale="75" zoomScaleNormal="75" workbookViewId="0" topLeftCell="A1"/>
  </sheetViews>
  <sheetFormatPr defaultColWidth="11.421875" defaultRowHeight="12.75"/>
  <cols>
    <col min="1" max="1" width="92.140625" style="3" customWidth="1"/>
    <col min="2" max="2" width="19.7109375" style="29" customWidth="1"/>
    <col min="3" max="15" width="23.421875" style="20" hidden="1" customWidth="1"/>
    <col min="16" max="16" width="4.00390625" style="3" customWidth="1"/>
    <col min="17" max="17" width="17.8515625" style="3" customWidth="1"/>
    <col min="18" max="18" width="11.421875" style="3" customWidth="1"/>
    <col min="19" max="19" width="14.28125" style="3" customWidth="1"/>
    <col min="20" max="20" width="18.8515625" style="3" customWidth="1"/>
    <col min="21" max="16384" width="11.421875" style="3" customWidth="1"/>
  </cols>
  <sheetData>
    <row r="1" spans="1:91" ht="60" customHeight="1">
      <c r="A1" s="8"/>
      <c r="B1" s="9"/>
      <c r="C1" s="18"/>
      <c r="D1" s="18"/>
      <c r="E1" s="18"/>
      <c r="F1" s="18"/>
      <c r="G1" s="18"/>
      <c r="H1" s="18"/>
      <c r="I1" s="18"/>
      <c r="J1" s="18"/>
      <c r="K1" s="18"/>
      <c r="L1" s="18"/>
      <c r="M1" s="18"/>
      <c r="N1" s="18"/>
      <c r="O1" s="18"/>
      <c r="P1" s="9"/>
      <c r="Q1" s="9"/>
      <c r="R1" s="9"/>
      <c r="S1" s="10" t="s">
        <v>8</v>
      </c>
      <c r="T1" s="11">
        <f>Balance!T1</f>
        <v>1995</v>
      </c>
      <c r="U1" s="49"/>
      <c r="V1" s="49"/>
      <c r="W1" s="49"/>
      <c r="X1" s="49"/>
      <c r="Y1" s="49"/>
      <c r="Z1" s="49"/>
      <c r="AA1" s="49"/>
      <c r="AB1" s="49"/>
      <c r="AC1" s="49"/>
      <c r="AD1" s="49"/>
      <c r="AE1" s="49"/>
      <c r="AF1" s="49"/>
      <c r="AG1" s="49"/>
      <c r="AH1" s="49"/>
      <c r="AI1" s="49"/>
      <c r="AJ1" s="49"/>
      <c r="AK1" s="49"/>
      <c r="AL1" s="49"/>
      <c r="AM1" s="49"/>
      <c r="AN1" s="49"/>
      <c r="AO1" s="49"/>
      <c r="AP1" s="50"/>
      <c r="AQ1" s="50"/>
      <c r="AR1" s="50"/>
      <c r="AS1" s="50"/>
      <c r="AT1" s="50"/>
      <c r="AU1" s="50"/>
      <c r="AV1" s="50"/>
      <c r="AW1" s="50"/>
      <c r="AX1" s="50"/>
      <c r="AY1" s="50"/>
      <c r="AZ1" s="50"/>
      <c r="BA1" s="50"/>
      <c r="BB1" s="50"/>
      <c r="BC1" s="50"/>
      <c r="BD1" s="50"/>
      <c r="BE1" s="50"/>
      <c r="BF1" s="50"/>
      <c r="BG1" s="50"/>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row>
    <row r="2" spans="1:91" ht="12.95" customHeight="1" thickBot="1">
      <c r="A2" s="8"/>
      <c r="B2" s="9"/>
      <c r="C2" s="18"/>
      <c r="D2" s="18"/>
      <c r="E2" s="18"/>
      <c r="F2" s="18"/>
      <c r="G2" s="18"/>
      <c r="H2" s="18"/>
      <c r="I2" s="18"/>
      <c r="J2" s="18"/>
      <c r="K2" s="18"/>
      <c r="L2" s="18"/>
      <c r="M2" s="18"/>
      <c r="N2" s="18"/>
      <c r="O2" s="18"/>
      <c r="P2" s="9"/>
      <c r="Q2" s="9"/>
      <c r="R2" s="9"/>
      <c r="S2" s="12"/>
      <c r="T2" s="12"/>
      <c r="U2" s="49"/>
      <c r="V2" s="49"/>
      <c r="W2" s="49"/>
      <c r="X2" s="49"/>
      <c r="Y2" s="49"/>
      <c r="Z2" s="49"/>
      <c r="AA2" s="49"/>
      <c r="AB2" s="49"/>
      <c r="AC2" s="49"/>
      <c r="AD2" s="49"/>
      <c r="AE2" s="49"/>
      <c r="AF2" s="49"/>
      <c r="AG2" s="49"/>
      <c r="AH2" s="49"/>
      <c r="AI2" s="49"/>
      <c r="AJ2" s="49"/>
      <c r="AK2" s="49"/>
      <c r="AL2" s="49"/>
      <c r="AM2" s="49"/>
      <c r="AN2" s="49"/>
      <c r="AO2" s="49"/>
      <c r="AP2" s="50"/>
      <c r="AQ2" s="50"/>
      <c r="AR2" s="50"/>
      <c r="AS2" s="50"/>
      <c r="AT2" s="50"/>
      <c r="AU2" s="50"/>
      <c r="AV2" s="50"/>
      <c r="AW2" s="50"/>
      <c r="AX2" s="50"/>
      <c r="AY2" s="50"/>
      <c r="AZ2" s="50"/>
      <c r="BA2" s="50"/>
      <c r="BB2" s="50"/>
      <c r="BC2" s="50"/>
      <c r="BD2" s="50"/>
      <c r="BE2" s="50"/>
      <c r="BF2" s="50"/>
      <c r="BG2" s="50"/>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row>
    <row r="3" spans="1:91" ht="33" customHeight="1">
      <c r="A3" s="75" t="str">
        <f>"                                            "&amp;"SOCIEDADES MERCANTILES"</f>
        <v xml:space="preserve">                                            SOCIEDADES MERCANTILES</v>
      </c>
      <c r="B3" s="13"/>
      <c r="C3" s="18"/>
      <c r="D3" s="18"/>
      <c r="E3" s="18"/>
      <c r="F3" s="18"/>
      <c r="G3" s="18"/>
      <c r="H3" s="18"/>
      <c r="I3" s="18"/>
      <c r="J3" s="18"/>
      <c r="K3" s="18"/>
      <c r="L3" s="18"/>
      <c r="M3" s="18"/>
      <c r="N3" s="18"/>
      <c r="O3" s="18"/>
      <c r="P3" s="13"/>
      <c r="Q3" s="14"/>
      <c r="R3" s="14"/>
      <c r="S3" s="15"/>
      <c r="T3" s="16"/>
      <c r="U3" s="49"/>
      <c r="V3" s="49"/>
      <c r="W3" s="49"/>
      <c r="X3" s="49"/>
      <c r="Y3" s="49"/>
      <c r="Z3" s="49"/>
      <c r="AA3" s="49"/>
      <c r="AB3" s="49"/>
      <c r="AC3" s="49"/>
      <c r="AD3" s="49"/>
      <c r="AE3" s="49"/>
      <c r="AF3" s="49"/>
      <c r="AG3" s="49"/>
      <c r="AH3" s="49"/>
      <c r="AI3" s="49"/>
      <c r="AJ3" s="49"/>
      <c r="AK3" s="49"/>
      <c r="AL3" s="49"/>
      <c r="AM3" s="49"/>
      <c r="AN3" s="49"/>
      <c r="AO3" s="49"/>
      <c r="AP3" s="51"/>
      <c r="AQ3" s="51"/>
      <c r="AR3" s="51"/>
      <c r="AS3" s="51"/>
      <c r="AT3" s="51"/>
      <c r="AU3" s="51"/>
      <c r="AV3" s="51"/>
      <c r="AW3" s="51"/>
      <c r="AX3" s="51"/>
      <c r="AY3" s="51"/>
      <c r="AZ3" s="51"/>
      <c r="BA3" s="51"/>
      <c r="BB3" s="51"/>
      <c r="BC3" s="51"/>
      <c r="BD3" s="51"/>
      <c r="BE3" s="51"/>
      <c r="BF3" s="51"/>
      <c r="BG3" s="51"/>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row>
    <row r="4" spans="1:91" ht="20.1" customHeight="1">
      <c r="A4" s="17" t="s">
        <v>31</v>
      </c>
      <c r="B4" s="18"/>
      <c r="C4" s="45"/>
      <c r="D4" s="45"/>
      <c r="E4" s="45"/>
      <c r="F4" s="45"/>
      <c r="G4" s="45"/>
      <c r="H4" s="45"/>
      <c r="I4" s="45"/>
      <c r="J4" s="45"/>
      <c r="K4" s="45"/>
      <c r="L4" s="45"/>
      <c r="M4" s="45"/>
      <c r="N4" s="45"/>
      <c r="O4" s="45"/>
      <c r="P4" s="20"/>
      <c r="Q4" s="49"/>
      <c r="R4" s="49"/>
      <c r="S4" s="49"/>
      <c r="T4" s="49"/>
      <c r="U4" s="3"/>
      <c r="V4" s="3"/>
      <c r="W4" s="3"/>
      <c r="X4" s="3"/>
      <c r="Y4" s="49"/>
      <c r="Z4" s="49"/>
      <c r="AA4" s="49"/>
      <c r="AB4" s="49"/>
      <c r="AC4" s="49"/>
      <c r="AD4" s="49"/>
      <c r="AE4" s="49"/>
      <c r="AF4" s="49"/>
      <c r="AG4" s="49"/>
      <c r="AH4" s="49"/>
      <c r="AI4" s="49"/>
      <c r="AJ4" s="49"/>
      <c r="AK4" s="49"/>
      <c r="AL4" s="49"/>
      <c r="AM4" s="49"/>
      <c r="AN4" s="49"/>
      <c r="AO4" s="49"/>
      <c r="AP4" s="51"/>
      <c r="AQ4" s="51"/>
      <c r="AR4" s="51"/>
      <c r="AS4" s="51"/>
      <c r="AT4" s="51"/>
      <c r="AU4" s="51"/>
      <c r="AV4" s="51"/>
      <c r="AW4" s="51"/>
      <c r="AX4" s="51"/>
      <c r="AY4" s="51"/>
      <c r="AZ4" s="51"/>
      <c r="BA4" s="51"/>
      <c r="BB4" s="51"/>
      <c r="BC4" s="51"/>
      <c r="BD4" s="51"/>
      <c r="BE4" s="51"/>
      <c r="BF4" s="51"/>
      <c r="BG4" s="51"/>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row>
    <row r="5" spans="1:95" ht="18" customHeight="1" thickBot="1">
      <c r="A5" s="21"/>
      <c r="B5" s="22"/>
      <c r="C5" s="45"/>
      <c r="D5" s="45"/>
      <c r="E5" s="45"/>
      <c r="F5" s="45"/>
      <c r="G5" s="45"/>
      <c r="H5" s="45"/>
      <c r="I5" s="45"/>
      <c r="J5" s="45"/>
      <c r="K5" s="45"/>
      <c r="L5" s="45"/>
      <c r="M5" s="45"/>
      <c r="N5" s="45"/>
      <c r="O5" s="45"/>
      <c r="P5" s="22"/>
      <c r="Q5" s="22"/>
      <c r="R5" s="22"/>
      <c r="S5" s="76" t="str">
        <f>"Población a 01/01/"&amp;T1</f>
        <v>Población a 01/01/1995</v>
      </c>
      <c r="T5" s="116">
        <f>Balance!S5</f>
        <v>3969401</v>
      </c>
      <c r="U5" s="3"/>
      <c r="V5" s="3"/>
      <c r="W5" s="3"/>
      <c r="X5" s="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row>
    <row r="6" spans="1:91" ht="15" customHeight="1">
      <c r="A6" s="23"/>
      <c r="B6" s="24"/>
      <c r="C6" s="45"/>
      <c r="D6" s="1"/>
      <c r="E6" s="45"/>
      <c r="F6" s="45"/>
      <c r="G6" s="45"/>
      <c r="H6" s="45"/>
      <c r="I6" s="45"/>
      <c r="J6" s="1"/>
      <c r="K6" s="45"/>
      <c r="L6" s="45"/>
      <c r="M6" s="45"/>
      <c r="N6" s="45"/>
      <c r="O6" s="45"/>
      <c r="P6" s="24"/>
      <c r="Q6" s="24"/>
      <c r="R6" s="25"/>
      <c r="S6" s="19"/>
      <c r="T6" s="19"/>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row>
    <row r="7" spans="1:91" ht="12.95" customHeight="1">
      <c r="A7" s="23"/>
      <c r="B7" s="24"/>
      <c r="C7" s="45"/>
      <c r="D7" s="45"/>
      <c r="E7" s="45"/>
      <c r="F7" s="45"/>
      <c r="G7" s="45"/>
      <c r="H7" s="45"/>
      <c r="I7" s="45"/>
      <c r="J7" s="45"/>
      <c r="K7" s="45"/>
      <c r="L7" s="45"/>
      <c r="M7" s="45"/>
      <c r="N7" s="45"/>
      <c r="O7" s="45"/>
      <c r="P7" s="24"/>
      <c r="Q7" s="24"/>
      <c r="R7" s="24"/>
      <c r="S7" s="24"/>
      <c r="T7" s="24"/>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row>
    <row r="8" spans="1:91" ht="21" customHeight="1">
      <c r="A8" s="26" t="s">
        <v>32</v>
      </c>
      <c r="B8" s="24"/>
      <c r="C8" s="20"/>
      <c r="D8" s="20"/>
      <c r="E8" s="20"/>
      <c r="F8" s="45"/>
      <c r="G8" s="45"/>
      <c r="H8" s="45"/>
      <c r="I8" s="45"/>
      <c r="J8" s="45"/>
      <c r="K8" s="45"/>
      <c r="L8" s="45"/>
      <c r="M8" s="45"/>
      <c r="N8" s="45"/>
      <c r="O8" s="45"/>
      <c r="P8" s="24"/>
      <c r="Q8" s="26" t="s">
        <v>52</v>
      </c>
      <c r="R8" s="24"/>
      <c r="S8" s="24"/>
      <c r="T8" s="24"/>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row>
    <row r="9" spans="1:91" ht="18" customHeight="1">
      <c r="A9" s="27"/>
      <c r="B9" s="24"/>
      <c r="C9" s="45">
        <v>22200</v>
      </c>
      <c r="D9" s="45">
        <v>22201</v>
      </c>
      <c r="E9" s="45">
        <v>22202</v>
      </c>
      <c r="F9" s="45">
        <v>22203</v>
      </c>
      <c r="G9" s="45">
        <v>22204</v>
      </c>
      <c r="H9" s="45">
        <v>22205</v>
      </c>
      <c r="I9" s="45">
        <v>22206</v>
      </c>
      <c r="J9" s="45">
        <v>22231</v>
      </c>
      <c r="K9" s="45">
        <v>22233</v>
      </c>
      <c r="L9" s="45">
        <v>22234</v>
      </c>
      <c r="M9" s="45">
        <v>22235</v>
      </c>
      <c r="N9" s="45">
        <v>22236</v>
      </c>
      <c r="O9" s="45">
        <v>22240</v>
      </c>
      <c r="P9" s="24"/>
      <c r="Q9" s="26" t="s">
        <v>53</v>
      </c>
      <c r="R9" s="24"/>
      <c r="S9" s="24"/>
      <c r="T9" s="24"/>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row>
    <row r="10" spans="1:91" ht="12.95" customHeight="1">
      <c r="A10" s="26"/>
      <c r="B10" s="24"/>
      <c r="C10" s="45" t="s">
        <v>70</v>
      </c>
      <c r="D10" s="45" t="s">
        <v>70</v>
      </c>
      <c r="E10" s="45" t="s">
        <v>70</v>
      </c>
      <c r="F10" s="45" t="s">
        <v>70</v>
      </c>
      <c r="G10" s="45" t="s">
        <v>70</v>
      </c>
      <c r="H10" s="45" t="s">
        <v>70</v>
      </c>
      <c r="I10" s="45" t="s">
        <v>70</v>
      </c>
      <c r="J10" s="45" t="s">
        <v>177</v>
      </c>
      <c r="K10" s="45" t="s">
        <v>177</v>
      </c>
      <c r="L10" s="45" t="s">
        <v>177</v>
      </c>
      <c r="M10" s="45" t="s">
        <v>185</v>
      </c>
      <c r="N10" s="45" t="s">
        <v>177</v>
      </c>
      <c r="O10" s="45" t="s">
        <v>177</v>
      </c>
      <c r="P10" s="24"/>
      <c r="Q10" s="24"/>
      <c r="R10" s="24"/>
      <c r="S10" s="24"/>
      <c r="T10" s="24"/>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row>
    <row r="11" spans="1:20" ht="18" customHeight="1" thickBot="1">
      <c r="A11" s="28" t="s">
        <v>9</v>
      </c>
      <c r="B11" s="20"/>
      <c r="C11" s="1" t="s">
        <v>0</v>
      </c>
      <c r="D11" s="1" t="s">
        <v>69</v>
      </c>
      <c r="E11" s="1" t="s">
        <v>1</v>
      </c>
      <c r="F11" s="1" t="s">
        <v>182</v>
      </c>
      <c r="G11" s="1" t="s">
        <v>183</v>
      </c>
      <c r="H11" s="45" t="s">
        <v>189</v>
      </c>
      <c r="I11" s="45" t="s">
        <v>190</v>
      </c>
      <c r="J11" s="1" t="s">
        <v>187</v>
      </c>
      <c r="K11" s="1" t="s">
        <v>178</v>
      </c>
      <c r="L11" s="1" t="s">
        <v>179</v>
      </c>
      <c r="M11" s="1" t="s">
        <v>180</v>
      </c>
      <c r="N11" s="1" t="s">
        <v>186</v>
      </c>
      <c r="O11" s="1" t="s">
        <v>188</v>
      </c>
      <c r="P11" s="20"/>
      <c r="Q11" s="24"/>
      <c r="R11" s="20"/>
      <c r="T11" s="55"/>
    </row>
    <row r="12" spans="1:20" ht="33" customHeight="1">
      <c r="A12" s="56" t="s">
        <v>14</v>
      </c>
      <c r="B12" s="31">
        <f>T1</f>
        <v>1995</v>
      </c>
      <c r="C12" s="114"/>
      <c r="D12" s="114"/>
      <c r="E12" s="114"/>
      <c r="F12" s="114"/>
      <c r="G12" s="114"/>
      <c r="H12" s="114"/>
      <c r="I12" s="114"/>
      <c r="J12" s="114"/>
      <c r="K12" s="114"/>
      <c r="L12" s="114"/>
      <c r="M12" s="114"/>
      <c r="N12" s="114"/>
      <c r="P12" s="20"/>
      <c r="Q12" s="104" t="s">
        <v>52</v>
      </c>
      <c r="R12" s="104"/>
      <c r="S12" s="57"/>
      <c r="T12" s="31">
        <f>T1</f>
        <v>1995</v>
      </c>
    </row>
    <row r="13" spans="1:20" ht="18" customHeight="1">
      <c r="A13" s="58" t="s">
        <v>77</v>
      </c>
      <c r="B13" s="59"/>
      <c r="C13" s="114"/>
      <c r="D13" s="114"/>
      <c r="E13" s="114"/>
      <c r="F13" s="114"/>
      <c r="G13" s="114"/>
      <c r="H13" s="114"/>
      <c r="I13" s="114"/>
      <c r="J13" s="114"/>
      <c r="K13" s="114"/>
      <c r="L13" s="114"/>
      <c r="M13" s="114"/>
      <c r="N13" s="114"/>
      <c r="O13" s="114"/>
      <c r="P13" s="20"/>
      <c r="Q13" s="60" t="s">
        <v>15</v>
      </c>
      <c r="R13" s="61"/>
      <c r="S13" s="62"/>
      <c r="T13" s="61"/>
    </row>
    <row r="14" spans="1:20" s="36" customFormat="1" ht="18" customHeight="1">
      <c r="A14" s="35" t="s">
        <v>71</v>
      </c>
      <c r="B14" s="47">
        <f>C14+D14+E14+F14+G14+H14+I14+J14+K14+L14+M14+N14+O14</f>
        <v>0</v>
      </c>
      <c r="C14" s="46"/>
      <c r="D14" s="46"/>
      <c r="E14" s="46"/>
      <c r="F14" s="46"/>
      <c r="G14" s="46"/>
      <c r="H14" s="46"/>
      <c r="I14" s="46"/>
      <c r="J14" s="46"/>
      <c r="K14" s="46"/>
      <c r="L14" s="46"/>
      <c r="M14" s="46"/>
      <c r="N14" s="46"/>
      <c r="O14" s="46"/>
      <c r="P14" s="35"/>
      <c r="Q14" s="35"/>
      <c r="R14" s="20"/>
      <c r="S14" s="64"/>
      <c r="T14" s="20"/>
    </row>
    <row r="15" spans="1:20" s="36" customFormat="1" ht="18" customHeight="1">
      <c r="A15" s="35" t="s">
        <v>12</v>
      </c>
      <c r="B15" s="47">
        <f aca="true" t="shared" si="0" ref="B15:B61">C15+D15+E15+F15+G15+H15+I15+J15+K15+L15+M15+N15+O15</f>
        <v>0</v>
      </c>
      <c r="C15" s="46">
        <f aca="true" t="shared" si="1" ref="C15:L15">C16+C17</f>
        <v>0</v>
      </c>
      <c r="D15" s="46">
        <f t="shared" si="1"/>
        <v>0</v>
      </c>
      <c r="E15" s="46">
        <f t="shared" si="1"/>
        <v>0</v>
      </c>
      <c r="F15" s="46">
        <f t="shared" si="1"/>
        <v>0</v>
      </c>
      <c r="G15" s="46">
        <f t="shared" si="1"/>
        <v>0</v>
      </c>
      <c r="H15" s="46">
        <f t="shared" si="1"/>
        <v>0</v>
      </c>
      <c r="I15" s="46">
        <f t="shared" si="1"/>
        <v>0</v>
      </c>
      <c r="J15" s="46">
        <f t="shared" si="1"/>
        <v>0</v>
      </c>
      <c r="K15" s="46">
        <f aca="true" t="shared" si="2" ref="K15">K16+K17</f>
        <v>0</v>
      </c>
      <c r="L15" s="46">
        <f t="shared" si="1"/>
        <v>0</v>
      </c>
      <c r="M15" s="46">
        <f>M16+M17</f>
        <v>0</v>
      </c>
      <c r="N15" s="46">
        <f>N16+N17</f>
        <v>0</v>
      </c>
      <c r="O15" s="46">
        <f>O16+O17</f>
        <v>0</v>
      </c>
      <c r="P15" s="35"/>
      <c r="Q15" s="35" t="s">
        <v>16</v>
      </c>
      <c r="T15" s="66">
        <f>IF((Balance!S43+Balance!S56)=0,"--",Balance!B52/(Balance!S43+Balance!S56))</f>
        <v>0.10686617637626532</v>
      </c>
    </row>
    <row r="16" spans="1:20" s="36" customFormat="1" ht="18" customHeight="1">
      <c r="A16" s="65" t="s">
        <v>72</v>
      </c>
      <c r="B16" s="47">
        <f t="shared" si="0"/>
        <v>0</v>
      </c>
      <c r="C16" s="46"/>
      <c r="D16" s="46"/>
      <c r="E16" s="46"/>
      <c r="F16" s="46"/>
      <c r="G16" s="46"/>
      <c r="H16" s="46"/>
      <c r="I16" s="46"/>
      <c r="J16" s="46"/>
      <c r="K16" s="46"/>
      <c r="L16" s="46"/>
      <c r="M16" s="46"/>
      <c r="N16" s="46"/>
      <c r="O16" s="46"/>
      <c r="P16" s="35"/>
      <c r="Q16" s="35" t="s">
        <v>17</v>
      </c>
      <c r="T16" s="66">
        <f>IF((Balance!S43+Balance!S56)=0,"--",(Balance!B43-Balance!B45-Balance!B46)/(Balance!S43+Balance!S56))</f>
        <v>0.857116940231808</v>
      </c>
    </row>
    <row r="17" spans="1:20" s="36" customFormat="1" ht="18" customHeight="1">
      <c r="A17" s="65" t="s">
        <v>73</v>
      </c>
      <c r="B17" s="47">
        <f t="shared" si="0"/>
        <v>0</v>
      </c>
      <c r="C17" s="46"/>
      <c r="D17" s="46"/>
      <c r="E17" s="46"/>
      <c r="F17" s="46"/>
      <c r="G17" s="46"/>
      <c r="H17" s="46"/>
      <c r="I17" s="46"/>
      <c r="J17" s="46"/>
      <c r="K17" s="46"/>
      <c r="L17" s="46"/>
      <c r="M17" s="46"/>
      <c r="N17" s="46"/>
      <c r="O17" s="46"/>
      <c r="P17" s="35"/>
      <c r="Q17" s="35" t="s">
        <v>18</v>
      </c>
      <c r="T17" s="66">
        <f>IF((Balance!S43+Balance!S56)=0,"--",Balance!B43/(Balance!S43+Balance!S56))</f>
        <v>1.4434711376384943</v>
      </c>
    </row>
    <row r="18" spans="1:20" s="36" customFormat="1" ht="18" customHeight="1">
      <c r="A18" s="35" t="s">
        <v>6</v>
      </c>
      <c r="B18" s="47">
        <f t="shared" si="0"/>
        <v>83467589.31</v>
      </c>
      <c r="C18" s="46" t="str">
        <f>'[1]2201'!$L$4</f>
        <v>16.685.316,07</v>
      </c>
      <c r="D18" s="46" t="str">
        <f>'[2]2201'!$L$4</f>
        <v>8.129.326,90</v>
      </c>
      <c r="E18" s="46" t="str">
        <f>'[3]2201'!$L$4</f>
        <v>23.132.108,47</v>
      </c>
      <c r="F18" s="46" t="str">
        <f>'[4]2201'!$L$4</f>
        <v>441.908,79</v>
      </c>
      <c r="G18" s="46" t="str">
        <f>'[5]2201'!$L$4</f>
        <v>31.562.684,46</v>
      </c>
      <c r="H18" s="46" t="str">
        <f>'[6]2201'!$L$4</f>
        <v>3.053.856,69</v>
      </c>
      <c r="I18" s="46" t="str">
        <f>'[7]2201'!$L$4</f>
        <v>0,00</v>
      </c>
      <c r="J18" s="46" t="str">
        <f>'[8]2211'!$L$5</f>
        <v>0,00</v>
      </c>
      <c r="K18" s="46" t="str">
        <f>'[9]2211'!$L$5</f>
        <v>0,00</v>
      </c>
      <c r="L18" s="46" t="str">
        <f>'[10]2211'!$L$5</f>
        <v>0,00</v>
      </c>
      <c r="M18" s="46" t="str">
        <f>'[11]2211'!$L$5</f>
        <v>462.387,93</v>
      </c>
      <c r="N18" s="46" t="str">
        <f>'[12]2211'!$L$5</f>
        <v>0,00</v>
      </c>
      <c r="O18" s="46" t="str">
        <f>'[13]2211'!$L$5</f>
        <v>0,00</v>
      </c>
      <c r="P18" s="35"/>
      <c r="Q18" s="35" t="s">
        <v>19</v>
      </c>
      <c r="T18" s="67">
        <f>Balance!B43-Balance!S43-Balance!S56</f>
        <v>101000342.74000007</v>
      </c>
    </row>
    <row r="19" spans="1:20" s="36" customFormat="1" ht="18" customHeight="1">
      <c r="A19" s="35" t="s">
        <v>74</v>
      </c>
      <c r="B19" s="47">
        <f t="shared" si="0"/>
        <v>0</v>
      </c>
      <c r="C19" s="46"/>
      <c r="D19" s="46"/>
      <c r="E19" s="46"/>
      <c r="F19" s="46"/>
      <c r="G19" s="46"/>
      <c r="H19" s="46"/>
      <c r="I19" s="46"/>
      <c r="J19" s="46"/>
      <c r="K19" s="46"/>
      <c r="L19" s="46"/>
      <c r="M19" s="46"/>
      <c r="N19" s="46"/>
      <c r="O19" s="46"/>
      <c r="P19" s="35"/>
      <c r="Q19" s="35" t="s">
        <v>20</v>
      </c>
      <c r="T19" s="68" t="str">
        <f>IF((B14+B15+B18+B19+B20+B22+B24)=0,"--",INT((Balance!B47+Balance!B48+Balance!B49)/(B14+B15+B18+B19+B20+B22+B24)*365)&amp;"  días")</f>
        <v>422  días</v>
      </c>
    </row>
    <row r="20" spans="1:20" s="36" customFormat="1" ht="18" customHeight="1">
      <c r="A20" s="35" t="s">
        <v>7</v>
      </c>
      <c r="B20" s="47">
        <f t="shared" si="0"/>
        <v>0</v>
      </c>
      <c r="C20" s="46"/>
      <c r="D20" s="46"/>
      <c r="E20" s="46"/>
      <c r="F20" s="46"/>
      <c r="G20" s="46"/>
      <c r="H20" s="46"/>
      <c r="I20" s="46"/>
      <c r="J20" s="46"/>
      <c r="K20" s="46"/>
      <c r="L20" s="46"/>
      <c r="M20" s="46"/>
      <c r="N20" s="46"/>
      <c r="O20" s="46"/>
      <c r="P20" s="35"/>
      <c r="Q20" s="35" t="s">
        <v>21</v>
      </c>
      <c r="T20" s="68" t="str">
        <f>IF((-B37-B41-B49-B50)=0,"--",(INT((Balance!S43-Balance!S52)/(-B37-B41-B49-B50)*365)&amp;"  días"))</f>
        <v>443  días</v>
      </c>
    </row>
    <row r="21" spans="1:20" s="36" customFormat="1" ht="18" customHeight="1">
      <c r="A21" s="35" t="s">
        <v>50</v>
      </c>
      <c r="B21" s="47">
        <f t="shared" si="0"/>
        <v>21759761.63</v>
      </c>
      <c r="C21" s="46">
        <f>'[1]2201'!$L$9-'[1]2201'!$D$4</f>
        <v>7547371.77</v>
      </c>
      <c r="D21" s="46">
        <f>'[2]2201'!$L$9-'[2]2201'!$D$4</f>
        <v>0</v>
      </c>
      <c r="E21" s="46">
        <f>'[3]2201'!$L$9-'[3]2201'!$D$4</f>
        <v>12115388.31</v>
      </c>
      <c r="F21" s="46">
        <f>'[4]2201'!$L$9-'[4]2201'!$D$4</f>
        <v>0</v>
      </c>
      <c r="G21" s="46">
        <f>'[5]2201'!$L$9-'[5]2201'!$D$4</f>
        <v>2097001.55</v>
      </c>
      <c r="H21" s="46">
        <f>'[6]2201'!$L$9-'[6]2201'!$D$4</f>
        <v>0</v>
      </c>
      <c r="I21" s="46">
        <f>'[7]2201'!$L$9-'[7]2201'!$D$4</f>
        <v>0</v>
      </c>
      <c r="J21" s="46"/>
      <c r="K21" s="46"/>
      <c r="L21" s="46"/>
      <c r="M21" s="46"/>
      <c r="N21" s="46"/>
      <c r="O21" s="46"/>
      <c r="P21" s="35"/>
      <c r="Q21" s="35" t="s">
        <v>22</v>
      </c>
      <c r="T21" s="68" t="str">
        <f>IF((-B26-B29-B32-B34-B36)=0,"--",(INT((+Balance!S47+Balance!S48+Balance!S49+Balance!S50+Balance!S51+Balance!S53)/(-B26-B29-B32-B34-B36)*365)&amp;"  días"))</f>
        <v>339  días</v>
      </c>
    </row>
    <row r="22" spans="1:17" s="36" customFormat="1" ht="18" customHeight="1">
      <c r="A22" s="35" t="s">
        <v>126</v>
      </c>
      <c r="B22" s="47">
        <f t="shared" si="0"/>
        <v>14609797.99</v>
      </c>
      <c r="C22" s="46">
        <f>'[1]2201'!$L$10+'[1]2201'!$L$11</f>
        <v>389173.37</v>
      </c>
      <c r="D22" s="46">
        <f>'[2]2201'!$L$10+'[2]2201'!$L$11</f>
        <v>0</v>
      </c>
      <c r="E22" s="46">
        <f>'[3]2201'!$L$10+'[3]2201'!$L$11</f>
        <v>5998797.97</v>
      </c>
      <c r="F22" s="46">
        <f>'[4]2201'!$L$10+'[4]2201'!$L$11</f>
        <v>522960.06</v>
      </c>
      <c r="G22" s="46">
        <f>'[5]2201'!$L$10+'[5]2201'!$L$11</f>
        <v>2718263.86</v>
      </c>
      <c r="H22" s="46">
        <f>'[6]2201'!$L$10+'[6]2201'!$L$11</f>
        <v>4610063.35</v>
      </c>
      <c r="I22" s="46">
        <f>'[7]2201'!$L$10+'[7]2201'!$L$11</f>
        <v>121019.8</v>
      </c>
      <c r="J22" s="46" t="str">
        <f>'[8]2211'!$L$6</f>
        <v>0,00</v>
      </c>
      <c r="K22" s="46" t="str">
        <f>'[9]2211'!$L$6</f>
        <v>0,00</v>
      </c>
      <c r="L22" s="46" t="str">
        <f>'[10]2211'!$L$6</f>
        <v>3.768,35</v>
      </c>
      <c r="M22" s="46" t="str">
        <f>'[11]2211'!$L$6</f>
        <v>245.751,23</v>
      </c>
      <c r="N22" s="46" t="str">
        <f>'[12]2211'!$L$6</f>
        <v>0,00</v>
      </c>
      <c r="O22" s="46" t="str">
        <f>'[13]2211'!$L$6</f>
        <v>0,00</v>
      </c>
      <c r="P22" s="35"/>
      <c r="Q22" s="35"/>
    </row>
    <row r="23" spans="1:20" s="36" customFormat="1" ht="18" customHeight="1">
      <c r="A23" s="35" t="s">
        <v>127</v>
      </c>
      <c r="B23" s="47">
        <f t="shared" si="0"/>
        <v>0</v>
      </c>
      <c r="C23" s="46"/>
      <c r="D23" s="46"/>
      <c r="E23" s="46"/>
      <c r="F23" s="46"/>
      <c r="G23" s="46"/>
      <c r="H23" s="46"/>
      <c r="I23" s="46"/>
      <c r="J23" s="46"/>
      <c r="K23" s="46"/>
      <c r="L23" s="46"/>
      <c r="M23" s="46"/>
      <c r="N23" s="46"/>
      <c r="O23" s="46"/>
      <c r="P23" s="35"/>
      <c r="Q23" s="60" t="s">
        <v>23</v>
      </c>
      <c r="R23" s="60"/>
      <c r="S23" s="60"/>
      <c r="T23" s="60"/>
    </row>
    <row r="24" spans="1:20" s="36" customFormat="1" ht="18" customHeight="1">
      <c r="A24" s="35" t="s">
        <v>128</v>
      </c>
      <c r="B24" s="47">
        <f t="shared" si="0"/>
        <v>0</v>
      </c>
      <c r="C24" s="46"/>
      <c r="D24" s="46"/>
      <c r="E24" s="46"/>
      <c r="F24" s="46"/>
      <c r="G24" s="46"/>
      <c r="H24" s="46"/>
      <c r="I24" s="46"/>
      <c r="J24" s="46"/>
      <c r="K24" s="46"/>
      <c r="L24" s="46"/>
      <c r="M24" s="46"/>
      <c r="N24" s="46"/>
      <c r="O24" s="46"/>
      <c r="P24" s="35"/>
      <c r="Q24" s="35"/>
      <c r="R24" s="35"/>
      <c r="S24" s="35"/>
      <c r="T24" s="35"/>
    </row>
    <row r="25" spans="1:20" s="36" customFormat="1" ht="18" customHeight="1">
      <c r="A25" s="70" t="s">
        <v>129</v>
      </c>
      <c r="B25" s="117">
        <f t="shared" si="0"/>
        <v>119837148.92999996</v>
      </c>
      <c r="C25" s="46">
        <f aca="true" t="shared" si="3" ref="C25:L25">C14+C15+C18+C19+C20+C21+C22+C23+C24</f>
        <v>24621861.21</v>
      </c>
      <c r="D25" s="46">
        <f t="shared" si="3"/>
        <v>8129326.9</v>
      </c>
      <c r="E25" s="46">
        <f t="shared" si="3"/>
        <v>41246294.75</v>
      </c>
      <c r="F25" s="46">
        <f t="shared" si="3"/>
        <v>964868.85</v>
      </c>
      <c r="G25" s="46">
        <f t="shared" si="3"/>
        <v>36377949.87</v>
      </c>
      <c r="H25" s="46">
        <f t="shared" si="3"/>
        <v>7663920.039999999</v>
      </c>
      <c r="I25" s="46">
        <f t="shared" si="3"/>
        <v>121019.8</v>
      </c>
      <c r="J25" s="46">
        <f t="shared" si="3"/>
        <v>0</v>
      </c>
      <c r="K25" s="46">
        <f aca="true" t="shared" si="4" ref="K25">K14+K15+K18+K19+K20+K21+K22+K23+K24</f>
        <v>0</v>
      </c>
      <c r="L25" s="46">
        <f t="shared" si="3"/>
        <v>3768.35</v>
      </c>
      <c r="M25" s="46">
        <f>M14+M15+M18+M19+M20+M21+M22+M23+M24</f>
        <v>708139.16</v>
      </c>
      <c r="N25" s="46">
        <f>N14+N15+N18+N19+N20+N21+N22+N23+N24</f>
        <v>0</v>
      </c>
      <c r="O25" s="46">
        <f>O14+O15+O18+O19+O20+O21+O22+O23+O24</f>
        <v>0</v>
      </c>
      <c r="P25" s="35"/>
      <c r="Q25" s="35" t="s">
        <v>24</v>
      </c>
      <c r="T25" s="67">
        <f>(Balance!S31+Balance!S33+Balance!S43+Balance!S56)/Cuenta!T5</f>
        <v>77.06487076513558</v>
      </c>
    </row>
    <row r="26" spans="1:20" s="36" customFormat="1" ht="18" customHeight="1">
      <c r="A26" s="35" t="s">
        <v>130</v>
      </c>
      <c r="B26" s="47">
        <f t="shared" si="0"/>
        <v>-40004633.35</v>
      </c>
      <c r="C26" s="46">
        <f>C27+C28</f>
        <v>-8537833.709999999</v>
      </c>
      <c r="D26" s="46">
        <f>D27+D28</f>
        <v>-5139784.08</v>
      </c>
      <c r="E26" s="46">
        <f>E27+E28</f>
        <v>-4474889.72</v>
      </c>
      <c r="F26" s="46">
        <f aca="true" t="shared" si="5" ref="F26:G26">F27+F28</f>
        <v>-2597590.18</v>
      </c>
      <c r="G26" s="46">
        <f t="shared" si="5"/>
        <v>-16640366.399999999</v>
      </c>
      <c r="H26" s="46">
        <f>H27+H28</f>
        <v>-1851393.75</v>
      </c>
      <c r="I26" s="46">
        <f>I27+I28</f>
        <v>-384533.56000000006</v>
      </c>
      <c r="J26" s="46">
        <f aca="true" t="shared" si="6" ref="J26:O26">J27+J28</f>
        <v>0</v>
      </c>
      <c r="K26" s="46">
        <f aca="true" t="shared" si="7" ref="K26">K27+K28</f>
        <v>-53814.63</v>
      </c>
      <c r="L26" s="46">
        <f t="shared" si="6"/>
        <v>0</v>
      </c>
      <c r="M26" s="46">
        <f t="shared" si="6"/>
        <v>-255052.49</v>
      </c>
      <c r="N26" s="46">
        <f t="shared" si="6"/>
        <v>0</v>
      </c>
      <c r="O26" s="46">
        <f t="shared" si="6"/>
        <v>-69374.83</v>
      </c>
      <c r="P26" s="35"/>
      <c r="Q26" s="35" t="s">
        <v>25</v>
      </c>
      <c r="T26" s="66">
        <f>(Balance!S31+Balance!S33+Balance!S43+Balance!S56)/Balance!S58</f>
        <v>0.7278571211088335</v>
      </c>
    </row>
    <row r="27" spans="1:20" s="36" customFormat="1" ht="18" customHeight="1">
      <c r="A27" s="65" t="s">
        <v>75</v>
      </c>
      <c r="B27" s="47">
        <f t="shared" si="0"/>
        <v>-31206404.179999996</v>
      </c>
      <c r="C27" s="46">
        <f>-'[1]2201'!$D$11</f>
        <v>-6480316.85</v>
      </c>
      <c r="D27" s="46">
        <f>-'[2]2201'!$D$11</f>
        <v>-4167624.36</v>
      </c>
      <c r="E27" s="46">
        <f>-'[3]2201'!$D$11</f>
        <v>-3462202.35</v>
      </c>
      <c r="F27" s="46">
        <f>-'[4]2201'!$D$11</f>
        <v>-2010822.83</v>
      </c>
      <c r="G27" s="46">
        <f>-'[5]2201'!$D$11</f>
        <v>-12844529.2</v>
      </c>
      <c r="H27" s="46">
        <f>-'[6]2201'!$D$11</f>
        <v>-1632643.37</v>
      </c>
      <c r="I27" s="46">
        <f>-'[7]2201'!$D$11</f>
        <v>-307321.53</v>
      </c>
      <c r="J27" s="46">
        <f>-'[8]2211'!$D$10</f>
        <v>0</v>
      </c>
      <c r="K27" s="46">
        <f>-'[9]2211'!$D$10</f>
        <v>-45508.64</v>
      </c>
      <c r="L27" s="46">
        <f>-'[10]2211'!$D$10</f>
        <v>0</v>
      </c>
      <c r="M27" s="46">
        <f>-'[11]2211'!$D$10</f>
        <v>-197797.99</v>
      </c>
      <c r="N27" s="46">
        <f>-'[12]2211'!$D$10</f>
        <v>0</v>
      </c>
      <c r="O27" s="46">
        <f>-'[13]2211'!$D$10</f>
        <v>-57637.06</v>
      </c>
      <c r="P27" s="69"/>
      <c r="Q27" s="35" t="s">
        <v>26</v>
      </c>
      <c r="T27" s="66">
        <f>IF((Balance!S31+Balance!S33)=0,"--",(Balance!S43+Balance!S56)/(Balance!S31+Balance!S33))</f>
        <v>2.91419256972423</v>
      </c>
    </row>
    <row r="28" spans="1:20" s="36" customFormat="1" ht="18" customHeight="1">
      <c r="A28" s="65" t="s">
        <v>76</v>
      </c>
      <c r="B28" s="47">
        <f t="shared" si="0"/>
        <v>-8798229.17</v>
      </c>
      <c r="C28" s="46">
        <f>-'[1]2201'!$D$12</f>
        <v>-2057516.86</v>
      </c>
      <c r="D28" s="46">
        <f>-'[2]2201'!$D$12</f>
        <v>-972159.72</v>
      </c>
      <c r="E28" s="46">
        <f>-'[3]2201'!$D$12</f>
        <v>-1012687.37</v>
      </c>
      <c r="F28" s="46">
        <f>-'[4]2201'!$D$12</f>
        <v>-586767.35</v>
      </c>
      <c r="G28" s="46">
        <f>-'[5]2201'!$D$12</f>
        <v>-3795837.2</v>
      </c>
      <c r="H28" s="46">
        <f>-'[6]2201'!$D$12</f>
        <v>-218750.38</v>
      </c>
      <c r="I28" s="46">
        <f>-'[7]2201'!$D$12</f>
        <v>-77212.03</v>
      </c>
      <c r="J28" s="46">
        <f>-'[8]2211'!$D$11</f>
        <v>0</v>
      </c>
      <c r="K28" s="46">
        <f>-'[9]2211'!$D$11</f>
        <v>-8305.99</v>
      </c>
      <c r="L28" s="46">
        <f>-'[10]2211'!$D$11</f>
        <v>0</v>
      </c>
      <c r="M28" s="46">
        <f>-'[11]2211'!$D$11</f>
        <v>-57254.5</v>
      </c>
      <c r="N28" s="46">
        <f>-'[12]2211'!$D$11</f>
        <v>0</v>
      </c>
      <c r="O28" s="46">
        <f>-'[13]2211'!$D$11</f>
        <v>-11737.77</v>
      </c>
      <c r="P28" s="69"/>
      <c r="Q28" s="35" t="s">
        <v>54</v>
      </c>
      <c r="T28" s="66">
        <f>(Balance!B13+Balance!B31+Balance!B33+Balance!B15)/(Balance!S13+Balance!S25+Balance!S27+Balance!S29)</f>
        <v>0.8002322571099881</v>
      </c>
    </row>
    <row r="29" spans="1:20" s="36" customFormat="1" ht="18" customHeight="1">
      <c r="A29" s="35" t="s">
        <v>131</v>
      </c>
      <c r="B29" s="47">
        <f t="shared" si="0"/>
        <v>0</v>
      </c>
      <c r="C29" s="46">
        <f>C30+C31</f>
        <v>0</v>
      </c>
      <c r="D29" s="46">
        <f>D30+D31</f>
        <v>0</v>
      </c>
      <c r="E29" s="46">
        <f>E30+E31</f>
        <v>0</v>
      </c>
      <c r="F29" s="46">
        <f aca="true" t="shared" si="8" ref="F29:G29">F30+F31</f>
        <v>0</v>
      </c>
      <c r="G29" s="46">
        <f t="shared" si="8"/>
        <v>0</v>
      </c>
      <c r="H29" s="46">
        <f>H30+H31</f>
        <v>0</v>
      </c>
      <c r="I29" s="46">
        <f>I30+I31</f>
        <v>0</v>
      </c>
      <c r="J29" s="46">
        <f aca="true" t="shared" si="9" ref="J29:O29">J30+J31</f>
        <v>0</v>
      </c>
      <c r="K29" s="46">
        <f aca="true" t="shared" si="10" ref="K29">K30+K31</f>
        <v>0</v>
      </c>
      <c r="L29" s="46">
        <f t="shared" si="9"/>
        <v>0</v>
      </c>
      <c r="M29" s="46">
        <f t="shared" si="9"/>
        <v>0</v>
      </c>
      <c r="N29" s="46">
        <f t="shared" si="9"/>
        <v>0</v>
      </c>
      <c r="O29" s="46">
        <f t="shared" si="9"/>
        <v>0</v>
      </c>
      <c r="P29" s="69"/>
      <c r="Q29" s="36" t="s">
        <v>55</v>
      </c>
      <c r="T29" s="66">
        <f>Balance!B58/(Balance!S31+Balance!S33+Balance!S43+Balance!S56)</f>
        <v>1.3738960174993935</v>
      </c>
    </row>
    <row r="30" spans="1:20" s="36" customFormat="1" ht="18" customHeight="1">
      <c r="A30" s="65" t="s">
        <v>72</v>
      </c>
      <c r="B30" s="47">
        <f t="shared" si="0"/>
        <v>0</v>
      </c>
      <c r="C30" s="46"/>
      <c r="D30" s="46"/>
      <c r="E30" s="46"/>
      <c r="F30" s="46"/>
      <c r="G30" s="46"/>
      <c r="H30" s="46"/>
      <c r="I30" s="46"/>
      <c r="J30" s="46"/>
      <c r="K30" s="46"/>
      <c r="L30" s="46"/>
      <c r="M30" s="46"/>
      <c r="N30" s="46"/>
      <c r="O30" s="46"/>
      <c r="P30" s="69"/>
      <c r="Q30" s="35" t="s">
        <v>56</v>
      </c>
      <c r="T30" s="66">
        <f>IF((Balance!S33+Balance!S31)=0,"--",(Balance!B19+Balance!B23)/(Balance!S33+Balance!S31))</f>
        <v>0.9063094892697433</v>
      </c>
    </row>
    <row r="31" spans="1:20" s="36" customFormat="1" ht="18" customHeight="1">
      <c r="A31" s="65" t="s">
        <v>73</v>
      </c>
      <c r="B31" s="47">
        <f t="shared" si="0"/>
        <v>0</v>
      </c>
      <c r="C31" s="46"/>
      <c r="D31" s="46"/>
      <c r="E31" s="46"/>
      <c r="F31" s="46"/>
      <c r="G31" s="46"/>
      <c r="H31" s="46"/>
      <c r="I31" s="46"/>
      <c r="J31" s="46"/>
      <c r="K31" s="46"/>
      <c r="L31" s="46"/>
      <c r="M31" s="46"/>
      <c r="N31" s="46"/>
      <c r="O31" s="46"/>
      <c r="P31" s="69"/>
      <c r="Q31" s="36" t="s">
        <v>57</v>
      </c>
      <c r="T31" s="66">
        <f>(B61-B35-B42-B51-B52-B54)/Balance!B58</f>
        <v>-0.11336400518353025</v>
      </c>
    </row>
    <row r="32" spans="1:20" s="36" customFormat="1" ht="18" customHeight="1">
      <c r="A32" s="35" t="s">
        <v>132</v>
      </c>
      <c r="B32" s="47">
        <f t="shared" si="0"/>
        <v>-89480793.19</v>
      </c>
      <c r="C32" s="46">
        <f>-'[1]2201'!$D$5</f>
        <v>-11031330.76</v>
      </c>
      <c r="D32" s="46">
        <f>-'[2]2201'!$D$5</f>
        <v>-1802772.62</v>
      </c>
      <c r="E32" s="46">
        <f>-'[3]2201'!$D$5</f>
        <v>-26442002.33</v>
      </c>
      <c r="F32" s="46">
        <f>-'[4]2201'!$D$5</f>
        <v>-326479.97</v>
      </c>
      <c r="G32" s="46">
        <f>-'[5]2201'!$D$5</f>
        <v>-47062615.22</v>
      </c>
      <c r="H32" s="46">
        <f>-'[6]2201'!$D$5</f>
        <v>-2762576.18</v>
      </c>
      <c r="I32" s="46">
        <f>-'[7]2201'!$D$5</f>
        <v>-3690.21</v>
      </c>
      <c r="J32" s="46">
        <f>-'[8]2211'!$D$5</f>
        <v>0</v>
      </c>
      <c r="K32" s="46">
        <f>-'[9]2211'!$D$5</f>
        <v>4663.85</v>
      </c>
      <c r="L32" s="46">
        <f>-'[10]2211'!$D$5</f>
        <v>0</v>
      </c>
      <c r="M32" s="46">
        <f>-'[11]2211'!$D$5</f>
        <v>-53989.75</v>
      </c>
      <c r="N32" s="46">
        <f>-'[12]2211'!$D$5</f>
        <v>0</v>
      </c>
      <c r="O32" s="46">
        <f>-'[13]2211'!$D$5</f>
        <v>0</v>
      </c>
      <c r="P32" s="69"/>
      <c r="Q32" s="36" t="s">
        <v>58</v>
      </c>
      <c r="T32" s="66">
        <f>(Balance!B13+Balance!B15+Balance!B31+Balance!B33)/(Balance!S13+Balance!S25+Balance!S27+Balance!S29+Balance!S31+Balance!S33)</f>
        <v>0.47539688959444953</v>
      </c>
    </row>
    <row r="33" spans="1:20" s="36" customFormat="1" ht="18" customHeight="1">
      <c r="A33" s="35" t="s">
        <v>133</v>
      </c>
      <c r="B33" s="47">
        <f t="shared" si="0"/>
        <v>-6196810.47</v>
      </c>
      <c r="C33" s="46">
        <f>-'[1]2201'!$D$14</f>
        <v>-704193.86</v>
      </c>
      <c r="D33" s="46">
        <f>-'[2]2201'!$D$14</f>
        <v>-180199.96</v>
      </c>
      <c r="E33" s="46">
        <f>-'[3]2201'!$D$14</f>
        <v>-24004.42</v>
      </c>
      <c r="F33" s="46">
        <f>-'[4]2201'!$D$14</f>
        <v>-21426.06</v>
      </c>
      <c r="G33" s="46">
        <f>-'[5]2201'!$D$14</f>
        <v>-5188806.51</v>
      </c>
      <c r="H33" s="46">
        <f>-'[6]2201'!$D$14</f>
        <v>-19731.23</v>
      </c>
      <c r="I33" s="46">
        <f>-'[7]2201'!$D$14</f>
        <v>-595</v>
      </c>
      <c r="J33" s="46">
        <f>-'[8]2211'!$D$13</f>
        <v>0</v>
      </c>
      <c r="K33" s="46">
        <f>-'[9]2211'!$D$13</f>
        <v>0</v>
      </c>
      <c r="L33" s="46">
        <f>-'[10]2211'!$D$13</f>
        <v>0</v>
      </c>
      <c r="M33" s="46">
        <f>-'[11]2211'!$D$13</f>
        <v>0</v>
      </c>
      <c r="N33" s="46">
        <f>-'[12]2211'!$D$13</f>
        <v>0</v>
      </c>
      <c r="O33" s="46">
        <f>-'[13]2211'!$D$13</f>
        <v>-57853.43</v>
      </c>
      <c r="P33" s="69"/>
      <c r="Q33" s="36" t="s">
        <v>59</v>
      </c>
      <c r="T33" s="66">
        <f>(Balance!S13+Balance!S25+Balance!S27+Balance!S29)/(Balance!S31+Balance!S33+Balance!S43+Balance!S56)</f>
        <v>0.37389601749939283</v>
      </c>
    </row>
    <row r="34" spans="1:20" s="36" customFormat="1" ht="18" customHeight="1">
      <c r="A34" s="35" t="s">
        <v>134</v>
      </c>
      <c r="B34" s="47">
        <f t="shared" si="0"/>
        <v>-29448153.680000003</v>
      </c>
      <c r="C34" s="46">
        <f>-'[1]2201'!$D$18</f>
        <v>-2341897.76</v>
      </c>
      <c r="D34" s="46">
        <f>-'[2]2201'!$D$18</f>
        <v>-1447894.53</v>
      </c>
      <c r="E34" s="46">
        <f>-'[3]2201'!$D$18</f>
        <v>-3413418.2</v>
      </c>
      <c r="F34" s="46">
        <f>-'[4]2201'!$D$18</f>
        <v>-1683852.15</v>
      </c>
      <c r="G34" s="46">
        <f>-'[5]2201'!$D$18</f>
        <v>-15080540.02</v>
      </c>
      <c r="H34" s="46">
        <f>-'[6]2201'!$D$18</f>
        <v>-2952207.52</v>
      </c>
      <c r="I34" s="46">
        <f>-'[7]2201'!$D$18</f>
        <v>-1143677.95</v>
      </c>
      <c r="J34" s="46">
        <f>-'[8]2211'!$D$17</f>
        <v>0</v>
      </c>
      <c r="K34" s="46">
        <f>-'[9]2211'!$D$17</f>
        <v>-19166.28</v>
      </c>
      <c r="L34" s="46">
        <f>-'[10]2211'!$D$17</f>
        <v>-923797.68</v>
      </c>
      <c r="M34" s="46">
        <f>-'[11]2211'!$D$17</f>
        <v>-413988.92</v>
      </c>
      <c r="N34" s="46">
        <f>-'[12]2211'!$D$17</f>
        <v>0</v>
      </c>
      <c r="O34" s="46">
        <f>-'[13]2211'!$D$17</f>
        <v>-27712.67</v>
      </c>
      <c r="P34" s="69"/>
      <c r="Q34" s="36" t="s">
        <v>60</v>
      </c>
      <c r="T34" s="66">
        <f>(Balance!S43+Balance!S56)/(Balance!S31+Balance!S33+Balance!S43+Balance!S56)</f>
        <v>0.7445194680162469</v>
      </c>
    </row>
    <row r="35" spans="1:16" s="36" customFormat="1" ht="18" customHeight="1">
      <c r="A35" s="35" t="s">
        <v>135</v>
      </c>
      <c r="B35" s="47">
        <f t="shared" si="0"/>
        <v>-5106114.34</v>
      </c>
      <c r="C35" s="46">
        <f>-'[1]2201'!$D$13</f>
        <v>-1131483.42</v>
      </c>
      <c r="D35" s="46">
        <f>-'[2]2201'!$D$13</f>
        <v>-246955.96</v>
      </c>
      <c r="E35" s="46">
        <f>-'[3]2201'!$D$13</f>
        <v>-240879.64</v>
      </c>
      <c r="F35" s="46">
        <f>-'[4]2201'!$D$13</f>
        <v>-185808.69</v>
      </c>
      <c r="G35" s="46">
        <f>-'[5]2201'!$D$13</f>
        <v>-2035749.39</v>
      </c>
      <c r="H35" s="46">
        <f>-'[6]2201'!$D$13</f>
        <v>-108458.64</v>
      </c>
      <c r="I35" s="46">
        <f>-'[7]2201'!$D$13</f>
        <v>-1104798.48</v>
      </c>
      <c r="J35" s="46">
        <f>-'[8]2211'!$D$12</f>
        <v>0</v>
      </c>
      <c r="K35" s="46">
        <f>-'[9]2211'!$D$12</f>
        <v>-5222.8</v>
      </c>
      <c r="L35" s="46">
        <f>-'[10]2211'!$D$12</f>
        <v>0</v>
      </c>
      <c r="M35" s="46">
        <f>-'[11]2211'!$D$12</f>
        <v>-33324.7</v>
      </c>
      <c r="N35" s="46">
        <f>-'[12]2211'!$D$12</f>
        <v>0</v>
      </c>
      <c r="O35" s="46">
        <f>-'[13]2211'!$D$12</f>
        <v>-13432.62</v>
      </c>
      <c r="P35" s="69"/>
    </row>
    <row r="36" spans="1:16" s="36" customFormat="1" ht="18" customHeight="1">
      <c r="A36" s="35" t="s">
        <v>136</v>
      </c>
      <c r="B36" s="47">
        <f t="shared" si="0"/>
        <v>0</v>
      </c>
      <c r="C36" s="46"/>
      <c r="D36" s="46"/>
      <c r="E36" s="46"/>
      <c r="F36" s="46"/>
      <c r="G36" s="46"/>
      <c r="H36" s="46"/>
      <c r="I36" s="46"/>
      <c r="J36" s="46"/>
      <c r="K36" s="46"/>
      <c r="L36" s="46"/>
      <c r="M36" s="46"/>
      <c r="N36" s="46"/>
      <c r="O36" s="46"/>
      <c r="P36" s="69"/>
    </row>
    <row r="37" spans="1:20" s="36" customFormat="1" ht="18" customHeight="1">
      <c r="A37" s="70" t="s">
        <v>137</v>
      </c>
      <c r="B37" s="117">
        <f t="shared" si="0"/>
        <v>-170236505.03000003</v>
      </c>
      <c r="C37" s="46">
        <f aca="true" t="shared" si="11" ref="C37:L37">C26+C29+C32+C33+C34+C35+C36</f>
        <v>-23746739.509999998</v>
      </c>
      <c r="D37" s="46">
        <f t="shared" si="11"/>
        <v>-8817607.15</v>
      </c>
      <c r="E37" s="46">
        <f t="shared" si="11"/>
        <v>-34595194.31</v>
      </c>
      <c r="F37" s="46">
        <f t="shared" si="11"/>
        <v>-4815157.050000001</v>
      </c>
      <c r="G37" s="46">
        <f t="shared" si="11"/>
        <v>-86008077.53999999</v>
      </c>
      <c r="H37" s="46">
        <f t="shared" si="11"/>
        <v>-7694367.319999999</v>
      </c>
      <c r="I37" s="46">
        <f t="shared" si="11"/>
        <v>-2637295.2</v>
      </c>
      <c r="J37" s="46">
        <f t="shared" si="11"/>
        <v>0</v>
      </c>
      <c r="K37" s="46">
        <f aca="true" t="shared" si="12" ref="K37">K26+K29+K32+K33+K34+K35+K36</f>
        <v>-73539.86</v>
      </c>
      <c r="L37" s="46">
        <f t="shared" si="11"/>
        <v>-923797.68</v>
      </c>
      <c r="M37" s="46">
        <f>M26+M29+M32+M33+M34+M35+M36</f>
        <v>-756355.8599999999</v>
      </c>
      <c r="N37" s="46">
        <f>N26+N29+N32+N33+N34+N35+N36</f>
        <v>0</v>
      </c>
      <c r="O37" s="46">
        <f>O26+O29+O32+O33+O34+O35+O36</f>
        <v>-168373.55</v>
      </c>
      <c r="P37" s="69"/>
      <c r="Q37" s="60" t="s">
        <v>27</v>
      </c>
      <c r="R37" s="60"/>
      <c r="S37" s="60"/>
      <c r="T37" s="60"/>
    </row>
    <row r="38" spans="1:20" s="36" customFormat="1" ht="18" customHeight="1">
      <c r="A38" s="73" t="s">
        <v>33</v>
      </c>
      <c r="B38" s="121">
        <f t="shared" si="0"/>
        <v>-50399356.099999994</v>
      </c>
      <c r="C38" s="46">
        <f>C25+C37</f>
        <v>875121.700000003</v>
      </c>
      <c r="D38" s="46">
        <f>D25+D37</f>
        <v>-688280.25</v>
      </c>
      <c r="E38" s="46">
        <f>E25+E37</f>
        <v>6651100.439999998</v>
      </c>
      <c r="F38" s="46">
        <f aca="true" t="shared" si="13" ref="F38:G38">F25+F37</f>
        <v>-3850288.2000000007</v>
      </c>
      <c r="G38" s="46">
        <f t="shared" si="13"/>
        <v>-49630127.669999994</v>
      </c>
      <c r="H38" s="46">
        <f>H25+H37</f>
        <v>-30447.28000000026</v>
      </c>
      <c r="I38" s="46">
        <f>I25+I37</f>
        <v>-2516275.4000000004</v>
      </c>
      <c r="J38" s="46">
        <f aca="true" t="shared" si="14" ref="J38:O38">J25+J37</f>
        <v>0</v>
      </c>
      <c r="K38" s="46">
        <f aca="true" t="shared" si="15" ref="K38">K25+K37</f>
        <v>-73539.86</v>
      </c>
      <c r="L38" s="46">
        <f t="shared" si="14"/>
        <v>-920029.3300000001</v>
      </c>
      <c r="M38" s="46">
        <f t="shared" si="14"/>
        <v>-48216.69999999984</v>
      </c>
      <c r="N38" s="46">
        <f t="shared" si="14"/>
        <v>0</v>
      </c>
      <c r="O38" s="46">
        <f t="shared" si="14"/>
        <v>-168373.55</v>
      </c>
      <c r="P38" s="69"/>
      <c r="Q38" s="35"/>
      <c r="R38" s="35"/>
      <c r="S38" s="35"/>
      <c r="T38" s="35"/>
    </row>
    <row r="39" spans="1:20" s="36" customFormat="1" ht="18" customHeight="1">
      <c r="A39" s="35" t="s">
        <v>138</v>
      </c>
      <c r="B39" s="47">
        <f t="shared" si="0"/>
        <v>7828167.34</v>
      </c>
      <c r="C39" s="46" t="str">
        <f>'[1]2201'!$L$34</f>
        <v>47.612,18</v>
      </c>
      <c r="D39" s="46" t="str">
        <f>'[2]2201'!$L$34</f>
        <v>24.317,35</v>
      </c>
      <c r="E39" s="46" t="str">
        <f>'[3]2201'!$L$34</f>
        <v>2.908.477,88</v>
      </c>
      <c r="F39" s="46" t="str">
        <f>'[4]2201'!$L$34</f>
        <v>9.446,27</v>
      </c>
      <c r="G39" s="46" t="str">
        <f>'[5]2201'!$L$34</f>
        <v>1.213.872,70</v>
      </c>
      <c r="H39" s="46" t="str">
        <f>'[6]2201'!$L$34</f>
        <v>42.088,88</v>
      </c>
      <c r="I39" s="46" t="str">
        <f>'[7]2201'!$L$34</f>
        <v>3.555.473,42</v>
      </c>
      <c r="J39" s="46" t="str">
        <f>'[8]2211'!$L$33</f>
        <v>0,00</v>
      </c>
      <c r="K39" s="46" t="str">
        <f>'[9]2211'!$L$33</f>
        <v>0,00</v>
      </c>
      <c r="L39" s="46" t="str">
        <f>'[10]2211'!$L$33</f>
        <v>0,00</v>
      </c>
      <c r="M39" s="46" t="str">
        <f>'[11]2211'!$L$33</f>
        <v>26.878,66</v>
      </c>
      <c r="N39" s="46" t="str">
        <f>'[12]2211'!$L$33</f>
        <v>0,00</v>
      </c>
      <c r="O39" s="46" t="str">
        <f>'[13]2211'!$L$33</f>
        <v>0,00</v>
      </c>
      <c r="P39" s="35"/>
      <c r="Q39" s="35" t="s">
        <v>28</v>
      </c>
      <c r="T39" s="66">
        <f>IF(Balance!S13&lt;0,B61/ABS(Balance!S13),B61/Balance!S13)</f>
        <v>-0.6354905546269575</v>
      </c>
    </row>
    <row r="40" spans="1:20" s="36" customFormat="1" ht="18" customHeight="1">
      <c r="A40" s="35" t="s">
        <v>139</v>
      </c>
      <c r="B40" s="47">
        <f t="shared" si="0"/>
        <v>804560.0000000001</v>
      </c>
      <c r="C40" s="46">
        <f>'[1]2201'!$L35+'[1]2201'!$L36</f>
        <v>237874.58</v>
      </c>
      <c r="D40" s="46">
        <f>'[2]2201'!$L35+'[2]2201'!$L36</f>
        <v>5787.81</v>
      </c>
      <c r="E40" s="46">
        <f>'[3]2201'!$L35+'[3]2201'!$L36</f>
        <v>59824.74</v>
      </c>
      <c r="F40" s="46">
        <f>'[4]2201'!$L35+'[4]2201'!$L36</f>
        <v>537.7</v>
      </c>
      <c r="G40" s="46">
        <f>'[5]2201'!$L35+'[5]2201'!$L36</f>
        <v>49122.59</v>
      </c>
      <c r="H40" s="46">
        <f>'[6]2201'!$L35+'[6]2201'!$L36</f>
        <v>23391.39</v>
      </c>
      <c r="I40" s="46">
        <f>'[7]2201'!$L35+'[7]2201'!$L36</f>
        <v>19935.58</v>
      </c>
      <c r="J40" s="46">
        <f>'[8]2211'!$L34+'[8]2211'!$L35</f>
        <v>0</v>
      </c>
      <c r="K40" s="46">
        <f>'[9]2211'!$L34+'[9]2211'!$L35</f>
        <v>204.34</v>
      </c>
      <c r="L40" s="46">
        <f>'[10]2211'!$L34+'[10]2211'!$L35</f>
        <v>410190.76</v>
      </c>
      <c r="M40" s="46">
        <f>'[11]2211'!$L34+'[11]2211'!$L35</f>
        <v>-2309.49</v>
      </c>
      <c r="N40" s="46">
        <f>'[12]2211'!$L34+'[12]2211'!$L35</f>
        <v>0</v>
      </c>
      <c r="O40" s="46">
        <f>'[13]2211'!$L34+'[13]2211'!$L35</f>
        <v>0</v>
      </c>
      <c r="P40" s="35"/>
      <c r="Q40" s="36" t="s">
        <v>61</v>
      </c>
      <c r="T40" s="66">
        <f>B14/B25</f>
        <v>0</v>
      </c>
    </row>
    <row r="41" spans="1:20" s="36" customFormat="1" ht="18" customHeight="1">
      <c r="A41" s="35" t="s">
        <v>140</v>
      </c>
      <c r="B41" s="47">
        <f t="shared" si="0"/>
        <v>-3627351.9200000004</v>
      </c>
      <c r="C41" s="46">
        <f>-'[1]2201'!$D36-'[1]2201'!$D37</f>
        <v>-127234.26000000001</v>
      </c>
      <c r="D41" s="46">
        <f>-'[2]2201'!$D36-'[2]2201'!$D37</f>
        <v>-5343.88</v>
      </c>
      <c r="E41" s="46">
        <f>-'[3]2201'!$D36-'[3]2201'!$D37</f>
        <v>-3337480.32</v>
      </c>
      <c r="F41" s="46">
        <f>-'[4]2201'!$D36-'[4]2201'!$D37</f>
        <v>-245.1</v>
      </c>
      <c r="G41" s="46">
        <f>-'[5]2201'!$D36-'[5]2201'!$D37</f>
        <v>-122802.73</v>
      </c>
      <c r="H41" s="46">
        <f>-'[6]2201'!$D36-'[6]2201'!$D37</f>
        <v>-5150.67</v>
      </c>
      <c r="I41" s="46">
        <f>-'[7]2201'!$D36-'[7]2201'!$D37</f>
        <v>-28794.489999999998</v>
      </c>
      <c r="J41" s="46">
        <f>-'[8]2211'!$D35-'[8]2211'!$D36</f>
        <v>0</v>
      </c>
      <c r="K41" s="46">
        <f>-'[9]2211'!$D35-'[9]2211'!$D36</f>
        <v>0</v>
      </c>
      <c r="L41" s="46">
        <f>-'[10]2211'!$D35-'[10]2211'!$D36</f>
        <v>0</v>
      </c>
      <c r="M41" s="46">
        <f>-'[11]2211'!$D35-'[11]2211'!$D36</f>
        <v>-300.47</v>
      </c>
      <c r="N41" s="46">
        <f>-'[12]2211'!$D35-'[12]2211'!$D36</f>
        <v>0</v>
      </c>
      <c r="O41" s="46">
        <f>-'[13]2211'!$D35-'[13]2211'!$D36</f>
        <v>0</v>
      </c>
      <c r="P41" s="35"/>
      <c r="Q41" s="36" t="s">
        <v>62</v>
      </c>
      <c r="T41" s="66">
        <f>B15/B25</f>
        <v>0</v>
      </c>
    </row>
    <row r="42" spans="1:20" s="36" customFormat="1" ht="18" customHeight="1">
      <c r="A42" s="35" t="s">
        <v>141</v>
      </c>
      <c r="B42" s="47">
        <f t="shared" si="0"/>
        <v>-3451761.65</v>
      </c>
      <c r="C42" s="46">
        <f>'[1]2201'!$L32-'[1]2201'!$D34</f>
        <v>-3227.4299999999994</v>
      </c>
      <c r="D42" s="46">
        <f>'[2]2201'!$L32-'[2]2201'!$D34</f>
        <v>0</v>
      </c>
      <c r="E42" s="46">
        <f>'[3]2201'!$L32-'[3]2201'!$D34</f>
        <v>5300.93</v>
      </c>
      <c r="F42" s="46">
        <f>'[4]2201'!$L32-'[4]2201'!$D34</f>
        <v>0</v>
      </c>
      <c r="G42" s="46">
        <f>'[5]2201'!$L32-'[5]2201'!$D34</f>
        <v>-621.3</v>
      </c>
      <c r="H42" s="46">
        <f>'[6]2201'!$L32-'[6]2201'!$D34</f>
        <v>32791.22</v>
      </c>
      <c r="I42" s="46">
        <f>'[7]2201'!$L32-'[7]2201'!$D34-0.03</f>
        <v>-3485221.1399999997</v>
      </c>
      <c r="J42" s="46">
        <f>'[8]2211'!$L31-'[8]2211'!$D33</f>
        <v>0</v>
      </c>
      <c r="K42" s="46">
        <f>'[9]2211'!$L31-'[9]2211'!$D33</f>
        <v>0</v>
      </c>
      <c r="L42" s="46">
        <f>'[10]2211'!$L31-'[10]2211'!$D33</f>
        <v>0</v>
      </c>
      <c r="M42" s="46">
        <f>'[11]2211'!$L31-'[11]2211'!$D33</f>
        <v>-783.93</v>
      </c>
      <c r="N42" s="46">
        <f>'[12]2211'!$L31-'[12]2211'!$D33</f>
        <v>0</v>
      </c>
      <c r="O42" s="46">
        <f>'[13]2211'!$L31-'[13]2211'!$D33</f>
        <v>0</v>
      </c>
      <c r="P42" s="35"/>
      <c r="Q42" s="35" t="s">
        <v>63</v>
      </c>
      <c r="T42" s="66">
        <f>(B18+B19+B20+B24)/B25</f>
        <v>0.6965084704973715</v>
      </c>
    </row>
    <row r="43" spans="1:20" s="36" customFormat="1" ht="18" customHeight="1">
      <c r="A43" s="35" t="s">
        <v>142</v>
      </c>
      <c r="B43" s="47">
        <f t="shared" si="0"/>
        <v>-322070.37</v>
      </c>
      <c r="C43" s="46">
        <f>-'[1]2201'!$D$33</f>
        <v>0</v>
      </c>
      <c r="D43" s="46">
        <f>-'[2]2201'!$D$33</f>
        <v>0</v>
      </c>
      <c r="E43" s="46">
        <f>-'[3]2201'!$D$33</f>
        <v>31523.08</v>
      </c>
      <c r="F43" s="46">
        <f>-'[4]2201'!$D$33</f>
        <v>0</v>
      </c>
      <c r="G43" s="46">
        <f>-'[5]2201'!$D$33</f>
        <v>0</v>
      </c>
      <c r="H43" s="46">
        <f>-'[6]2201'!$D$33</f>
        <v>0</v>
      </c>
      <c r="I43" s="46">
        <f>-'[7]2201'!$D$33</f>
        <v>0</v>
      </c>
      <c r="J43" s="46">
        <f>-'[8]2211'!$D$32</f>
        <v>0</v>
      </c>
      <c r="K43" s="46">
        <f>-'[9]2211'!$D$32</f>
        <v>0</v>
      </c>
      <c r="L43" s="46">
        <f>-'[10]2211'!$D$32</f>
        <v>-353593.45</v>
      </c>
      <c r="M43" s="46">
        <f>-'[11]2211'!$D$32</f>
        <v>0</v>
      </c>
      <c r="N43" s="46">
        <f>-'[12]2211'!$D$32</f>
        <v>0</v>
      </c>
      <c r="O43" s="46">
        <f>-'[13]2211'!$D$32</f>
        <v>0</v>
      </c>
      <c r="P43" s="35"/>
      <c r="Q43" s="35" t="s">
        <v>64</v>
      </c>
      <c r="T43" s="66">
        <f>(B21+B22+B23)/B25</f>
        <v>0.30349152950262875</v>
      </c>
    </row>
    <row r="44" spans="1:20" s="36" customFormat="1" ht="18" customHeight="1">
      <c r="A44" s="35" t="s">
        <v>143</v>
      </c>
      <c r="B44" s="47">
        <f t="shared" si="0"/>
        <v>0</v>
      </c>
      <c r="C44" s="46">
        <f>'[1]2201'!$L33-'[1]2201'!$D35</f>
        <v>0</v>
      </c>
      <c r="D44" s="46">
        <f>'[2]2201'!$L33-'[2]2201'!$D35</f>
        <v>0</v>
      </c>
      <c r="E44" s="46">
        <f>'[3]2201'!$L33-'[3]2201'!$D35</f>
        <v>0</v>
      </c>
      <c r="F44" s="46">
        <f>'[4]2201'!$L33-'[4]2201'!$D35</f>
        <v>0</v>
      </c>
      <c r="G44" s="46">
        <f>'[5]2201'!$L33-'[5]2201'!$D35</f>
        <v>0</v>
      </c>
      <c r="H44" s="46">
        <f>'[6]2201'!$L33-'[6]2201'!$D35</f>
        <v>0</v>
      </c>
      <c r="I44" s="46">
        <f>'[7]2201'!$L33-'[7]2201'!$D35</f>
        <v>0</v>
      </c>
      <c r="J44" s="46">
        <f>'[8]2211'!$L32-'[8]2211'!$D34</f>
        <v>0</v>
      </c>
      <c r="K44" s="46">
        <f>'[9]2211'!$L32-'[9]2211'!$D34</f>
        <v>0</v>
      </c>
      <c r="L44" s="46">
        <f>'[10]2211'!$L32-'[10]2211'!$D34</f>
        <v>0</v>
      </c>
      <c r="M44" s="46">
        <f>'[11]2211'!$L32-'[11]2211'!$D34</f>
        <v>0</v>
      </c>
      <c r="N44" s="46">
        <f>'[12]2211'!$L32-'[12]2211'!$D34</f>
        <v>0</v>
      </c>
      <c r="O44" s="46">
        <f>'[13]2211'!$L32-'[13]2211'!$D34</f>
        <v>0</v>
      </c>
      <c r="P44" s="35"/>
      <c r="Q44" s="36" t="s">
        <v>65</v>
      </c>
      <c r="T44" s="66">
        <f>B26/B37</f>
        <v>0.2349944469486739</v>
      </c>
    </row>
    <row r="45" spans="1:20" s="36" customFormat="1" ht="18" customHeight="1">
      <c r="A45" s="35" t="s">
        <v>144</v>
      </c>
      <c r="B45" s="47">
        <f t="shared" si="0"/>
        <v>0</v>
      </c>
      <c r="P45" s="35"/>
      <c r="Q45" s="36" t="s">
        <v>66</v>
      </c>
      <c r="T45" s="66">
        <f>(B29+B36)/B37</f>
        <v>0</v>
      </c>
    </row>
    <row r="46" spans="1:20" s="36" customFormat="1" ht="18" customHeight="1">
      <c r="A46" s="73" t="s">
        <v>145</v>
      </c>
      <c r="B46" s="121">
        <f t="shared" si="0"/>
        <v>-49167812.69999999</v>
      </c>
      <c r="C46" s="46">
        <f aca="true" t="shared" si="16" ref="C46:L46">C38+C39+C40+C41+C42+C43+C44+C45</f>
        <v>1030146.7700000029</v>
      </c>
      <c r="D46" s="46">
        <f t="shared" si="16"/>
        <v>-663518.97</v>
      </c>
      <c r="E46" s="46">
        <f t="shared" si="16"/>
        <v>6318746.749999996</v>
      </c>
      <c r="F46" s="46">
        <f t="shared" si="16"/>
        <v>-3840549.3300000005</v>
      </c>
      <c r="G46" s="46">
        <f t="shared" si="16"/>
        <v>-48490556.40999998</v>
      </c>
      <c r="H46" s="46">
        <f t="shared" si="16"/>
        <v>62673.53999999974</v>
      </c>
      <c r="I46" s="46">
        <f t="shared" si="16"/>
        <v>-2454882.0300000003</v>
      </c>
      <c r="J46" s="46">
        <f t="shared" si="16"/>
        <v>0</v>
      </c>
      <c r="K46" s="46">
        <f aca="true" t="shared" si="17" ref="K46">K38+K39+K40+K41+K42+K43+K44+K45</f>
        <v>-73335.52</v>
      </c>
      <c r="L46" s="46">
        <f t="shared" si="16"/>
        <v>-863432.02</v>
      </c>
      <c r="M46" s="46">
        <f>M38+M39+M40+M41+M42+M43+M44+M45</f>
        <v>-24731.92999999984</v>
      </c>
      <c r="N46" s="46">
        <f>N38+N39+N40+N41+N42+N43+N44+N45</f>
        <v>0</v>
      </c>
      <c r="O46" s="46">
        <f>O38+O39+O40+O41+O42+O43+O44+O45</f>
        <v>-168373.55</v>
      </c>
      <c r="P46" s="35"/>
      <c r="Q46" s="36" t="s">
        <v>165</v>
      </c>
      <c r="T46" s="66">
        <f>B34/B37</f>
        <v>0.17298377733266132</v>
      </c>
    </row>
    <row r="47" spans="1:20" s="36" customFormat="1" ht="18" customHeight="1">
      <c r="A47" s="35" t="s">
        <v>146</v>
      </c>
      <c r="B47" s="47">
        <f t="shared" si="0"/>
        <v>2585253.57</v>
      </c>
      <c r="C47" s="46">
        <f>'[1]2201'!$L$16+'[1]2201'!$L$20</f>
        <v>0</v>
      </c>
      <c r="D47" s="46">
        <f>'[2]2201'!$L$16+'[2]2201'!$L$20</f>
        <v>0</v>
      </c>
      <c r="E47" s="46">
        <f>'[3]2201'!$L$16+'[3]2201'!$L$20</f>
        <v>2585253.57</v>
      </c>
      <c r="F47" s="46">
        <f>'[4]2201'!$L$16+'[4]2201'!$L$20</f>
        <v>0</v>
      </c>
      <c r="G47" s="46">
        <f>'[5]2201'!$L$16+'[5]2201'!$L$20</f>
        <v>0</v>
      </c>
      <c r="H47" s="46">
        <f>'[6]2201'!$L$16+'[6]2201'!$L$20</f>
        <v>0</v>
      </c>
      <c r="I47" s="46">
        <f>'[7]2201'!$L$16+'[7]2201'!$L$20</f>
        <v>0</v>
      </c>
      <c r="J47" s="46">
        <f>'[8]2211'!$L$15+'[8]2211'!$L$19</f>
        <v>0</v>
      </c>
      <c r="K47" s="46">
        <f>'[9]2211'!$L$15+'[9]2211'!$L$19</f>
        <v>0</v>
      </c>
      <c r="L47" s="46">
        <f>'[10]2211'!$L$15+'[10]2211'!$L$19</f>
        <v>0</v>
      </c>
      <c r="M47" s="46">
        <f>'[11]2211'!$L$15+'[11]2211'!$L$19</f>
        <v>0</v>
      </c>
      <c r="N47" s="46">
        <f>'[12]2211'!$L$15+'[12]2211'!$L$19</f>
        <v>0</v>
      </c>
      <c r="O47" s="46">
        <f>'[13]2211'!$L$15+'[13]2211'!$L$19</f>
        <v>0</v>
      </c>
      <c r="P47" s="35"/>
      <c r="Q47" s="36" t="s">
        <v>67</v>
      </c>
      <c r="T47" s="66">
        <f>B32/B37</f>
        <v>0.5256263524338166</v>
      </c>
    </row>
    <row r="48" spans="1:20" s="36" customFormat="1" ht="18" customHeight="1" thickBot="1">
      <c r="A48" s="35" t="s">
        <v>147</v>
      </c>
      <c r="B48" s="47">
        <f t="shared" si="0"/>
        <v>4081981.650000001</v>
      </c>
      <c r="C48" s="46" t="str">
        <f>'[1]2201'!$L$24</f>
        <v>75.084,44</v>
      </c>
      <c r="D48" s="46" t="str">
        <f>'[2]2201'!$L$24</f>
        <v>744.217,77</v>
      </c>
      <c r="E48" s="46" t="str">
        <f>'[3]2201'!$L$24</f>
        <v>615.442,41</v>
      </c>
      <c r="F48" s="46">
        <f>'[4]2201'!$L$24+0.01</f>
        <v>1617.62</v>
      </c>
      <c r="G48" s="46" t="str">
        <f>'[5]2201'!$L$24</f>
        <v>43.586,04</v>
      </c>
      <c r="H48" s="46" t="str">
        <f>'[6]2201'!$L$24</f>
        <v>61.237,12</v>
      </c>
      <c r="I48" s="46" t="str">
        <f>'[7]2201'!$L$24</f>
        <v>140.270,22</v>
      </c>
      <c r="J48" s="46" t="str">
        <f>'[8]2211'!$L$23</f>
        <v>69,81</v>
      </c>
      <c r="K48" s="46" t="str">
        <f>'[9]2211'!$L$23</f>
        <v>1.306.341,88</v>
      </c>
      <c r="L48" s="46" t="str">
        <f>'[10]2211'!$L$23</f>
        <v>1.012.410,90</v>
      </c>
      <c r="M48" s="46" t="str">
        <f>'[11]2211'!$L$23</f>
        <v>25.893,45</v>
      </c>
      <c r="N48" s="46" t="str">
        <f>'[12]2211'!$L$23</f>
        <v>0,00</v>
      </c>
      <c r="O48" s="46">
        <f>'[13]2211'!$L$23+0.01</f>
        <v>55809.990000000005</v>
      </c>
      <c r="P48" s="35"/>
      <c r="Q48" s="71" t="s">
        <v>68</v>
      </c>
      <c r="R48" s="71"/>
      <c r="S48" s="71"/>
      <c r="T48" s="72">
        <f>(B33+B35)/B37</f>
        <v>0.06639542328484795</v>
      </c>
    </row>
    <row r="49" spans="1:16" s="36" customFormat="1" ht="18" customHeight="1">
      <c r="A49" s="35" t="s">
        <v>148</v>
      </c>
      <c r="B49" s="47">
        <f t="shared" si="0"/>
        <v>0</v>
      </c>
      <c r="C49" s="46"/>
      <c r="D49" s="46"/>
      <c r="E49" s="46"/>
      <c r="F49" s="46"/>
      <c r="G49" s="46"/>
      <c r="H49" s="46"/>
      <c r="I49" s="46"/>
      <c r="J49" s="46"/>
      <c r="K49" s="46"/>
      <c r="L49" s="46"/>
      <c r="M49" s="46"/>
      <c r="N49" s="46"/>
      <c r="O49" s="46"/>
      <c r="P49" s="35"/>
    </row>
    <row r="50" spans="1:17" s="36" customFormat="1" ht="18" customHeight="1">
      <c r="A50" s="35" t="s">
        <v>149</v>
      </c>
      <c r="B50" s="47">
        <f t="shared" si="0"/>
        <v>-13331590.190000001</v>
      </c>
      <c r="C50" s="46">
        <f>-'[1]2201'!$D$24</f>
        <v>-1053399.93</v>
      </c>
      <c r="D50" s="46">
        <f>-'[2]2201'!$D$24</f>
        <v>-15705.29</v>
      </c>
      <c r="E50" s="46">
        <f>-'[3]2201'!$D$24+0.01</f>
        <v>-11103951.040000001</v>
      </c>
      <c r="F50" s="46">
        <f>-'[4]2201'!$D$24</f>
        <v>0</v>
      </c>
      <c r="G50" s="46">
        <f>-'[5]2201'!$D$24</f>
        <v>-58270.85</v>
      </c>
      <c r="H50" s="46">
        <f>-'[6]2201'!$D$24</f>
        <v>-26234.18</v>
      </c>
      <c r="I50" s="46">
        <f>-'[7]2201'!$D$24</f>
        <v>-254101.91</v>
      </c>
      <c r="J50" s="46">
        <f>-'[8]2211'!$D$23</f>
        <v>0</v>
      </c>
      <c r="K50" s="46">
        <f>-'[9]2211'!$D$23</f>
        <v>-818764.8</v>
      </c>
      <c r="L50" s="46">
        <f>-'[10]2211'!$D$23</f>
        <v>0</v>
      </c>
      <c r="M50" s="46">
        <f>-'[11]2211'!$D$23</f>
        <v>-1162.19</v>
      </c>
      <c r="N50" s="46">
        <f>-'[12]2211'!$D$23</f>
        <v>0</v>
      </c>
      <c r="O50" s="46">
        <f>-'[13]2211'!$D$23</f>
        <v>0</v>
      </c>
      <c r="P50" s="35"/>
      <c r="Q50" s="36" t="s">
        <v>29</v>
      </c>
    </row>
    <row r="51" spans="1:17" s="36" customFormat="1" ht="18" customHeight="1">
      <c r="A51" s="35" t="s">
        <v>150</v>
      </c>
      <c r="B51" s="47">
        <f t="shared" si="0"/>
        <v>0</v>
      </c>
      <c r="C51" s="46"/>
      <c r="D51" s="46"/>
      <c r="E51" s="46"/>
      <c r="F51" s="46"/>
      <c r="G51" s="46"/>
      <c r="H51" s="46"/>
      <c r="I51" s="46"/>
      <c r="J51" s="46"/>
      <c r="K51" s="46"/>
      <c r="L51" s="46"/>
      <c r="M51" s="46"/>
      <c r="N51" s="46"/>
      <c r="O51" s="46"/>
      <c r="P51" s="35"/>
      <c r="Q51" s="36" t="s">
        <v>30</v>
      </c>
    </row>
    <row r="52" spans="1:16" s="36" customFormat="1" ht="18" customHeight="1">
      <c r="A52" s="35" t="s">
        <v>151</v>
      </c>
      <c r="B52" s="47">
        <f t="shared" si="0"/>
        <v>0</v>
      </c>
      <c r="C52" s="46">
        <f>-'[1]2201'!$D$29</f>
        <v>0</v>
      </c>
      <c r="D52" s="46">
        <f>-'[2]2201'!$D$29</f>
        <v>0</v>
      </c>
      <c r="E52" s="46">
        <f>-'[3]2201'!$D$29</f>
        <v>0</v>
      </c>
      <c r="F52" s="46">
        <f>-'[4]2201'!$D$29</f>
        <v>0</v>
      </c>
      <c r="G52" s="46">
        <f>-'[5]2201'!$D$29</f>
        <v>0</v>
      </c>
      <c r="H52" s="46">
        <f>-'[6]2201'!$D$29</f>
        <v>0</v>
      </c>
      <c r="I52" s="46">
        <f>-'[7]2201'!$D$29</f>
        <v>0</v>
      </c>
      <c r="J52" s="46">
        <f>-'[8]2211'!$D$28</f>
        <v>0</v>
      </c>
      <c r="K52" s="46">
        <f>-'[9]2211'!$D$28</f>
        <v>0</v>
      </c>
      <c r="L52" s="46">
        <f>-'[10]2211'!$D$28</f>
        <v>0</v>
      </c>
      <c r="M52" s="46">
        <f>-'[11]2211'!$D$28</f>
        <v>0</v>
      </c>
      <c r="N52" s="46">
        <f>-'[12]2211'!$D$28</f>
        <v>0</v>
      </c>
      <c r="O52" s="46">
        <f>-'[13]2211'!$D$28</f>
        <v>0</v>
      </c>
      <c r="P52" s="35"/>
    </row>
    <row r="53" spans="1:17" s="36" customFormat="1" ht="18" customHeight="1">
      <c r="A53" s="35" t="s">
        <v>152</v>
      </c>
      <c r="B53" s="47">
        <f t="shared" si="0"/>
        <v>-178252.95</v>
      </c>
      <c r="C53" s="46">
        <f>'[1]2201'!$L$29-'[1]2201'!$D$30</f>
        <v>0</v>
      </c>
      <c r="D53" s="46">
        <f>'[2]2201'!$L$29-'[2]2201'!$D$30</f>
        <v>0</v>
      </c>
      <c r="E53" s="46">
        <f>'[3]2201'!$L$29-'[3]2201'!$D$30</f>
        <v>0</v>
      </c>
      <c r="F53" s="46">
        <f>'[4]2201'!$L$29-'[4]2201'!$D$30</f>
        <v>-1.17</v>
      </c>
      <c r="G53" s="46">
        <f>'[5]2201'!$L$29-'[5]2201'!$D$30</f>
        <v>-132569.55000000002</v>
      </c>
      <c r="H53" s="46">
        <f>'[6]2201'!$L$29-'[6]2201'!$D$30+0.01</f>
        <v>-46987.119999999995</v>
      </c>
      <c r="I53" s="46">
        <f>'[7]2201'!$L$29-'[7]2201'!$D$30</f>
        <v>1304.2</v>
      </c>
      <c r="J53" s="46">
        <f>'[8]2211'!$L$28-'[8]2211'!$D$29</f>
        <v>0</v>
      </c>
      <c r="K53" s="46">
        <f>'[9]2211'!$L$28-'[9]2211'!$D$29</f>
        <v>0</v>
      </c>
      <c r="L53" s="46">
        <f>'[10]2211'!$L$28-'[10]2211'!$D$29</f>
        <v>0</v>
      </c>
      <c r="M53" s="46">
        <f>'[11]2211'!$L$28-'[11]2211'!$D$29</f>
        <v>0.69</v>
      </c>
      <c r="N53" s="46">
        <f>'[12]2211'!$L$28-'[12]2211'!$D$29</f>
        <v>0</v>
      </c>
      <c r="O53" s="46">
        <f>'[13]2211'!$L$28-'[13]2211'!$D$29</f>
        <v>0</v>
      </c>
      <c r="P53" s="35"/>
      <c r="Q53" s="35"/>
    </row>
    <row r="54" spans="1:17" s="36" customFormat="1" ht="18" customHeight="1">
      <c r="A54" s="35" t="s">
        <v>153</v>
      </c>
      <c r="B54" s="47">
        <f t="shared" si="0"/>
        <v>0</v>
      </c>
      <c r="C54" s="46"/>
      <c r="D54" s="46"/>
      <c r="E54" s="46"/>
      <c r="F54" s="46"/>
      <c r="G54" s="46"/>
      <c r="H54" s="46"/>
      <c r="I54" s="46"/>
      <c r="J54" s="46"/>
      <c r="K54" s="46"/>
      <c r="L54" s="46"/>
      <c r="M54" s="46"/>
      <c r="N54" s="46"/>
      <c r="O54" s="46"/>
      <c r="P54" s="35"/>
      <c r="Q54" s="35"/>
    </row>
    <row r="55" spans="1:17" s="36" customFormat="1" ht="18" customHeight="1">
      <c r="A55" s="73" t="s">
        <v>154</v>
      </c>
      <c r="B55" s="121">
        <f t="shared" si="0"/>
        <v>-6842607.919999999</v>
      </c>
      <c r="C55" s="46">
        <f aca="true" t="shared" si="18" ref="C55:L55">C47+C48+C49+C50+C51+C52+C53+C54</f>
        <v>-978315.49</v>
      </c>
      <c r="D55" s="46">
        <f t="shared" si="18"/>
        <v>728512.48</v>
      </c>
      <c r="E55" s="46">
        <f t="shared" si="18"/>
        <v>-7903255.0600000005</v>
      </c>
      <c r="F55" s="46">
        <f t="shared" si="18"/>
        <v>1616.4499999999998</v>
      </c>
      <c r="G55" s="46">
        <f t="shared" si="18"/>
        <v>-147254.36000000002</v>
      </c>
      <c r="H55" s="46">
        <f t="shared" si="18"/>
        <v>-11984.179999999993</v>
      </c>
      <c r="I55" s="46">
        <f t="shared" si="18"/>
        <v>-112527.49</v>
      </c>
      <c r="J55" s="46">
        <f t="shared" si="18"/>
        <v>69.81</v>
      </c>
      <c r="K55" s="46">
        <f aca="true" t="shared" si="19" ref="K55">K47+K48+K49+K50+K51+K52+K53+K54</f>
        <v>487577.07999999984</v>
      </c>
      <c r="L55" s="46">
        <f t="shared" si="18"/>
        <v>1012410.9</v>
      </c>
      <c r="M55" s="46">
        <f>M47+M48+M49+M50+M51+M52+M53+M54</f>
        <v>24731.95</v>
      </c>
      <c r="N55" s="46">
        <f>N47+N48+N49+N50+N51+N52+N53+N54</f>
        <v>0</v>
      </c>
      <c r="O55" s="46">
        <f>O47+O48+O49+O50+O51+O52+O53+O54</f>
        <v>55809.990000000005</v>
      </c>
      <c r="P55" s="35"/>
      <c r="Q55" s="35"/>
    </row>
    <row r="56" spans="1:16" s="36" customFormat="1" ht="18" customHeight="1">
      <c r="A56" s="35" t="s">
        <v>155</v>
      </c>
      <c r="B56" s="47">
        <f t="shared" si="0"/>
        <v>0</v>
      </c>
      <c r="C56" s="46"/>
      <c r="D56" s="46"/>
      <c r="E56" s="46"/>
      <c r="F56" s="46"/>
      <c r="G56" s="46"/>
      <c r="H56" s="46"/>
      <c r="I56" s="46"/>
      <c r="J56" s="46"/>
      <c r="K56" s="46"/>
      <c r="L56" s="46"/>
      <c r="M56" s="46"/>
      <c r="N56" s="46"/>
      <c r="O56" s="46"/>
      <c r="P56" s="35"/>
    </row>
    <row r="57" spans="1:17" s="36" customFormat="1" ht="18" customHeight="1">
      <c r="A57" s="73" t="s">
        <v>156</v>
      </c>
      <c r="B57" s="121">
        <f t="shared" si="0"/>
        <v>-56010420.61999998</v>
      </c>
      <c r="C57" s="46">
        <f>C46+C55+C56</f>
        <v>51831.28000000294</v>
      </c>
      <c r="D57" s="46">
        <f>D46+D55+D56</f>
        <v>64993.51000000001</v>
      </c>
      <c r="E57" s="46">
        <f>E46+E55+E56</f>
        <v>-1584508.3100000042</v>
      </c>
      <c r="F57" s="46">
        <f aca="true" t="shared" si="20" ref="F57:G57">F46+F55+F56</f>
        <v>-3838932.8800000004</v>
      </c>
      <c r="G57" s="46">
        <f t="shared" si="20"/>
        <v>-48637810.76999998</v>
      </c>
      <c r="H57" s="46">
        <f>H46+H55+H56</f>
        <v>50689.359999999746</v>
      </c>
      <c r="I57" s="46">
        <f>I46+I55+I56</f>
        <v>-2567409.5200000005</v>
      </c>
      <c r="J57" s="46">
        <f aca="true" t="shared" si="21" ref="J57:O57">J46+J55+J56</f>
        <v>69.81</v>
      </c>
      <c r="K57" s="46">
        <f aca="true" t="shared" si="22" ref="K57">K46+K55+K56</f>
        <v>414241.5599999998</v>
      </c>
      <c r="L57" s="46">
        <f t="shared" si="21"/>
        <v>148978.88</v>
      </c>
      <c r="M57" s="46">
        <f t="shared" si="21"/>
        <v>0.020000000160507625</v>
      </c>
      <c r="N57" s="46">
        <f t="shared" si="21"/>
        <v>0</v>
      </c>
      <c r="O57" s="46">
        <f t="shared" si="21"/>
        <v>-112563.55999999998</v>
      </c>
      <c r="P57" s="35"/>
      <c r="Q57" s="35"/>
    </row>
    <row r="58" spans="1:20" s="36" customFormat="1" ht="18" customHeight="1">
      <c r="A58" s="35" t="s">
        <v>157</v>
      </c>
      <c r="B58" s="47">
        <f t="shared" si="0"/>
        <v>-191703.21</v>
      </c>
      <c r="C58" s="46">
        <f>-'[1]2201'!$D$41-'[1]2201'!$D$40+0.01</f>
        <v>-18138.54</v>
      </c>
      <c r="D58" s="46">
        <f>-'[2]2201'!$D$41-'[2]2201'!$D$40-0.01</f>
        <v>-3205.75</v>
      </c>
      <c r="E58" s="46">
        <f>-'[3]2201'!$D$41-'[3]2201'!$D$40</f>
        <v>0</v>
      </c>
      <c r="F58" s="46">
        <f>-'[4]2201'!$D$41-'[4]2201'!$D$40</f>
        <v>0</v>
      </c>
      <c r="G58" s="46">
        <f>-'[5]2201'!$D$41-'[5]2201'!$D$40</f>
        <v>0</v>
      </c>
      <c r="H58" s="46">
        <f>-'[6]2201'!$D$41-'[6]2201'!$D$40</f>
        <v>0</v>
      </c>
      <c r="I58" s="46">
        <f>-'[7]2201'!$D$41-'[7]2201'!$D$40</f>
        <v>0</v>
      </c>
      <c r="J58" s="46">
        <f>-'[8]2211'!$D$40-'[8]2211'!$D$39</f>
        <v>-24.43</v>
      </c>
      <c r="K58" s="46">
        <f>-'[9]2211'!$D$40-'[9]2211'!$D$39+0.03</f>
        <v>-88769.46</v>
      </c>
      <c r="L58" s="46">
        <f>-'[10]2211'!$D$40-'[10]2211'!$D$39</f>
        <v>-81166.68</v>
      </c>
      <c r="M58" s="46">
        <f>-'[11]2211'!$D$40-'[11]2211'!$D$39-0.02</f>
        <v>-398.34999999999997</v>
      </c>
      <c r="N58" s="46">
        <f>-'[12]2211'!$D$40-'[12]2211'!$D$39</f>
        <v>0</v>
      </c>
      <c r="O58" s="46">
        <f>-'[13]2211'!$D$40-'[13]2211'!$D$39</f>
        <v>0</v>
      </c>
      <c r="P58" s="35"/>
      <c r="Q58" s="35"/>
      <c r="T58" s="43"/>
    </row>
    <row r="59" spans="1:17" s="36" customFormat="1" ht="18" customHeight="1">
      <c r="A59" s="73" t="s">
        <v>158</v>
      </c>
      <c r="B59" s="121">
        <f t="shared" si="0"/>
        <v>-56202123.829999976</v>
      </c>
      <c r="C59" s="46">
        <f>C57+C58</f>
        <v>33692.74000000294</v>
      </c>
      <c r="D59" s="46">
        <f>D57+D58</f>
        <v>61787.76000000001</v>
      </c>
      <c r="E59" s="46">
        <f>E57+E58</f>
        <v>-1584508.3100000042</v>
      </c>
      <c r="F59" s="46">
        <f aca="true" t="shared" si="23" ref="F59:G59">F57+F58</f>
        <v>-3838932.8800000004</v>
      </c>
      <c r="G59" s="46">
        <f t="shared" si="23"/>
        <v>-48637810.76999998</v>
      </c>
      <c r="H59" s="46">
        <f>H57+H58</f>
        <v>50689.359999999746</v>
      </c>
      <c r="I59" s="46">
        <f>I57+I58</f>
        <v>-2567409.5200000005</v>
      </c>
      <c r="J59" s="46">
        <f aca="true" t="shared" si="24" ref="J59:O59">J57+J58</f>
        <v>45.38</v>
      </c>
      <c r="K59" s="46">
        <f aca="true" t="shared" si="25" ref="K59">K57+K58</f>
        <v>325472.0999999998</v>
      </c>
      <c r="L59" s="46">
        <f t="shared" si="24"/>
        <v>67812.20000000001</v>
      </c>
      <c r="M59" s="46">
        <f t="shared" si="24"/>
        <v>-398.32999999983946</v>
      </c>
      <c r="N59" s="46">
        <f t="shared" si="24"/>
        <v>0</v>
      </c>
      <c r="O59" s="46">
        <f t="shared" si="24"/>
        <v>-112563.55999999998</v>
      </c>
      <c r="P59" s="35"/>
      <c r="Q59" s="35"/>
    </row>
    <row r="60" spans="1:16" s="36" customFormat="1" ht="18" customHeight="1">
      <c r="A60" s="35" t="s">
        <v>159</v>
      </c>
      <c r="B60" s="47">
        <f t="shared" si="0"/>
        <v>0</v>
      </c>
      <c r="C60" s="46"/>
      <c r="D60" s="46"/>
      <c r="E60" s="46"/>
      <c r="F60" s="46"/>
      <c r="G60" s="46"/>
      <c r="H60" s="46"/>
      <c r="I60" s="46"/>
      <c r="J60" s="46"/>
      <c r="K60" s="46"/>
      <c r="L60" s="46"/>
      <c r="M60" s="46"/>
      <c r="N60" s="46"/>
      <c r="O60" s="46"/>
      <c r="P60" s="35"/>
    </row>
    <row r="61" spans="1:16" s="36" customFormat="1" ht="18" customHeight="1">
      <c r="A61" s="73" t="s">
        <v>160</v>
      </c>
      <c r="B61" s="121">
        <f t="shared" si="0"/>
        <v>-56202123.829999976</v>
      </c>
      <c r="C61" s="74">
        <f aca="true" t="shared" si="26" ref="C61:H61">C59-C60</f>
        <v>33692.74000000294</v>
      </c>
      <c r="D61" s="74">
        <f>D59-D60</f>
        <v>61787.76000000001</v>
      </c>
      <c r="E61" s="74">
        <f t="shared" si="26"/>
        <v>-1584508.3100000042</v>
      </c>
      <c r="F61" s="74">
        <f t="shared" si="26"/>
        <v>-3838932.8800000004</v>
      </c>
      <c r="G61" s="74">
        <f t="shared" si="26"/>
        <v>-48637810.76999998</v>
      </c>
      <c r="H61" s="74">
        <f t="shared" si="26"/>
        <v>50689.359999999746</v>
      </c>
      <c r="I61" s="74">
        <f>I59-I60</f>
        <v>-2567409.5200000005</v>
      </c>
      <c r="J61" s="74">
        <f aca="true" t="shared" si="27" ref="J61:O61">J59-J60</f>
        <v>45.38</v>
      </c>
      <c r="K61" s="74">
        <f aca="true" t="shared" si="28" ref="K61">K59-K60</f>
        <v>325472.0999999998</v>
      </c>
      <c r="L61" s="74">
        <f t="shared" si="27"/>
        <v>67812.20000000001</v>
      </c>
      <c r="M61" s="74">
        <f t="shared" si="27"/>
        <v>-398.32999999983946</v>
      </c>
      <c r="N61" s="74">
        <f t="shared" si="27"/>
        <v>0</v>
      </c>
      <c r="O61" s="74">
        <f t="shared" si="27"/>
        <v>-112563.55999999998</v>
      </c>
      <c r="P61" s="35"/>
    </row>
    <row r="62" spans="1:16" s="36" customFormat="1" ht="18" customHeight="1">
      <c r="A62" s="63"/>
      <c r="B62" s="37"/>
      <c r="C62" s="37"/>
      <c r="D62" s="37"/>
      <c r="E62" s="37"/>
      <c r="F62" s="37"/>
      <c r="G62" s="37"/>
      <c r="H62" s="37"/>
      <c r="I62" s="37"/>
      <c r="J62" s="37"/>
      <c r="K62" s="37"/>
      <c r="L62" s="37"/>
      <c r="M62" s="37"/>
      <c r="N62" s="37"/>
      <c r="O62" s="37"/>
      <c r="P62" s="35"/>
    </row>
    <row r="63" spans="1:16" s="36" customFormat="1" ht="18" customHeight="1">
      <c r="A63" s="63"/>
      <c r="B63" s="37"/>
      <c r="C63" s="37"/>
      <c r="D63" s="37"/>
      <c r="E63" s="37"/>
      <c r="F63" s="37"/>
      <c r="G63" s="37"/>
      <c r="H63" s="37"/>
      <c r="I63" s="37"/>
      <c r="J63" s="37"/>
      <c r="K63" s="37"/>
      <c r="L63" s="37"/>
      <c r="M63" s="37"/>
      <c r="N63" s="37"/>
      <c r="O63" s="37"/>
      <c r="P63" s="35"/>
    </row>
    <row r="64" spans="1:20" ht="15.75">
      <c r="A64" s="36" t="s">
        <v>161</v>
      </c>
      <c r="C64" s="37"/>
      <c r="D64" s="37"/>
      <c r="E64" s="37"/>
      <c r="F64" s="37"/>
      <c r="G64" s="37"/>
      <c r="H64" s="37"/>
      <c r="I64" s="37"/>
      <c r="J64" s="37"/>
      <c r="K64" s="37"/>
      <c r="L64" s="37"/>
      <c r="M64" s="37"/>
      <c r="N64" s="37"/>
      <c r="O64" s="37"/>
      <c r="Q64" s="36"/>
      <c r="R64" s="36"/>
      <c r="S64" s="36"/>
      <c r="T64" s="36"/>
    </row>
    <row r="65" spans="1:20" ht="15.75">
      <c r="A65" s="36" t="s">
        <v>164</v>
      </c>
      <c r="Q65" s="36"/>
      <c r="R65" s="36"/>
      <c r="S65" s="36"/>
      <c r="T65" s="36"/>
    </row>
    <row r="66" spans="1:20" ht="18" customHeight="1">
      <c r="A66" s="36" t="s">
        <v>163</v>
      </c>
      <c r="Q66" s="36"/>
      <c r="R66" s="36"/>
      <c r="S66" s="36"/>
      <c r="T66" s="36"/>
    </row>
    <row r="67" spans="1:20" ht="18" customHeight="1">
      <c r="A67" s="36"/>
      <c r="P67" s="29"/>
      <c r="Q67" s="36"/>
      <c r="R67" s="36"/>
      <c r="S67" s="36"/>
      <c r="T67" s="36"/>
    </row>
    <row r="68" spans="1:20" ht="18" customHeight="1">
      <c r="A68" s="63" t="s">
        <v>176</v>
      </c>
      <c r="Q68" s="36"/>
      <c r="R68" s="36"/>
      <c r="S68" s="36"/>
      <c r="T68" s="36"/>
    </row>
    <row r="69" spans="1:20" ht="18" customHeight="1">
      <c r="A69" s="35"/>
      <c r="Q69" s="36"/>
      <c r="R69" s="36"/>
      <c r="S69" s="36"/>
      <c r="T69" s="36"/>
    </row>
    <row r="70" spans="17:20" ht="15.75">
      <c r="Q70" s="36"/>
      <c r="R70" s="36"/>
      <c r="S70" s="36"/>
      <c r="T70" s="36"/>
    </row>
    <row r="75" spans="17:19" ht="12.75">
      <c r="Q75" s="29"/>
      <c r="S75" s="29"/>
    </row>
  </sheetData>
  <printOptions/>
  <pageMargins left="0.31496062992125984" right="0.31496062992125984" top="0.5905511811023623" bottom="0.5905511811023623" header="0" footer="0"/>
  <pageSetup fitToHeight="1" fitToWidth="1" horizontalDpi="600" verticalDpi="600" orientation="portrait" paperSize="9" scale="54"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7"/>
  <sheetViews>
    <sheetView zoomScale="75" zoomScaleNormal="75" workbookViewId="0" topLeftCell="A1">
      <selection activeCell="B1" sqref="B1"/>
    </sheetView>
  </sheetViews>
  <sheetFormatPr defaultColWidth="11.421875" defaultRowHeight="12.75"/>
  <cols>
    <col min="1" max="1" width="6.57421875" style="3" customWidth="1"/>
    <col min="2" max="2" width="47.00390625" style="3" bestFit="1" customWidth="1"/>
    <col min="3" max="3" width="62.140625" style="3" customWidth="1"/>
    <col min="4" max="4" width="18.7109375" style="3" customWidth="1"/>
    <col min="5" max="6" width="18.00390625" style="3" customWidth="1"/>
    <col min="7" max="13" width="42.28125" style="3" hidden="1" customWidth="1"/>
    <col min="14" max="14" width="49.421875" style="3" hidden="1" customWidth="1"/>
    <col min="15" max="15" width="77.7109375" style="3" hidden="1" customWidth="1"/>
    <col min="16" max="16" width="51.28125" style="3" hidden="1" customWidth="1"/>
    <col min="17" max="19" width="48.8515625" style="3" hidden="1" customWidth="1"/>
    <col min="20" max="16384" width="11.421875" style="3" customWidth="1"/>
  </cols>
  <sheetData>
    <row r="1" spans="1:36" ht="60" customHeight="1">
      <c r="A1" s="8"/>
      <c r="B1" s="10"/>
      <c r="C1" s="10" t="s">
        <v>8</v>
      </c>
      <c r="D1" s="11">
        <f>Balance!T1</f>
        <v>1995</v>
      </c>
      <c r="E1" s="3"/>
      <c r="F1" s="3"/>
      <c r="G1" s="50"/>
      <c r="H1" s="50"/>
      <c r="I1" s="3"/>
      <c r="J1" s="3"/>
      <c r="K1" s="50"/>
      <c r="L1" s="50"/>
      <c r="M1" s="50"/>
      <c r="N1" s="50"/>
      <c r="O1" s="50"/>
      <c r="P1" s="50"/>
      <c r="Q1" s="50"/>
      <c r="R1" s="50"/>
      <c r="S1" s="50"/>
      <c r="T1" s="50"/>
      <c r="U1" s="50"/>
      <c r="V1" s="50"/>
      <c r="W1" s="50"/>
      <c r="X1" s="50"/>
      <c r="Y1" s="50"/>
      <c r="Z1" s="50"/>
      <c r="AA1" s="50"/>
      <c r="AB1" s="50"/>
      <c r="AC1" s="50"/>
      <c r="AD1" s="50"/>
      <c r="AE1" s="50"/>
      <c r="AF1" s="50"/>
      <c r="AG1" s="50"/>
      <c r="AH1" s="50"/>
      <c r="AI1" s="50"/>
      <c r="AJ1" s="50"/>
    </row>
    <row r="2" spans="1:36" ht="12.95" customHeight="1" thickBot="1">
      <c r="A2" s="8"/>
      <c r="B2" s="9"/>
      <c r="C2" s="9"/>
      <c r="D2" s="12"/>
      <c r="E2" s="3"/>
      <c r="F2" s="3"/>
      <c r="G2" s="50"/>
      <c r="H2" s="50"/>
      <c r="I2" s="3"/>
      <c r="J2" s="3"/>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ht="33" customHeight="1">
      <c r="A3" s="75" t="str">
        <f>"                                            "&amp;"SOCIEDADES MERCANTILES"</f>
        <v xml:space="preserve">                                            SOCIEDADES MERCANTILES</v>
      </c>
      <c r="B3" s="13"/>
      <c r="C3" s="13"/>
      <c r="D3" s="13"/>
      <c r="E3" s="3"/>
      <c r="F3" s="3"/>
      <c r="G3" s="45"/>
      <c r="H3" s="45"/>
      <c r="I3" s="45"/>
      <c r="J3" s="45"/>
      <c r="K3" s="45"/>
      <c r="L3" s="45"/>
      <c r="M3" s="45"/>
      <c r="N3" s="45"/>
      <c r="O3" s="45"/>
      <c r="P3" s="45"/>
      <c r="Q3" s="45"/>
      <c r="R3" s="45"/>
      <c r="S3" s="45"/>
      <c r="T3" s="51"/>
      <c r="U3" s="51"/>
      <c r="V3" s="51"/>
      <c r="W3" s="51"/>
      <c r="X3" s="51"/>
      <c r="Y3" s="51"/>
      <c r="Z3" s="51"/>
      <c r="AA3" s="51"/>
      <c r="AB3" s="51"/>
      <c r="AC3" s="51"/>
      <c r="AD3" s="51"/>
      <c r="AE3" s="51"/>
      <c r="AF3" s="51"/>
      <c r="AG3" s="51"/>
      <c r="AH3" s="51"/>
      <c r="AI3" s="51"/>
      <c r="AJ3" s="51"/>
    </row>
    <row r="4" spans="1:36" ht="20.1" customHeight="1">
      <c r="A4" s="17" t="str">
        <f>"AGREGADO"</f>
        <v>AGREGADO</v>
      </c>
      <c r="B4" s="77"/>
      <c r="C4" s="77"/>
      <c r="D4" s="77"/>
      <c r="E4" s="3"/>
      <c r="F4" s="3"/>
      <c r="G4" s="45"/>
      <c r="H4" s="45"/>
      <c r="I4" s="45"/>
      <c r="J4" s="45"/>
      <c r="K4" s="45"/>
      <c r="L4" s="45"/>
      <c r="M4" s="45"/>
      <c r="N4" s="45"/>
      <c r="O4" s="45"/>
      <c r="P4" s="45"/>
      <c r="Q4" s="45"/>
      <c r="R4" s="45"/>
      <c r="S4" s="45"/>
      <c r="T4" s="53"/>
      <c r="U4" s="53"/>
      <c r="V4" s="53"/>
      <c r="W4" s="53"/>
      <c r="X4" s="53"/>
      <c r="Y4" s="53"/>
      <c r="Z4" s="53"/>
      <c r="AA4" s="53"/>
      <c r="AB4" s="53"/>
      <c r="AC4" s="53"/>
      <c r="AD4" s="53"/>
      <c r="AE4" s="53"/>
      <c r="AF4" s="53"/>
      <c r="AG4" s="53"/>
      <c r="AH4" s="53"/>
      <c r="AI4" s="53"/>
      <c r="AJ4" s="53"/>
    </row>
    <row r="5" spans="1:36" ht="18" customHeight="1" thickBot="1">
      <c r="A5" s="21"/>
      <c r="B5" s="48"/>
      <c r="C5" s="48"/>
      <c r="D5" s="91"/>
      <c r="E5" s="3"/>
      <c r="F5" s="3"/>
      <c r="G5" s="45"/>
      <c r="H5" s="1"/>
      <c r="I5" s="45"/>
      <c r="J5" s="45"/>
      <c r="K5" s="45"/>
      <c r="L5" s="45"/>
      <c r="M5" s="45"/>
      <c r="N5" s="1"/>
      <c r="O5" s="1"/>
      <c r="P5" s="45"/>
      <c r="Q5" s="45"/>
      <c r="R5" s="45"/>
      <c r="S5" s="45"/>
      <c r="T5" s="53"/>
      <c r="U5" s="53"/>
      <c r="V5" s="53"/>
      <c r="W5" s="53"/>
      <c r="X5" s="53"/>
      <c r="Y5" s="53"/>
      <c r="Z5" s="53"/>
      <c r="AA5" s="53"/>
      <c r="AB5" s="53"/>
      <c r="AC5" s="53"/>
      <c r="AD5" s="53"/>
      <c r="AE5" s="53"/>
      <c r="AF5" s="53"/>
      <c r="AG5" s="53"/>
      <c r="AH5" s="53"/>
      <c r="AI5" s="53"/>
      <c r="AJ5" s="53"/>
    </row>
    <row r="6" spans="1:36" ht="15" customHeight="1">
      <c r="A6" s="92"/>
      <c r="B6" s="93"/>
      <c r="C6" s="93"/>
      <c r="D6" s="2"/>
      <c r="E6" s="3"/>
      <c r="F6" s="3"/>
      <c r="G6" s="94"/>
      <c r="H6" s="94"/>
      <c r="I6" s="94"/>
      <c r="J6" s="94"/>
      <c r="K6" s="94"/>
      <c r="L6" s="94"/>
      <c r="M6" s="94"/>
      <c r="N6" s="94"/>
      <c r="O6" s="94"/>
      <c r="P6" s="94"/>
      <c r="Q6" s="94"/>
      <c r="R6" s="94"/>
      <c r="S6" s="94"/>
      <c r="T6" s="53"/>
      <c r="U6" s="53"/>
      <c r="V6" s="53"/>
      <c r="W6" s="53"/>
      <c r="X6" s="53"/>
      <c r="Y6" s="53"/>
      <c r="Z6" s="53"/>
      <c r="AA6" s="53"/>
      <c r="AB6" s="53"/>
      <c r="AC6" s="53"/>
      <c r="AD6" s="53"/>
      <c r="AE6" s="53"/>
      <c r="AF6" s="53"/>
      <c r="AG6" s="53"/>
      <c r="AH6" s="53"/>
      <c r="AI6" s="53"/>
      <c r="AJ6" s="53"/>
    </row>
    <row r="7" spans="1:36" ht="12.95" customHeight="1">
      <c r="A7" s="95"/>
      <c r="B7" s="95"/>
      <c r="C7" s="95"/>
      <c r="D7" s="95"/>
      <c r="E7" s="3"/>
      <c r="F7" s="95"/>
      <c r="G7" s="45"/>
      <c r="H7" s="45"/>
      <c r="I7" s="45"/>
      <c r="J7" s="45"/>
      <c r="K7" s="45"/>
      <c r="L7" s="45"/>
      <c r="M7" s="45"/>
      <c r="N7" s="45"/>
      <c r="O7" s="45"/>
      <c r="P7" s="45"/>
      <c r="Q7" s="45"/>
      <c r="R7" s="45"/>
      <c r="S7" s="45"/>
      <c r="T7" s="50"/>
      <c r="U7" s="50"/>
      <c r="V7" s="50"/>
      <c r="W7" s="50"/>
      <c r="X7" s="50"/>
      <c r="Y7" s="50"/>
      <c r="Z7" s="50"/>
      <c r="AA7" s="50"/>
      <c r="AB7" s="50"/>
      <c r="AC7" s="50"/>
      <c r="AD7" s="50"/>
      <c r="AE7" s="50"/>
      <c r="AF7" s="50"/>
      <c r="AG7" s="50"/>
      <c r="AH7" s="50"/>
      <c r="AI7" s="50"/>
      <c r="AJ7" s="50"/>
    </row>
    <row r="8" spans="1:19" s="36" customFormat="1" ht="21" customHeight="1">
      <c r="A8" s="96" t="s">
        <v>45</v>
      </c>
      <c r="G8" s="45">
        <v>22200</v>
      </c>
      <c r="H8" s="45">
        <v>22201</v>
      </c>
      <c r="I8" s="45">
        <v>22202</v>
      </c>
      <c r="J8" s="45">
        <v>22203</v>
      </c>
      <c r="K8" s="45">
        <v>22204</v>
      </c>
      <c r="L8" s="45">
        <v>22205</v>
      </c>
      <c r="M8" s="45">
        <v>22206</v>
      </c>
      <c r="N8" s="45">
        <v>22231</v>
      </c>
      <c r="O8" s="45">
        <v>22233</v>
      </c>
      <c r="P8" s="45">
        <v>22234</v>
      </c>
      <c r="Q8" s="45">
        <v>22235</v>
      </c>
      <c r="R8" s="45">
        <v>22236</v>
      </c>
      <c r="S8" s="45">
        <v>22240</v>
      </c>
    </row>
    <row r="9" spans="1:16" s="36" customFormat="1" ht="21" customHeight="1">
      <c r="A9" s="96"/>
      <c r="G9" s="45"/>
      <c r="H9" s="45"/>
      <c r="I9" s="45"/>
      <c r="J9" s="45"/>
      <c r="K9" s="45"/>
      <c r="L9" s="45"/>
      <c r="O9" s="45"/>
      <c r="P9" s="45"/>
    </row>
    <row r="10" spans="1:19" s="36" customFormat="1" ht="12.95" customHeight="1">
      <c r="A10" s="96"/>
      <c r="G10" s="45" t="s">
        <v>70</v>
      </c>
      <c r="H10" s="45" t="s">
        <v>70</v>
      </c>
      <c r="I10" s="45" t="s">
        <v>70</v>
      </c>
      <c r="J10" s="45" t="s">
        <v>70</v>
      </c>
      <c r="K10" s="45" t="s">
        <v>70</v>
      </c>
      <c r="L10" s="45" t="s">
        <v>70</v>
      </c>
      <c r="M10" s="45" t="s">
        <v>70</v>
      </c>
      <c r="N10" s="45" t="s">
        <v>177</v>
      </c>
      <c r="O10" s="45" t="s">
        <v>177</v>
      </c>
      <c r="P10" s="45" t="s">
        <v>177</v>
      </c>
      <c r="Q10" s="45" t="s">
        <v>185</v>
      </c>
      <c r="R10" s="45" t="s">
        <v>177</v>
      </c>
      <c r="S10" s="45" t="s">
        <v>177</v>
      </c>
    </row>
    <row r="11" spans="7:19" s="36" customFormat="1" ht="12.95" customHeight="1" thickBot="1">
      <c r="G11" s="1" t="s">
        <v>0</v>
      </c>
      <c r="H11" s="1" t="s">
        <v>69</v>
      </c>
      <c r="I11" s="1" t="s">
        <v>1</v>
      </c>
      <c r="J11" s="1" t="s">
        <v>182</v>
      </c>
      <c r="K11" s="1" t="s">
        <v>183</v>
      </c>
      <c r="L11" s="1" t="s">
        <v>189</v>
      </c>
      <c r="M11" s="1" t="s">
        <v>190</v>
      </c>
      <c r="N11" s="1" t="s">
        <v>187</v>
      </c>
      <c r="O11" s="45" t="s">
        <v>178</v>
      </c>
      <c r="P11" s="1" t="s">
        <v>179</v>
      </c>
      <c r="Q11" s="1" t="s">
        <v>180</v>
      </c>
      <c r="R11" s="1" t="s">
        <v>186</v>
      </c>
      <c r="S11" s="1" t="s">
        <v>188</v>
      </c>
    </row>
    <row r="12" spans="1:19" s="36" customFormat="1" ht="33" customHeight="1">
      <c r="A12" s="127" t="s">
        <v>48</v>
      </c>
      <c r="B12" s="127"/>
      <c r="C12" s="30"/>
      <c r="D12" s="31">
        <f>D1</f>
        <v>1995</v>
      </c>
      <c r="G12" s="45"/>
      <c r="H12" s="45"/>
      <c r="I12" s="45"/>
      <c r="J12" s="45"/>
      <c r="L12" s="45"/>
      <c r="M12" s="45"/>
      <c r="N12" s="45"/>
      <c r="O12" s="45"/>
      <c r="P12" s="45"/>
      <c r="Q12" s="45"/>
      <c r="R12" s="45"/>
      <c r="S12" s="45"/>
    </row>
    <row r="13" spans="1:19" s="36" customFormat="1" ht="18" customHeight="1" thickBot="1">
      <c r="A13" s="100" t="s">
        <v>42</v>
      </c>
      <c r="B13" s="101"/>
      <c r="C13" s="101"/>
      <c r="D13" s="102">
        <f>SUM(G13:S13)</f>
        <v>1138</v>
      </c>
      <c r="G13" s="98">
        <f>'[1]8200'!$D$6</f>
        <v>361</v>
      </c>
      <c r="H13" s="98">
        <f>'[2]8200'!$D$6</f>
        <v>35</v>
      </c>
      <c r="I13" s="98">
        <f>'[3]8200'!$D$6</f>
        <v>185</v>
      </c>
      <c r="J13" s="98">
        <f>'[4]8200'!$D$6</f>
        <v>56</v>
      </c>
      <c r="K13" s="98">
        <f>'[5]8200'!$D$6</f>
        <v>427</v>
      </c>
      <c r="L13" s="98">
        <f>'[6]8200'!$D$6</f>
        <v>49</v>
      </c>
      <c r="M13" s="98">
        <f>'[7]8200'!$D$6</f>
        <v>10</v>
      </c>
      <c r="N13" s="98">
        <f>'[8]8200'!$D$6</f>
        <v>0</v>
      </c>
      <c r="O13" s="98">
        <f>'[9]8200'!$D$6</f>
        <v>1</v>
      </c>
      <c r="P13" s="98">
        <f>'[10]8200'!$D$6</f>
        <v>0</v>
      </c>
      <c r="Q13" s="98">
        <f>'[11]8200'!$D$6</f>
        <v>12</v>
      </c>
      <c r="R13" s="98">
        <f>'[12]8200'!$D$6</f>
        <v>0</v>
      </c>
      <c r="S13" s="98">
        <f>'[13]8200'!$D$6</f>
        <v>2</v>
      </c>
    </row>
    <row r="14" spans="1:19" s="36" customFormat="1" ht="18" customHeight="1">
      <c r="A14" s="3"/>
      <c r="B14" s="3"/>
      <c r="C14" s="3"/>
      <c r="D14" s="3"/>
      <c r="G14" s="98"/>
      <c r="H14" s="98"/>
      <c r="I14" s="98"/>
      <c r="J14" s="98"/>
      <c r="K14" s="98"/>
      <c r="L14" s="98"/>
      <c r="M14" s="98"/>
      <c r="N14" s="98"/>
      <c r="O14" s="98"/>
      <c r="P14" s="98"/>
      <c r="Q14" s="98"/>
      <c r="R14" s="98"/>
      <c r="S14" s="98"/>
    </row>
    <row r="15" spans="1:19" s="36" customFormat="1" ht="18" customHeight="1">
      <c r="A15" s="1" t="str">
        <f>"* En su defecto, empleados a fin de ejercicio. En "&amp;COUNTIF(G13:S13,"Sin información")&amp;" de las "&amp;COUNTA(G13:S13)&amp;" cuentas agregadas, la memoria no ofrece dicha información."</f>
        <v>* En su defecto, empleados a fin de ejercicio. En 0 de las 13 cuentas agregadas, la memoria no ofrece dicha información.</v>
      </c>
      <c r="B15" s="3"/>
      <c r="C15" s="3"/>
      <c r="D15" s="3"/>
      <c r="G15" s="98"/>
      <c r="H15" s="98"/>
      <c r="I15" s="98"/>
      <c r="J15" s="98"/>
      <c r="K15" s="98"/>
      <c r="L15" s="98"/>
      <c r="M15" s="98"/>
      <c r="N15" s="98"/>
      <c r="O15" s="98"/>
      <c r="P15" s="98"/>
      <c r="Q15" s="98"/>
      <c r="R15" s="98"/>
      <c r="S15" s="98"/>
    </row>
    <row r="16" spans="1:19" s="36" customFormat="1" ht="18" customHeight="1" thickBot="1">
      <c r="A16" s="1"/>
      <c r="B16" s="3"/>
      <c r="C16" s="3"/>
      <c r="D16" s="3"/>
      <c r="G16" s="98"/>
      <c r="H16" s="98"/>
      <c r="I16" s="98"/>
      <c r="J16" s="98"/>
      <c r="K16" s="98"/>
      <c r="L16" s="98"/>
      <c r="M16" s="98"/>
      <c r="N16" s="98"/>
      <c r="O16" s="98"/>
      <c r="P16" s="98"/>
      <c r="Q16" s="98"/>
      <c r="R16" s="98"/>
      <c r="S16" s="98"/>
    </row>
    <row r="17" spans="1:22" s="36" customFormat="1" ht="33" customHeight="1">
      <c r="A17" s="127" t="s">
        <v>49</v>
      </c>
      <c r="B17" s="127"/>
      <c r="C17" s="30"/>
      <c r="D17" s="31">
        <f>D1</f>
        <v>1995</v>
      </c>
      <c r="G17" s="98"/>
      <c r="H17" s="98"/>
      <c r="I17" s="98"/>
      <c r="J17" s="98"/>
      <c r="K17" s="98"/>
      <c r="L17" s="98"/>
      <c r="M17" s="98"/>
      <c r="N17" s="98"/>
      <c r="O17" s="98"/>
      <c r="P17" s="98"/>
      <c r="Q17" s="98"/>
      <c r="R17" s="98"/>
      <c r="S17" s="98"/>
      <c r="U17" s="3"/>
      <c r="V17" s="3"/>
    </row>
    <row r="18" spans="1:22" s="36" customFormat="1" ht="18" customHeight="1" thickBot="1">
      <c r="A18" s="123" t="s">
        <v>175</v>
      </c>
      <c r="B18" s="100"/>
      <c r="C18" s="100"/>
      <c r="D18" s="124">
        <f>G18+H18+I18+J18+K18+L18+M18+N18+O18+P18+Q18+R18+S18</f>
        <v>91335809.5032034</v>
      </c>
      <c r="G18" s="97">
        <f>'[1]8200'!$H$10</f>
        <v>7704975.178200089</v>
      </c>
      <c r="H18" s="97">
        <f>'[2]8200'!$H$10</f>
        <v>0</v>
      </c>
      <c r="I18" s="97">
        <f>'[3]8200'!$H$10</f>
        <v>83630834.32500331</v>
      </c>
      <c r="J18" s="97">
        <f>'[4]8200'!$H$10</f>
        <v>0</v>
      </c>
      <c r="K18" s="97">
        <f>'[5]8200'!$H$10</f>
        <v>0</v>
      </c>
      <c r="L18" s="97">
        <f>'[6]8200'!$H$10</f>
        <v>0</v>
      </c>
      <c r="M18" s="97">
        <f>'[7]8200'!$H$10</f>
        <v>0</v>
      </c>
      <c r="N18" s="97">
        <f>'[8]8200'!$H$10</f>
        <v>0</v>
      </c>
      <c r="O18" s="97">
        <f>'[9]8200'!$H$10</f>
        <v>0</v>
      </c>
      <c r="P18" s="97">
        <f>'[10]8200'!$H$10</f>
        <v>0</v>
      </c>
      <c r="Q18" s="97">
        <f>'[11]8200'!$H$10</f>
        <v>0</v>
      </c>
      <c r="R18" s="97">
        <f>'[12]8200'!$H$10</f>
        <v>0</v>
      </c>
      <c r="S18" s="97">
        <f>'[13]8200'!$H$10</f>
        <v>0</v>
      </c>
      <c r="U18" s="3"/>
      <c r="V18" s="3"/>
    </row>
    <row r="19" spans="1:19" ht="18" customHeight="1">
      <c r="A19" s="85"/>
      <c r="B19" s="85"/>
      <c r="C19" s="85"/>
      <c r="D19" s="85"/>
      <c r="G19" s="98"/>
      <c r="H19" s="98"/>
      <c r="I19" s="98"/>
      <c r="J19" s="98"/>
      <c r="K19" s="98"/>
      <c r="L19" s="98"/>
      <c r="M19" s="98"/>
      <c r="N19" s="98"/>
      <c r="O19" s="98"/>
      <c r="P19" s="98"/>
      <c r="Q19" s="98"/>
      <c r="R19" s="98"/>
      <c r="S19" s="98"/>
    </row>
    <row r="20" spans="1:22" ht="18" customHeight="1">
      <c r="A20" s="85"/>
      <c r="B20" s="85"/>
      <c r="C20" s="85"/>
      <c r="D20" s="85"/>
      <c r="G20" s="46"/>
      <c r="H20" s="46"/>
      <c r="I20" s="46"/>
      <c r="J20" s="46"/>
      <c r="K20" s="46"/>
      <c r="L20" s="46"/>
      <c r="M20" s="46"/>
      <c r="N20" s="46"/>
      <c r="O20" s="46"/>
      <c r="P20" s="46"/>
      <c r="Q20" s="46"/>
      <c r="R20" s="46"/>
      <c r="S20" s="46"/>
      <c r="U20" s="2"/>
      <c r="V20" s="2"/>
    </row>
    <row r="21" spans="1:19" ht="18" customHeight="1">
      <c r="A21" s="85"/>
      <c r="B21" s="85"/>
      <c r="C21" s="85"/>
      <c r="D21" s="85"/>
      <c r="G21" s="46"/>
      <c r="H21" s="46"/>
      <c r="I21" s="46"/>
      <c r="J21" s="46"/>
      <c r="K21" s="46"/>
      <c r="L21" s="46"/>
      <c r="M21" s="46"/>
      <c r="N21" s="46"/>
      <c r="O21" s="46"/>
      <c r="P21" s="46"/>
      <c r="Q21" s="46"/>
      <c r="R21" s="46"/>
      <c r="S21" s="46"/>
    </row>
    <row r="22" spans="1:32" ht="12.95" customHeight="1">
      <c r="A22" s="85"/>
      <c r="B22" s="85"/>
      <c r="C22" s="85"/>
      <c r="D22" s="85"/>
      <c r="E22" s="3"/>
      <c r="F22" s="3"/>
      <c r="G22" s="3"/>
      <c r="H22" s="3"/>
      <c r="I22" s="3"/>
      <c r="J22" s="3"/>
      <c r="K22" s="3"/>
      <c r="L22" s="3"/>
      <c r="M22" s="3"/>
      <c r="N22" s="3"/>
      <c r="O22" s="3"/>
      <c r="P22" s="3"/>
      <c r="Q22" s="3"/>
      <c r="R22" s="3"/>
      <c r="S22" s="3"/>
      <c r="T22" s="3"/>
      <c r="U22" s="3"/>
      <c r="V22" s="3"/>
      <c r="W22" s="2"/>
      <c r="X22" s="2"/>
      <c r="Y22" s="2"/>
      <c r="Z22" s="2"/>
      <c r="AA22" s="2"/>
      <c r="AB22" s="2"/>
      <c r="AC22" s="2"/>
      <c r="AD22" s="2"/>
      <c r="AE22" s="2"/>
      <c r="AF22" s="2"/>
    </row>
    <row r="23" spans="2:4" ht="12.95" customHeight="1">
      <c r="B23" s="85"/>
      <c r="D23" s="85"/>
    </row>
    <row r="24" spans="1:4" ht="18" customHeight="1">
      <c r="A24" s="1"/>
      <c r="B24" s="85"/>
      <c r="D24" s="85"/>
    </row>
    <row r="25" ht="18" customHeight="1"/>
    <row r="26" ht="15.75">
      <c r="A26" s="63" t="s">
        <v>176</v>
      </c>
    </row>
    <row r="27" spans="1:3" ht="15.75">
      <c r="A27" s="35"/>
      <c r="C27" s="35"/>
    </row>
  </sheetData>
  <mergeCells count="2">
    <mergeCell ref="A12:B12"/>
    <mergeCell ref="A17:B17"/>
  </mergeCells>
  <printOptions horizontalCentered="1"/>
  <pageMargins left="0.31496062992125984" right="0.31496062992125984" top="0.5905511811023623" bottom="0.5905511811023623" header="0" footer="0"/>
  <pageSetup fitToHeight="1" fitToWidth="1"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1"/>
  <sheetViews>
    <sheetView zoomScale="75" zoomScaleNormal="75" workbookViewId="0" topLeftCell="A1"/>
  </sheetViews>
  <sheetFormatPr defaultColWidth="11.421875" defaultRowHeight="12.75"/>
  <cols>
    <col min="1" max="1" width="84.140625" style="2" customWidth="1"/>
    <col min="2" max="2" width="7.8515625" style="2" customWidth="1"/>
    <col min="3" max="3" width="80.00390625" style="2" customWidth="1"/>
    <col min="4" max="4" width="9.7109375" style="2" customWidth="1"/>
    <col min="5" max="5" width="21.28125" style="2" customWidth="1"/>
    <col min="6" max="16384" width="11.421875" style="2" customWidth="1"/>
  </cols>
  <sheetData>
    <row r="1" spans="1:4" ht="60" customHeight="1">
      <c r="A1" s="8"/>
      <c r="B1" s="10"/>
      <c r="C1" s="10" t="str">
        <f>"EJERCICIO    "&amp;Balance!T1</f>
        <v>EJERCICIO    1995</v>
      </c>
      <c r="D1" s="11"/>
    </row>
    <row r="2" spans="1:4" ht="12.95" customHeight="1" thickBot="1">
      <c r="A2" s="8"/>
      <c r="B2" s="9"/>
      <c r="C2" s="9"/>
      <c r="D2" s="11"/>
    </row>
    <row r="3" spans="1:4" ht="33" customHeight="1">
      <c r="A3" s="75" t="str">
        <f>"                                            "&amp;"SOCIEDADES MERCANTILES"</f>
        <v xml:space="preserve">                                            SOCIEDADES MERCANTILES</v>
      </c>
      <c r="B3" s="13"/>
      <c r="C3" s="13"/>
      <c r="D3" s="11"/>
    </row>
    <row r="4" spans="1:5" ht="19.5" customHeight="1">
      <c r="A4" s="17" t="str">
        <f>"AGREGADO"</f>
        <v>AGREGADO</v>
      </c>
      <c r="B4" s="77"/>
      <c r="C4" s="77"/>
      <c r="D4" s="11"/>
      <c r="E4" s="90"/>
    </row>
    <row r="5" spans="1:4" ht="18" customHeight="1" thickBot="1">
      <c r="A5" s="21"/>
      <c r="B5" s="48"/>
      <c r="C5" s="76"/>
      <c r="D5" s="11"/>
    </row>
    <row r="6" spans="1:5" ht="15" customHeight="1">
      <c r="A6" s="92"/>
      <c r="B6" s="93"/>
      <c r="C6" s="93"/>
      <c r="D6" s="93"/>
      <c r="E6" s="93"/>
    </row>
    <row r="7" spans="1:5" ht="20.25">
      <c r="A7" s="96" t="s">
        <v>43</v>
      </c>
      <c r="B7" s="36"/>
      <c r="C7" s="36"/>
      <c r="D7" s="36"/>
      <c r="E7" s="36"/>
    </row>
    <row r="8" ht="12.95" customHeight="1" thickBot="1"/>
    <row r="9" spans="1:3" ht="33" customHeight="1">
      <c r="A9" s="99" t="s">
        <v>181</v>
      </c>
      <c r="C9" s="99" t="s">
        <v>44</v>
      </c>
    </row>
    <row r="10" ht="12.95" customHeight="1"/>
    <row r="11" spans="1:3" ht="18" customHeight="1">
      <c r="A11" s="1" t="s">
        <v>0</v>
      </c>
      <c r="C11" s="1"/>
    </row>
    <row r="12" spans="1:3" ht="18" customHeight="1">
      <c r="A12" s="1" t="s">
        <v>69</v>
      </c>
      <c r="C12" s="1"/>
    </row>
    <row r="13" spans="1:3" ht="18" customHeight="1">
      <c r="A13" s="1" t="s">
        <v>1</v>
      </c>
      <c r="C13" s="1"/>
    </row>
    <row r="14" spans="1:3" ht="18" customHeight="1">
      <c r="A14" s="1" t="s">
        <v>182</v>
      </c>
      <c r="C14" s="1"/>
    </row>
    <row r="15" spans="1:3" ht="18" customHeight="1">
      <c r="A15" s="1" t="s">
        <v>183</v>
      </c>
      <c r="C15" s="1"/>
    </row>
    <row r="16" spans="1:3" ht="18" customHeight="1">
      <c r="A16" s="1" t="s">
        <v>189</v>
      </c>
      <c r="C16" s="1"/>
    </row>
    <row r="17" spans="1:3" ht="18" customHeight="1">
      <c r="A17" s="1" t="s">
        <v>190</v>
      </c>
      <c r="C17" s="1"/>
    </row>
    <row r="18" spans="1:3" ht="18" customHeight="1">
      <c r="A18" s="1" t="s">
        <v>187</v>
      </c>
      <c r="C18" s="1"/>
    </row>
    <row r="19" spans="1:3" ht="18" customHeight="1">
      <c r="A19" s="1" t="s">
        <v>178</v>
      </c>
      <c r="C19" s="1"/>
    </row>
    <row r="20" spans="1:3" ht="18" customHeight="1">
      <c r="A20" s="1" t="s">
        <v>179</v>
      </c>
      <c r="C20" s="1"/>
    </row>
    <row r="21" spans="1:3" ht="18" customHeight="1">
      <c r="A21" s="1" t="s">
        <v>180</v>
      </c>
      <c r="C21" s="1"/>
    </row>
    <row r="22" spans="1:3" ht="18" customHeight="1">
      <c r="A22" s="1" t="s">
        <v>186</v>
      </c>
      <c r="C22" s="1"/>
    </row>
    <row r="23" spans="1:3" ht="18" customHeight="1">
      <c r="A23" s="1" t="s">
        <v>188</v>
      </c>
      <c r="C23" s="1"/>
    </row>
    <row r="24" ht="18" customHeight="1">
      <c r="C24" s="1"/>
    </row>
    <row r="25" spans="1:3" ht="18" customHeight="1">
      <c r="A25" s="1"/>
      <c r="C25" s="1"/>
    </row>
    <row r="26" spans="1:3" ht="18" customHeight="1">
      <c r="A26" s="5" t="s">
        <v>184</v>
      </c>
      <c r="C26" s="1"/>
    </row>
    <row r="27" spans="1:3" ht="18" customHeight="1">
      <c r="A27" s="6" t="s">
        <v>173</v>
      </c>
      <c r="C27" s="1"/>
    </row>
    <row r="28" spans="1:3" ht="18" customHeight="1">
      <c r="A28" s="7" t="s">
        <v>174</v>
      </c>
      <c r="C28" s="1"/>
    </row>
    <row r="29" ht="18" customHeight="1">
      <c r="C29" s="1"/>
    </row>
    <row r="30" spans="1:3" ht="18" customHeight="1">
      <c r="A30" s="1"/>
      <c r="C30" s="1"/>
    </row>
    <row r="31" spans="1:3" ht="18" customHeight="1">
      <c r="A31" s="1"/>
      <c r="C31" s="1"/>
    </row>
    <row r="32" spans="1:3" ht="18" customHeight="1">
      <c r="A32" s="1"/>
      <c r="C32" s="1"/>
    </row>
    <row r="33" spans="1:3" ht="18" customHeight="1">
      <c r="A33" s="1"/>
      <c r="C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c r="C93" s="3"/>
    </row>
    <row r="94" ht="18" customHeight="1">
      <c r="C94" s="3"/>
    </row>
    <row r="95" ht="12.75">
      <c r="C95" s="3"/>
    </row>
    <row r="96" ht="12.75">
      <c r="C96" s="3"/>
    </row>
    <row r="98" ht="12.75">
      <c r="B98" s="3"/>
    </row>
    <row r="99" ht="12.75">
      <c r="B99" s="3"/>
    </row>
    <row r="100" ht="12.75">
      <c r="B100" s="3"/>
    </row>
    <row r="101" ht="12.75">
      <c r="B101" s="3"/>
    </row>
  </sheetData>
  <printOptions horizontalCentered="1"/>
  <pageMargins left="0.31496062992125984" right="0.31496062992125984" top="0.5905511811023623" bottom="0.5905511811023623" header="0" footer="0"/>
  <pageSetup fitToHeight="2" fitToWidth="1"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2018-06-18T09:32:49Z</cp:lastPrinted>
  <dcterms:created xsi:type="dcterms:W3CDTF">2010-12-21T11:30:58Z</dcterms:created>
  <dcterms:modified xsi:type="dcterms:W3CDTF">2018-06-18T09:32:55Z</dcterms:modified>
  <cp:category/>
  <cp:version/>
  <cp:contentType/>
  <cp:contentStatus/>
</cp:coreProperties>
</file>