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apolo\BADESPAV\2016\Agregados\"/>
    </mc:Choice>
  </mc:AlternateContent>
  <bookViews>
    <workbookView xWindow="840" yWindow="360" windowWidth="13875" windowHeight="7965" tabRatio="887"/>
  </bookViews>
  <sheets>
    <sheet name="Información" sheetId="8" r:id="rId1"/>
    <sheet name="Balance" sheetId="6" r:id="rId2"/>
    <sheet name="Cuenta" sheetId="7" r:id="rId3"/>
    <sheet name="Liquidación del presupuesto" sheetId="10" r:id="rId4"/>
    <sheet name="Acerno_Cache_XXXXX" sheetId="12" state="veryHidden" r:id="rId5"/>
    <sheet name="Memoria" sheetId="9" r:id="rId6"/>
    <sheet name="Entidades agregadas" sheetId="5" r:id="rId7"/>
    <sheet name="Entidades no agregadas" sheetId="11" r:id="rId8"/>
  </sheets>
  <externalReferences>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s>
  <definedNames>
    <definedName name="_xlnm.Print_Area" localSheetId="1">Balance!$A$1:$AF$67</definedName>
    <definedName name="_xlnm.Print_Area" localSheetId="2">Cuenta!$A$1:$AF$88</definedName>
    <definedName name="_xlnm.Print_Area" localSheetId="6">'Entidades agregadas'!$A$1:$B$38</definedName>
    <definedName name="_xlnm.Print_Area" localSheetId="7">'Entidades no agregadas'!$A$1:$C$43</definedName>
    <definedName name="_xlnm.Print_Area" localSheetId="0">Información!$A$1:$B$56</definedName>
    <definedName name="_xlnm.Print_Area" localSheetId="3">'Liquidación del presupuesto'!$A$1:$M$86</definedName>
    <definedName name="_xlnm.Print_Area" localSheetId="5">Memoria!$A$1:$I$95</definedName>
    <definedName name="_xlnm.Print_Titles" localSheetId="6">'Entidades agregadas'!$1:$13</definedName>
    <definedName name="_xlnm.Print_Titles" localSheetId="7">'Entidades no agregadas'!$1:$13</definedName>
    <definedName name="tm_1006633539">#REF!</definedName>
    <definedName name="tm_603982494">#REF!</definedName>
    <definedName name="tm_671088875">#REF!</definedName>
    <definedName name="tm_805306395">#REF!</definedName>
    <definedName name="tm_805306397">#REF!</definedName>
  </definedNames>
  <calcPr calcId="152511"/>
</workbook>
</file>

<file path=xl/calcChain.xml><?xml version="1.0" encoding="utf-8"?>
<calcChain xmlns="http://schemas.openxmlformats.org/spreadsheetml/2006/main">
  <c r="AU64" i="6" l="1"/>
  <c r="AT64" i="6"/>
  <c r="AS64" i="6"/>
  <c r="AR64" i="6"/>
  <c r="AR43" i="6"/>
  <c r="AS43" i="6"/>
  <c r="AT43" i="6"/>
  <c r="AU43" i="6"/>
  <c r="AR44" i="6"/>
  <c r="AS44" i="6"/>
  <c r="AT44" i="6"/>
  <c r="AU44" i="6"/>
  <c r="AR45" i="6"/>
  <c r="AS45" i="6"/>
  <c r="AT45" i="6"/>
  <c r="AU45" i="6"/>
  <c r="AR46" i="6"/>
  <c r="AS46" i="6"/>
  <c r="AT46" i="6"/>
  <c r="AU46" i="6"/>
  <c r="AR47" i="6"/>
  <c r="AS47" i="6"/>
  <c r="AT47" i="6"/>
  <c r="AU47" i="6"/>
  <c r="AR48" i="6"/>
  <c r="AS48" i="6"/>
  <c r="AT48" i="6"/>
  <c r="AU48" i="6"/>
  <c r="AR49" i="6"/>
  <c r="AS49" i="6"/>
  <c r="AT49" i="6"/>
  <c r="AU49" i="6"/>
  <c r="AR50" i="6"/>
  <c r="AS50" i="6"/>
  <c r="AT50" i="6"/>
  <c r="AU50" i="6"/>
  <c r="AR51" i="6"/>
  <c r="AS51" i="6"/>
  <c r="AT51" i="6"/>
  <c r="AU51" i="6"/>
  <c r="AR52" i="6"/>
  <c r="AS52" i="6"/>
  <c r="AT52" i="6"/>
  <c r="AU52" i="6"/>
  <c r="AR53" i="6"/>
  <c r="AS53" i="6"/>
  <c r="AT53" i="6"/>
  <c r="AU53" i="6"/>
  <c r="AR54" i="6"/>
  <c r="AS54" i="6"/>
  <c r="AT54" i="6"/>
  <c r="AU54" i="6"/>
  <c r="AR55" i="6"/>
  <c r="AS55" i="6"/>
  <c r="AT55" i="6"/>
  <c r="AU55" i="6"/>
  <c r="AR56" i="6"/>
  <c r="AS56" i="6"/>
  <c r="AT56" i="6"/>
  <c r="AU56" i="6"/>
  <c r="AR57" i="6"/>
  <c r="AS57" i="6"/>
  <c r="AT57" i="6"/>
  <c r="AU57" i="6"/>
  <c r="AR58" i="6"/>
  <c r="AS58" i="6"/>
  <c r="AT58" i="6"/>
  <c r="AU58" i="6"/>
  <c r="AR59" i="6"/>
  <c r="AS59" i="6"/>
  <c r="AT59" i="6"/>
  <c r="AU59" i="6"/>
  <c r="AR60" i="6"/>
  <c r="AS60" i="6"/>
  <c r="AT60" i="6"/>
  <c r="AU60" i="6"/>
  <c r="AU42" i="6"/>
  <c r="AT42" i="6"/>
  <c r="AS42" i="6"/>
  <c r="AR42" i="6"/>
  <c r="AQ64" i="6"/>
  <c r="AQ60" i="6"/>
  <c r="AQ59" i="6"/>
  <c r="AQ58" i="6"/>
  <c r="AQ57" i="6"/>
  <c r="AQ56" i="6"/>
  <c r="AQ55" i="6"/>
  <c r="AQ54" i="6"/>
  <c r="AQ53" i="6"/>
  <c r="AQ52" i="6"/>
  <c r="AQ51" i="6"/>
  <c r="AQ50" i="6"/>
  <c r="AQ49" i="6"/>
  <c r="AQ48" i="6"/>
  <c r="AQ47" i="6"/>
  <c r="AQ46" i="6"/>
  <c r="AQ45" i="6"/>
  <c r="AQ44" i="6"/>
  <c r="AQ43" i="6"/>
  <c r="AQ42" i="6"/>
  <c r="AQ39" i="6"/>
  <c r="AQ38" i="6"/>
  <c r="AQ37" i="6"/>
  <c r="AQ36" i="6"/>
  <c r="AQ35" i="6"/>
  <c r="AQ34" i="6"/>
  <c r="AQ33" i="6"/>
  <c r="AQ32" i="6"/>
  <c r="AQ31" i="6"/>
  <c r="AQ30" i="6"/>
  <c r="AQ29" i="6"/>
  <c r="AQ28" i="6"/>
  <c r="AQ27" i="6"/>
  <c r="AQ26" i="6"/>
  <c r="AQ25" i="6"/>
  <c r="AQ24" i="6"/>
  <c r="AQ23" i="6"/>
  <c r="AQ22" i="6"/>
  <c r="AQ21" i="6"/>
  <c r="AQ20" i="6"/>
  <c r="AQ19" i="6"/>
  <c r="AQ18" i="6"/>
  <c r="AQ17" i="6"/>
  <c r="AQ16" i="6"/>
  <c r="AQ15" i="6"/>
  <c r="AQ14" i="6"/>
  <c r="AQ13" i="6"/>
  <c r="AP64" i="6"/>
  <c r="AO64" i="6"/>
  <c r="AP60" i="6"/>
  <c r="AO60" i="6"/>
  <c r="AP59" i="6"/>
  <c r="AO59" i="6"/>
  <c r="AP58" i="6"/>
  <c r="AO58" i="6"/>
  <c r="AP57" i="6"/>
  <c r="AO57" i="6"/>
  <c r="AP56" i="6"/>
  <c r="AO56" i="6"/>
  <c r="AP55" i="6"/>
  <c r="AO55" i="6"/>
  <c r="AP54" i="6"/>
  <c r="AO54" i="6"/>
  <c r="AP53" i="6"/>
  <c r="AO53" i="6"/>
  <c r="AP52" i="6"/>
  <c r="AO52" i="6"/>
  <c r="AP51" i="6"/>
  <c r="AO51" i="6"/>
  <c r="AP50" i="6"/>
  <c r="AO50" i="6"/>
  <c r="AP49" i="6"/>
  <c r="AO49" i="6"/>
  <c r="AP48" i="6"/>
  <c r="AO48" i="6"/>
  <c r="AP47" i="6"/>
  <c r="AO47" i="6"/>
  <c r="AP46" i="6"/>
  <c r="AO46" i="6"/>
  <c r="AP45" i="6"/>
  <c r="AO45" i="6"/>
  <c r="AP44" i="6"/>
  <c r="AO44" i="6"/>
  <c r="AP43" i="6"/>
  <c r="AO43" i="6"/>
  <c r="AP42" i="6"/>
  <c r="AO42" i="6"/>
  <c r="AU39" i="6"/>
  <c r="AT39" i="6"/>
  <c r="AS39" i="6"/>
  <c r="AR39" i="6"/>
  <c r="AP39" i="6"/>
  <c r="AO39" i="6"/>
  <c r="AU38" i="6"/>
  <c r="AT38" i="6"/>
  <c r="AS38" i="6"/>
  <c r="AR38" i="6"/>
  <c r="AP38" i="6"/>
  <c r="AO38" i="6"/>
  <c r="AU37" i="6"/>
  <c r="AT37" i="6"/>
  <c r="AS37" i="6"/>
  <c r="AR37" i="6"/>
  <c r="AP37" i="6"/>
  <c r="AO37" i="6"/>
  <c r="AU36" i="6"/>
  <c r="AT36" i="6"/>
  <c r="AS36" i="6"/>
  <c r="AR36" i="6"/>
  <c r="AP36" i="6"/>
  <c r="AO36" i="6"/>
  <c r="AU35" i="6"/>
  <c r="AT35" i="6"/>
  <c r="AS35" i="6"/>
  <c r="AR35" i="6"/>
  <c r="AP35" i="6"/>
  <c r="AO35" i="6"/>
  <c r="AU34" i="6"/>
  <c r="AT34" i="6"/>
  <c r="AS34" i="6"/>
  <c r="AR34" i="6"/>
  <c r="AP34" i="6"/>
  <c r="AO34" i="6"/>
  <c r="AU33" i="6"/>
  <c r="AT33" i="6"/>
  <c r="AS33" i="6"/>
  <c r="AR33" i="6"/>
  <c r="AP33" i="6"/>
  <c r="AO33" i="6"/>
  <c r="AU32" i="6"/>
  <c r="AT32" i="6"/>
  <c r="AS32" i="6"/>
  <c r="AR32" i="6"/>
  <c r="AP32" i="6"/>
  <c r="AO32" i="6"/>
  <c r="AU31" i="6"/>
  <c r="AT31" i="6"/>
  <c r="AS31" i="6"/>
  <c r="AR31" i="6"/>
  <c r="AP31" i="6"/>
  <c r="AO31" i="6"/>
  <c r="AU30" i="6"/>
  <c r="AT30" i="6"/>
  <c r="AS30" i="6"/>
  <c r="AR30" i="6"/>
  <c r="AP30" i="6"/>
  <c r="AO30" i="6"/>
  <c r="AU29" i="6"/>
  <c r="AT29" i="6"/>
  <c r="AS29" i="6"/>
  <c r="AR29" i="6"/>
  <c r="AP29" i="6"/>
  <c r="AO29" i="6"/>
  <c r="AU28" i="6"/>
  <c r="AT28" i="6"/>
  <c r="AS28" i="6"/>
  <c r="AR28" i="6"/>
  <c r="AP28" i="6"/>
  <c r="AO28" i="6"/>
  <c r="AU27" i="6"/>
  <c r="AT27" i="6"/>
  <c r="AS27" i="6"/>
  <c r="AR27" i="6"/>
  <c r="AP27" i="6"/>
  <c r="AO27" i="6"/>
  <c r="AU26" i="6"/>
  <c r="AT26" i="6"/>
  <c r="AS26" i="6"/>
  <c r="AR26" i="6"/>
  <c r="AP26" i="6"/>
  <c r="AO26" i="6"/>
  <c r="AU25" i="6"/>
  <c r="AT25" i="6"/>
  <c r="AS25" i="6"/>
  <c r="AR25" i="6"/>
  <c r="AP25" i="6"/>
  <c r="AO25" i="6"/>
  <c r="AU24" i="6"/>
  <c r="AT24" i="6"/>
  <c r="AS24" i="6"/>
  <c r="AR24" i="6"/>
  <c r="AP24" i="6"/>
  <c r="AO24" i="6"/>
  <c r="AU23" i="6"/>
  <c r="AT23" i="6"/>
  <c r="AS23" i="6"/>
  <c r="AR23" i="6"/>
  <c r="AP23" i="6"/>
  <c r="AO23" i="6"/>
  <c r="AU22" i="6"/>
  <c r="AT22" i="6"/>
  <c r="AS22" i="6"/>
  <c r="AR22" i="6"/>
  <c r="AP22" i="6"/>
  <c r="AO22" i="6"/>
  <c r="AU21" i="6"/>
  <c r="AT21" i="6"/>
  <c r="AS21" i="6"/>
  <c r="AR21" i="6"/>
  <c r="AP21" i="6"/>
  <c r="AO21" i="6"/>
  <c r="AU20" i="6"/>
  <c r="AT20" i="6"/>
  <c r="AS20" i="6"/>
  <c r="AR20" i="6"/>
  <c r="AP20" i="6"/>
  <c r="AO20" i="6"/>
  <c r="AU19" i="6"/>
  <c r="AT19" i="6"/>
  <c r="AS19" i="6"/>
  <c r="AR19" i="6"/>
  <c r="AP19" i="6"/>
  <c r="AO19" i="6"/>
  <c r="AU18" i="6"/>
  <c r="AT18" i="6"/>
  <c r="AS18" i="6"/>
  <c r="AR18" i="6"/>
  <c r="AP18" i="6"/>
  <c r="AO18" i="6"/>
  <c r="AU17" i="6"/>
  <c r="AT17" i="6"/>
  <c r="AS17" i="6"/>
  <c r="AR17" i="6"/>
  <c r="AP17" i="6"/>
  <c r="AO17" i="6"/>
  <c r="AU16" i="6"/>
  <c r="AT16" i="6"/>
  <c r="AS16" i="6"/>
  <c r="AR16" i="6"/>
  <c r="AP16" i="6"/>
  <c r="AO16" i="6"/>
  <c r="AU15" i="6"/>
  <c r="AT15" i="6"/>
  <c r="AS15" i="6"/>
  <c r="AR15" i="6"/>
  <c r="AP15" i="6"/>
  <c r="AO15" i="6"/>
  <c r="AU14" i="6"/>
  <c r="AT14" i="6"/>
  <c r="AS14" i="6"/>
  <c r="AR14" i="6"/>
  <c r="AP14" i="6"/>
  <c r="AO14" i="6"/>
  <c r="AU13" i="6"/>
  <c r="AT13" i="6"/>
  <c r="AS13" i="6"/>
  <c r="AR13" i="6"/>
  <c r="AP13" i="6"/>
  <c r="AO13" i="6"/>
  <c r="O41" i="6"/>
  <c r="P41" i="6"/>
  <c r="Q41" i="6"/>
  <c r="R41" i="6"/>
  <c r="O42" i="6"/>
  <c r="P42" i="6"/>
  <c r="Q42" i="6"/>
  <c r="R42" i="6"/>
  <c r="O43" i="6"/>
  <c r="P43" i="6"/>
  <c r="Q43" i="6"/>
  <c r="R43" i="6"/>
  <c r="O44" i="6"/>
  <c r="P44" i="6"/>
  <c r="Q44" i="6"/>
  <c r="R44" i="6"/>
  <c r="O45" i="6"/>
  <c r="P45" i="6"/>
  <c r="Q45" i="6"/>
  <c r="R45" i="6"/>
  <c r="O46" i="6"/>
  <c r="P46" i="6"/>
  <c r="Q46" i="6"/>
  <c r="R46" i="6"/>
  <c r="O47" i="6"/>
  <c r="P47" i="6"/>
  <c r="Q47" i="6"/>
  <c r="R47" i="6"/>
  <c r="O48" i="6"/>
  <c r="P48" i="6"/>
  <c r="Q48" i="6"/>
  <c r="R48" i="6"/>
  <c r="O49" i="6"/>
  <c r="P49" i="6"/>
  <c r="Q49" i="6"/>
  <c r="R49" i="6"/>
  <c r="O50" i="6"/>
  <c r="P50" i="6"/>
  <c r="Q50" i="6"/>
  <c r="R50" i="6"/>
  <c r="O51" i="6"/>
  <c r="P51" i="6"/>
  <c r="Q51" i="6"/>
  <c r="R51" i="6"/>
  <c r="O52" i="6"/>
  <c r="P52" i="6"/>
  <c r="Q52" i="6"/>
  <c r="R52" i="6"/>
  <c r="O53" i="6"/>
  <c r="P53" i="6"/>
  <c r="Q53" i="6"/>
  <c r="R53" i="6"/>
  <c r="O54" i="6"/>
  <c r="P54" i="6"/>
  <c r="Q54" i="6"/>
  <c r="R54" i="6"/>
  <c r="O55" i="6"/>
  <c r="P55" i="6"/>
  <c r="Q55" i="6"/>
  <c r="R55" i="6"/>
  <c r="O56" i="6"/>
  <c r="P56" i="6"/>
  <c r="Q56" i="6"/>
  <c r="R56" i="6"/>
  <c r="O57" i="6"/>
  <c r="P57" i="6"/>
  <c r="Q57" i="6"/>
  <c r="R57" i="6"/>
  <c r="O58" i="6"/>
  <c r="P58" i="6"/>
  <c r="Q58" i="6"/>
  <c r="R58" i="6"/>
  <c r="O59" i="6"/>
  <c r="P59" i="6"/>
  <c r="Q59" i="6"/>
  <c r="R59" i="6"/>
  <c r="O60" i="6"/>
  <c r="P60" i="6"/>
  <c r="Q60" i="6"/>
  <c r="R60" i="6"/>
  <c r="O61" i="6"/>
  <c r="P61" i="6"/>
  <c r="Q61" i="6"/>
  <c r="R61" i="6"/>
  <c r="O62" i="6"/>
  <c r="P62" i="6"/>
  <c r="Q62" i="6"/>
  <c r="R62" i="6"/>
  <c r="O63" i="6"/>
  <c r="P63" i="6"/>
  <c r="Q63" i="6"/>
  <c r="R63" i="6"/>
  <c r="O64" i="6"/>
  <c r="P64" i="6"/>
  <c r="Q64" i="6"/>
  <c r="R64" i="6"/>
  <c r="O40" i="6"/>
  <c r="P40" i="6"/>
  <c r="Q40" i="6"/>
  <c r="R40" i="6"/>
  <c r="N64" i="6"/>
  <c r="N63" i="6"/>
  <c r="N62" i="6"/>
  <c r="N61" i="6"/>
  <c r="N60" i="6"/>
  <c r="N59" i="6"/>
  <c r="N58" i="6"/>
  <c r="N57" i="6"/>
  <c r="N56" i="6"/>
  <c r="N55" i="6"/>
  <c r="N54" i="6"/>
  <c r="N53" i="6"/>
  <c r="N52" i="6"/>
  <c r="N51" i="6"/>
  <c r="N50" i="6"/>
  <c r="N49" i="6"/>
  <c r="N48" i="6"/>
  <c r="N47" i="6"/>
  <c r="N46" i="6"/>
  <c r="N45" i="6"/>
  <c r="N44" i="6"/>
  <c r="N43" i="6"/>
  <c r="N42" i="6"/>
  <c r="N41" i="6"/>
  <c r="N39" i="6"/>
  <c r="N38" i="6"/>
  <c r="N37" i="6"/>
  <c r="N36" i="6"/>
  <c r="N35" i="6"/>
  <c r="N34" i="6"/>
  <c r="N33" i="6"/>
  <c r="N32" i="6"/>
  <c r="N31" i="6"/>
  <c r="N30" i="6"/>
  <c r="N29" i="6"/>
  <c r="N28" i="6"/>
  <c r="N27" i="6"/>
  <c r="N26" i="6"/>
  <c r="N25" i="6"/>
  <c r="N24" i="6"/>
  <c r="N23" i="6"/>
  <c r="N22" i="6"/>
  <c r="N21" i="6"/>
  <c r="N20" i="6"/>
  <c r="N19" i="6"/>
  <c r="N18" i="6"/>
  <c r="N17" i="6"/>
  <c r="N16" i="6"/>
  <c r="N15" i="6"/>
  <c r="N14" i="6"/>
  <c r="N13" i="6"/>
  <c r="M64" i="6"/>
  <c r="L64" i="6"/>
  <c r="M63" i="6"/>
  <c r="L63" i="6"/>
  <c r="M62" i="6"/>
  <c r="L62" i="6"/>
  <c r="M61" i="6"/>
  <c r="L61" i="6"/>
  <c r="M60" i="6"/>
  <c r="L60" i="6"/>
  <c r="M59" i="6"/>
  <c r="L59" i="6"/>
  <c r="M58" i="6"/>
  <c r="L58" i="6"/>
  <c r="M57" i="6"/>
  <c r="L57" i="6"/>
  <c r="M56" i="6"/>
  <c r="L56" i="6"/>
  <c r="M55" i="6"/>
  <c r="L55" i="6"/>
  <c r="M54" i="6"/>
  <c r="L54" i="6"/>
  <c r="M53" i="6"/>
  <c r="L53" i="6"/>
  <c r="M52" i="6"/>
  <c r="L52" i="6"/>
  <c r="M51" i="6"/>
  <c r="L51" i="6"/>
  <c r="M50" i="6"/>
  <c r="L50" i="6"/>
  <c r="M49" i="6"/>
  <c r="L49" i="6"/>
  <c r="M48" i="6"/>
  <c r="L48" i="6"/>
  <c r="M47" i="6"/>
  <c r="L47" i="6"/>
  <c r="M46" i="6"/>
  <c r="L46" i="6"/>
  <c r="M45" i="6"/>
  <c r="L45" i="6"/>
  <c r="M44" i="6"/>
  <c r="L44" i="6"/>
  <c r="M43" i="6"/>
  <c r="L43" i="6"/>
  <c r="M42" i="6"/>
  <c r="L42" i="6"/>
  <c r="M41" i="6"/>
  <c r="L41" i="6"/>
  <c r="R39" i="6"/>
  <c r="Q39" i="6"/>
  <c r="P39" i="6"/>
  <c r="O39" i="6"/>
  <c r="M39" i="6"/>
  <c r="L39" i="6"/>
  <c r="R38" i="6"/>
  <c r="Q38" i="6"/>
  <c r="P38" i="6"/>
  <c r="O38" i="6"/>
  <c r="M38" i="6"/>
  <c r="L38" i="6"/>
  <c r="R37" i="6"/>
  <c r="Q37" i="6"/>
  <c r="P37" i="6"/>
  <c r="O37" i="6"/>
  <c r="M37" i="6"/>
  <c r="L37" i="6"/>
  <c r="R36" i="6"/>
  <c r="Q36" i="6"/>
  <c r="P36" i="6"/>
  <c r="O36" i="6"/>
  <c r="M36" i="6"/>
  <c r="L36" i="6"/>
  <c r="R35" i="6"/>
  <c r="Q35" i="6"/>
  <c r="P35" i="6"/>
  <c r="O35" i="6"/>
  <c r="M35" i="6"/>
  <c r="L35" i="6"/>
  <c r="R34" i="6"/>
  <c r="Q34" i="6"/>
  <c r="P34" i="6"/>
  <c r="O34" i="6"/>
  <c r="M34" i="6"/>
  <c r="L34" i="6"/>
  <c r="R33" i="6"/>
  <c r="Q33" i="6"/>
  <c r="P33" i="6"/>
  <c r="O33" i="6"/>
  <c r="M33" i="6"/>
  <c r="L33" i="6"/>
  <c r="R32" i="6"/>
  <c r="Q32" i="6"/>
  <c r="P32" i="6"/>
  <c r="O32" i="6"/>
  <c r="M32" i="6"/>
  <c r="L32" i="6"/>
  <c r="R31" i="6"/>
  <c r="Q31" i="6"/>
  <c r="P31" i="6"/>
  <c r="O31" i="6"/>
  <c r="M31" i="6"/>
  <c r="L31" i="6"/>
  <c r="R30" i="6"/>
  <c r="Q30" i="6"/>
  <c r="P30" i="6"/>
  <c r="O30" i="6"/>
  <c r="M30" i="6"/>
  <c r="L30" i="6"/>
  <c r="R29" i="6"/>
  <c r="Q29" i="6"/>
  <c r="P29" i="6"/>
  <c r="O29" i="6"/>
  <c r="M29" i="6"/>
  <c r="L29" i="6"/>
  <c r="R28" i="6"/>
  <c r="Q28" i="6"/>
  <c r="P28" i="6"/>
  <c r="O28" i="6"/>
  <c r="M28" i="6"/>
  <c r="L28" i="6"/>
  <c r="R27" i="6"/>
  <c r="Q27" i="6"/>
  <c r="P27" i="6"/>
  <c r="O27" i="6"/>
  <c r="M27" i="6"/>
  <c r="L27" i="6"/>
  <c r="R26" i="6"/>
  <c r="Q26" i="6"/>
  <c r="P26" i="6"/>
  <c r="O26" i="6"/>
  <c r="M26" i="6"/>
  <c r="L26" i="6"/>
  <c r="R25" i="6"/>
  <c r="Q25" i="6"/>
  <c r="P25" i="6"/>
  <c r="O25" i="6"/>
  <c r="M25" i="6"/>
  <c r="L25" i="6"/>
  <c r="R24" i="6"/>
  <c r="Q24" i="6"/>
  <c r="P24" i="6"/>
  <c r="O24" i="6"/>
  <c r="M24" i="6"/>
  <c r="L24" i="6"/>
  <c r="R23" i="6"/>
  <c r="Q23" i="6"/>
  <c r="P23" i="6"/>
  <c r="O23" i="6"/>
  <c r="M23" i="6"/>
  <c r="L23" i="6"/>
  <c r="R22" i="6"/>
  <c r="Q22" i="6"/>
  <c r="P22" i="6"/>
  <c r="O22" i="6"/>
  <c r="M22" i="6"/>
  <c r="L22" i="6"/>
  <c r="R21" i="6"/>
  <c r="Q21" i="6"/>
  <c r="P21" i="6"/>
  <c r="O21" i="6"/>
  <c r="M21" i="6"/>
  <c r="L21" i="6"/>
  <c r="R20" i="6"/>
  <c r="Q20" i="6"/>
  <c r="P20" i="6"/>
  <c r="O20" i="6"/>
  <c r="M20" i="6"/>
  <c r="L20" i="6"/>
  <c r="R19" i="6"/>
  <c r="Q19" i="6"/>
  <c r="P19" i="6"/>
  <c r="O19" i="6"/>
  <c r="M19" i="6"/>
  <c r="L19" i="6"/>
  <c r="R18" i="6"/>
  <c r="Q18" i="6"/>
  <c r="P18" i="6"/>
  <c r="O18" i="6"/>
  <c r="M18" i="6"/>
  <c r="L18" i="6"/>
  <c r="R17" i="6"/>
  <c r="Q17" i="6"/>
  <c r="P17" i="6"/>
  <c r="O17" i="6"/>
  <c r="M17" i="6"/>
  <c r="L17" i="6"/>
  <c r="R16" i="6"/>
  <c r="Q16" i="6"/>
  <c r="P16" i="6"/>
  <c r="O16" i="6"/>
  <c r="M16" i="6"/>
  <c r="L16" i="6"/>
  <c r="R15" i="6"/>
  <c r="Q15" i="6"/>
  <c r="P15" i="6"/>
  <c r="O15" i="6"/>
  <c r="M15" i="6"/>
  <c r="L15" i="6"/>
  <c r="R14" i="6"/>
  <c r="Q14" i="6"/>
  <c r="P14" i="6"/>
  <c r="O14" i="6"/>
  <c r="M14" i="6"/>
  <c r="L14" i="6"/>
  <c r="R13" i="6"/>
  <c r="Q13" i="6"/>
  <c r="P13" i="6"/>
  <c r="O13" i="6"/>
  <c r="M13" i="6"/>
  <c r="L13" i="6"/>
  <c r="M76" i="7"/>
  <c r="M75" i="7"/>
  <c r="M74" i="7"/>
  <c r="M73" i="7"/>
  <c r="M77" i="7" s="1"/>
  <c r="M72" i="7"/>
  <c r="M70" i="7"/>
  <c r="M69" i="7"/>
  <c r="M68" i="7"/>
  <c r="M67" i="7"/>
  <c r="M66" i="7"/>
  <c r="M65" i="7"/>
  <c r="M64" i="7"/>
  <c r="M63" i="7"/>
  <c r="M62" i="7"/>
  <c r="M61" i="7"/>
  <c r="M58" i="7"/>
  <c r="M57" i="7"/>
  <c r="M56" i="7"/>
  <c r="M55" i="7"/>
  <c r="M54" i="7"/>
  <c r="M53" i="7"/>
  <c r="M51" i="7"/>
  <c r="M50" i="7"/>
  <c r="M49" i="7"/>
  <c r="M47" i="7" s="1"/>
  <c r="M59" i="7" s="1"/>
  <c r="M48" i="7"/>
  <c r="M46" i="7"/>
  <c r="M45" i="7"/>
  <c r="M44" i="7"/>
  <c r="M43" i="7"/>
  <c r="M41" i="7"/>
  <c r="M40" i="7"/>
  <c r="M39" i="7"/>
  <c r="M38" i="7"/>
  <c r="M37" i="7"/>
  <c r="M35" i="7"/>
  <c r="M34" i="7"/>
  <c r="M30" i="7" s="1"/>
  <c r="M42" i="7" s="1"/>
  <c r="M33" i="7"/>
  <c r="M32" i="7"/>
  <c r="M31" i="7"/>
  <c r="M28" i="7"/>
  <c r="M27" i="7"/>
  <c r="M26" i="7"/>
  <c r="M25" i="7"/>
  <c r="M24" i="7"/>
  <c r="M23" i="7"/>
  <c r="M22" i="7"/>
  <c r="M21" i="7"/>
  <c r="M20" i="7"/>
  <c r="M19" i="7"/>
  <c r="M18" i="7"/>
  <c r="M17" i="7"/>
  <c r="M16" i="7"/>
  <c r="M15" i="7"/>
  <c r="M14" i="7"/>
  <c r="Q76" i="7"/>
  <c r="P76" i="7"/>
  <c r="O76" i="7"/>
  <c r="N76" i="7"/>
  <c r="L76" i="7"/>
  <c r="K76" i="7"/>
  <c r="Q75" i="7"/>
  <c r="P75" i="7"/>
  <c r="O75" i="7"/>
  <c r="N75" i="7"/>
  <c r="L75" i="7"/>
  <c r="K75" i="7"/>
  <c r="Q74" i="7"/>
  <c r="P74" i="7"/>
  <c r="O74" i="7"/>
  <c r="N74" i="7"/>
  <c r="L74" i="7"/>
  <c r="K74" i="7"/>
  <c r="Q73" i="7"/>
  <c r="P73" i="7"/>
  <c r="O73" i="7"/>
  <c r="N73" i="7"/>
  <c r="L73" i="7"/>
  <c r="K73" i="7"/>
  <c r="Q72" i="7"/>
  <c r="P72" i="7"/>
  <c r="O72" i="7"/>
  <c r="N72" i="7"/>
  <c r="L72" i="7"/>
  <c r="K72" i="7"/>
  <c r="Q70" i="7"/>
  <c r="P70" i="7"/>
  <c r="O70" i="7"/>
  <c r="N70" i="7"/>
  <c r="L70" i="7"/>
  <c r="K70" i="7"/>
  <c r="Q69" i="7"/>
  <c r="P69" i="7"/>
  <c r="O69" i="7"/>
  <c r="N69" i="7"/>
  <c r="L69" i="7"/>
  <c r="K69" i="7"/>
  <c r="Q68" i="7"/>
  <c r="P68" i="7"/>
  <c r="O68" i="7"/>
  <c r="N68" i="7"/>
  <c r="L68" i="7"/>
  <c r="K68" i="7"/>
  <c r="Q67" i="7"/>
  <c r="P67" i="7"/>
  <c r="O67" i="7"/>
  <c r="N67" i="7"/>
  <c r="L67" i="7"/>
  <c r="K67" i="7"/>
  <c r="Q66" i="7"/>
  <c r="P66" i="7"/>
  <c r="O66" i="7"/>
  <c r="N66" i="7"/>
  <c r="L66" i="7"/>
  <c r="K66" i="7"/>
  <c r="Q65" i="7"/>
  <c r="P65" i="7"/>
  <c r="O65" i="7"/>
  <c r="N65" i="7"/>
  <c r="L65" i="7"/>
  <c r="K65" i="7"/>
  <c r="Q64" i="7"/>
  <c r="P64" i="7"/>
  <c r="O64" i="7"/>
  <c r="N64" i="7"/>
  <c r="L64" i="7"/>
  <c r="K64" i="7"/>
  <c r="Q63" i="7"/>
  <c r="P63" i="7"/>
  <c r="O63" i="7"/>
  <c r="N63" i="7"/>
  <c r="L63" i="7"/>
  <c r="K63" i="7"/>
  <c r="Q62" i="7"/>
  <c r="P62" i="7"/>
  <c r="O62" i="7"/>
  <c r="N62" i="7"/>
  <c r="L62" i="7"/>
  <c r="K62" i="7"/>
  <c r="Q61" i="7"/>
  <c r="P61" i="7"/>
  <c r="O61" i="7"/>
  <c r="N61" i="7"/>
  <c r="L61" i="7"/>
  <c r="K61" i="7"/>
  <c r="Q58" i="7"/>
  <c r="P58" i="7"/>
  <c r="O58" i="7"/>
  <c r="N58" i="7"/>
  <c r="L58" i="7"/>
  <c r="K58" i="7"/>
  <c r="Q57" i="7"/>
  <c r="P57" i="7"/>
  <c r="O57" i="7"/>
  <c r="N57" i="7"/>
  <c r="L57" i="7"/>
  <c r="K57" i="7"/>
  <c r="Q56" i="7"/>
  <c r="P56" i="7"/>
  <c r="O56" i="7"/>
  <c r="N56" i="7"/>
  <c r="L56" i="7"/>
  <c r="K56" i="7"/>
  <c r="Q55" i="7"/>
  <c r="P55" i="7"/>
  <c r="O55" i="7"/>
  <c r="N55" i="7"/>
  <c r="L55" i="7"/>
  <c r="K55" i="7"/>
  <c r="Q54" i="7"/>
  <c r="P54" i="7"/>
  <c r="O54" i="7"/>
  <c r="N54" i="7"/>
  <c r="L54" i="7"/>
  <c r="K54" i="7"/>
  <c r="Q53" i="7"/>
  <c r="P53" i="7"/>
  <c r="O53" i="7"/>
  <c r="N53" i="7"/>
  <c r="L53" i="7"/>
  <c r="K53" i="7"/>
  <c r="Q52" i="7"/>
  <c r="P52" i="7"/>
  <c r="O52" i="7"/>
  <c r="N52" i="7"/>
  <c r="Q51" i="7"/>
  <c r="P51" i="7"/>
  <c r="O51" i="7"/>
  <c r="N51" i="7"/>
  <c r="L51" i="7"/>
  <c r="K51" i="7"/>
  <c r="Q50" i="7"/>
  <c r="P50" i="7"/>
  <c r="O50" i="7"/>
  <c r="N50" i="7"/>
  <c r="L50" i="7"/>
  <c r="K50" i="7"/>
  <c r="Q49" i="7"/>
  <c r="P49" i="7"/>
  <c r="O49" i="7"/>
  <c r="N49" i="7"/>
  <c r="L49" i="7"/>
  <c r="K49" i="7"/>
  <c r="Q48" i="7"/>
  <c r="P48" i="7"/>
  <c r="O48" i="7"/>
  <c r="N48" i="7"/>
  <c r="L48" i="7"/>
  <c r="K48" i="7"/>
  <c r="Q46" i="7"/>
  <c r="P46" i="7"/>
  <c r="O46" i="7"/>
  <c r="N46" i="7"/>
  <c r="L46" i="7"/>
  <c r="K46" i="7"/>
  <c r="Q45" i="7"/>
  <c r="P45" i="7"/>
  <c r="O45" i="7"/>
  <c r="N45" i="7"/>
  <c r="L45" i="7"/>
  <c r="K45" i="7"/>
  <c r="Q44" i="7"/>
  <c r="P44" i="7"/>
  <c r="O44" i="7"/>
  <c r="N44" i="7"/>
  <c r="L44" i="7"/>
  <c r="K44" i="7"/>
  <c r="Q43" i="7"/>
  <c r="P43" i="7"/>
  <c r="O43" i="7"/>
  <c r="N43" i="7"/>
  <c r="L43" i="7"/>
  <c r="K43" i="7"/>
  <c r="Q41" i="7"/>
  <c r="P41" i="7"/>
  <c r="O41" i="7"/>
  <c r="N41" i="7"/>
  <c r="L41" i="7"/>
  <c r="K41" i="7"/>
  <c r="Q40" i="7"/>
  <c r="P40" i="7"/>
  <c r="O40" i="7"/>
  <c r="N40" i="7"/>
  <c r="L40" i="7"/>
  <c r="K40" i="7"/>
  <c r="Q39" i="7"/>
  <c r="P39" i="7"/>
  <c r="O39" i="7"/>
  <c r="N39" i="7"/>
  <c r="L39" i="7"/>
  <c r="K39" i="7"/>
  <c r="Q38" i="7"/>
  <c r="P38" i="7"/>
  <c r="O38" i="7"/>
  <c r="N38" i="7"/>
  <c r="L38" i="7"/>
  <c r="K38" i="7"/>
  <c r="Q37" i="7"/>
  <c r="P37" i="7"/>
  <c r="O37" i="7"/>
  <c r="N37" i="7"/>
  <c r="L37" i="7"/>
  <c r="K37" i="7"/>
  <c r="Q36" i="7"/>
  <c r="P36" i="7"/>
  <c r="O36" i="7"/>
  <c r="N36" i="7"/>
  <c r="Q35" i="7"/>
  <c r="P35" i="7"/>
  <c r="O35" i="7"/>
  <c r="N35" i="7"/>
  <c r="L35" i="7"/>
  <c r="K35" i="7"/>
  <c r="Q34" i="7"/>
  <c r="P34" i="7"/>
  <c r="O34" i="7"/>
  <c r="N34" i="7"/>
  <c r="L34" i="7"/>
  <c r="K34" i="7"/>
  <c r="Q33" i="7"/>
  <c r="P33" i="7"/>
  <c r="O33" i="7"/>
  <c r="N33" i="7"/>
  <c r="L33" i="7"/>
  <c r="K33" i="7"/>
  <c r="Q32" i="7"/>
  <c r="P32" i="7"/>
  <c r="O32" i="7"/>
  <c r="N32" i="7"/>
  <c r="L32" i="7"/>
  <c r="K32" i="7"/>
  <c r="Q31" i="7"/>
  <c r="P31" i="7"/>
  <c r="O31" i="7"/>
  <c r="N31" i="7"/>
  <c r="L31" i="7"/>
  <c r="K31" i="7"/>
  <c r="Q29" i="7"/>
  <c r="P29" i="7"/>
  <c r="O29" i="7"/>
  <c r="N29" i="7"/>
  <c r="L28" i="7"/>
  <c r="K28" i="7"/>
  <c r="L27" i="7"/>
  <c r="K27" i="7"/>
  <c r="L26" i="7"/>
  <c r="K26" i="7"/>
  <c r="L25" i="7"/>
  <c r="K25" i="7"/>
  <c r="L24" i="7"/>
  <c r="K24" i="7"/>
  <c r="L23" i="7"/>
  <c r="K23" i="7"/>
  <c r="L22" i="7"/>
  <c r="K22" i="7"/>
  <c r="L21" i="7"/>
  <c r="K21" i="7"/>
  <c r="L20" i="7"/>
  <c r="K20" i="7"/>
  <c r="L19" i="7"/>
  <c r="K19" i="7"/>
  <c r="L18" i="7"/>
  <c r="K18" i="7"/>
  <c r="L17" i="7"/>
  <c r="K17" i="7"/>
  <c r="L16" i="7"/>
  <c r="K16" i="7"/>
  <c r="L15" i="7"/>
  <c r="K15" i="7"/>
  <c r="Q14" i="7"/>
  <c r="P14" i="7"/>
  <c r="O14" i="7"/>
  <c r="N14" i="7"/>
  <c r="L14" i="7"/>
  <c r="K14" i="7"/>
  <c r="M60" i="7" l="1"/>
  <c r="M71" i="7" s="1"/>
  <c r="M78" i="7" s="1"/>
  <c r="M82" i="7" s="1"/>
  <c r="E155" i="10"/>
  <c r="E156" i="10"/>
  <c r="E157" i="10"/>
  <c r="E159" i="10"/>
  <c r="E160" i="10"/>
  <c r="F184" i="10"/>
  <c r="F183" i="10"/>
  <c r="F182" i="10"/>
  <c r="E178" i="10"/>
  <c r="D178" i="10"/>
  <c r="E177" i="10"/>
  <c r="D177" i="10"/>
  <c r="E175" i="10"/>
  <c r="D175" i="10"/>
  <c r="E174" i="10"/>
  <c r="D174" i="10"/>
  <c r="E173" i="10"/>
  <c r="D173" i="10"/>
  <c r="F165" i="10"/>
  <c r="F166" i="10"/>
  <c r="F164" i="10"/>
  <c r="D160" i="10"/>
  <c r="D159" i="10"/>
  <c r="D157" i="10"/>
  <c r="D156" i="10"/>
  <c r="D155" i="10"/>
  <c r="D107" i="10"/>
  <c r="E107" i="10"/>
  <c r="F107" i="10"/>
  <c r="G107" i="10"/>
  <c r="H107" i="10"/>
  <c r="I107" i="10"/>
  <c r="D108" i="10"/>
  <c r="E108" i="10"/>
  <c r="F108" i="10"/>
  <c r="G108" i="10"/>
  <c r="H108" i="10"/>
  <c r="I108" i="10"/>
  <c r="D109" i="10"/>
  <c r="E109" i="10"/>
  <c r="F109" i="10"/>
  <c r="G109" i="10"/>
  <c r="H109" i="10"/>
  <c r="I109" i="10"/>
  <c r="D110" i="10"/>
  <c r="E110" i="10"/>
  <c r="F110" i="10"/>
  <c r="G110" i="10"/>
  <c r="H110" i="10"/>
  <c r="I110" i="10"/>
  <c r="D111" i="10"/>
  <c r="E111" i="10"/>
  <c r="F111" i="10"/>
  <c r="G111" i="10"/>
  <c r="H111" i="10"/>
  <c r="I111" i="10"/>
  <c r="D112" i="10"/>
  <c r="E112" i="10"/>
  <c r="F112" i="10"/>
  <c r="G112" i="10"/>
  <c r="H112" i="10"/>
  <c r="I112" i="10"/>
  <c r="D113" i="10"/>
  <c r="E113" i="10"/>
  <c r="F113" i="10"/>
  <c r="G113" i="10"/>
  <c r="H113" i="10"/>
  <c r="I113" i="10"/>
  <c r="D114" i="10"/>
  <c r="E114" i="10"/>
  <c r="F114" i="10"/>
  <c r="G114" i="10"/>
  <c r="H114" i="10"/>
  <c r="I114" i="10"/>
  <c r="D115" i="10"/>
  <c r="E115" i="10"/>
  <c r="F115" i="10"/>
  <c r="G115" i="10"/>
  <c r="H115" i="10"/>
  <c r="I115" i="10"/>
  <c r="C108" i="10"/>
  <c r="C109" i="10"/>
  <c r="C110" i="10"/>
  <c r="C111" i="10"/>
  <c r="C112" i="10"/>
  <c r="C113" i="10"/>
  <c r="C114" i="10"/>
  <c r="C115" i="10"/>
  <c r="C107" i="10"/>
  <c r="D92" i="10"/>
  <c r="E92" i="10"/>
  <c r="F92" i="10"/>
  <c r="G92" i="10"/>
  <c r="H92" i="10"/>
  <c r="I92" i="10"/>
  <c r="J92" i="10"/>
  <c r="D93" i="10"/>
  <c r="E93" i="10"/>
  <c r="F93" i="10"/>
  <c r="G93" i="10"/>
  <c r="H93" i="10"/>
  <c r="I93" i="10"/>
  <c r="J93" i="10"/>
  <c r="D94" i="10"/>
  <c r="E94" i="10"/>
  <c r="F94" i="10"/>
  <c r="G94" i="10"/>
  <c r="H94" i="10"/>
  <c r="I94" i="10"/>
  <c r="J94" i="10"/>
  <c r="D95" i="10"/>
  <c r="E95" i="10"/>
  <c r="F95" i="10"/>
  <c r="G95" i="10"/>
  <c r="H95" i="10"/>
  <c r="I95" i="10"/>
  <c r="J95" i="10"/>
  <c r="D96" i="10"/>
  <c r="E96" i="10"/>
  <c r="F96" i="10"/>
  <c r="G96" i="10"/>
  <c r="H96" i="10"/>
  <c r="I96" i="10"/>
  <c r="J96" i="10"/>
  <c r="D97" i="10"/>
  <c r="E97" i="10"/>
  <c r="F97" i="10"/>
  <c r="G97" i="10"/>
  <c r="H97" i="10"/>
  <c r="I97" i="10"/>
  <c r="J97" i="10"/>
  <c r="D98" i="10"/>
  <c r="E98" i="10"/>
  <c r="F98" i="10"/>
  <c r="G98" i="10"/>
  <c r="H98" i="10"/>
  <c r="I98" i="10"/>
  <c r="J98" i="10"/>
  <c r="D99" i="10"/>
  <c r="E99" i="10"/>
  <c r="F99" i="10"/>
  <c r="G99" i="10"/>
  <c r="H99" i="10"/>
  <c r="I99" i="10"/>
  <c r="J99" i="10"/>
  <c r="D100" i="10"/>
  <c r="E100" i="10"/>
  <c r="F100" i="10"/>
  <c r="G100" i="10"/>
  <c r="H100" i="10"/>
  <c r="I100" i="10"/>
  <c r="J100" i="10"/>
  <c r="C93" i="10"/>
  <c r="C94" i="10"/>
  <c r="C95" i="10"/>
  <c r="C96" i="10"/>
  <c r="C97" i="10"/>
  <c r="C98" i="10"/>
  <c r="C99" i="10"/>
  <c r="C100" i="10"/>
  <c r="C92" i="10"/>
  <c r="F176" i="9"/>
  <c r="F177" i="9"/>
  <c r="F178" i="9"/>
  <c r="F179" i="9"/>
  <c r="F180" i="9"/>
  <c r="F181" i="9"/>
  <c r="F182" i="9"/>
  <c r="F183" i="9"/>
  <c r="F184" i="9"/>
  <c r="F185" i="9"/>
  <c r="F186" i="9"/>
  <c r="F187" i="9"/>
  <c r="F175" i="9"/>
  <c r="C176" i="9"/>
  <c r="C177" i="9"/>
  <c r="C178" i="9"/>
  <c r="C179" i="9"/>
  <c r="C180" i="9"/>
  <c r="C181" i="9"/>
  <c r="C182" i="9"/>
  <c r="C183" i="9"/>
  <c r="C184" i="9"/>
  <c r="C185" i="9"/>
  <c r="C186" i="9"/>
  <c r="C187" i="9"/>
  <c r="C188" i="9"/>
  <c r="C189" i="9"/>
  <c r="C190" i="9"/>
  <c r="C191" i="9"/>
  <c r="C175" i="9"/>
  <c r="D162" i="9"/>
  <c r="E162" i="9"/>
  <c r="F162" i="9"/>
  <c r="G162" i="9"/>
  <c r="H162" i="9"/>
  <c r="I162" i="9"/>
  <c r="J162" i="9"/>
  <c r="K162" i="9"/>
  <c r="D163" i="9"/>
  <c r="E163" i="9"/>
  <c r="F163" i="9"/>
  <c r="G163" i="9"/>
  <c r="H163" i="9"/>
  <c r="I163" i="9"/>
  <c r="J163" i="9"/>
  <c r="K163" i="9"/>
  <c r="D164" i="9"/>
  <c r="E164" i="9"/>
  <c r="F164" i="9"/>
  <c r="G164" i="9"/>
  <c r="H164" i="9"/>
  <c r="I164" i="9"/>
  <c r="J164" i="9"/>
  <c r="K164" i="9"/>
  <c r="D165" i="9"/>
  <c r="E165" i="9"/>
  <c r="F165" i="9"/>
  <c r="G165" i="9"/>
  <c r="H165" i="9"/>
  <c r="I165" i="9"/>
  <c r="J165" i="9"/>
  <c r="K165" i="9"/>
  <c r="D166" i="9"/>
  <c r="E166" i="9"/>
  <c r="F166" i="9"/>
  <c r="G166" i="9"/>
  <c r="H166" i="9"/>
  <c r="I166" i="9"/>
  <c r="J166" i="9"/>
  <c r="K166" i="9"/>
  <c r="D167" i="9"/>
  <c r="E167" i="9"/>
  <c r="F167" i="9"/>
  <c r="G167" i="9"/>
  <c r="H167" i="9"/>
  <c r="I167" i="9"/>
  <c r="J167" i="9"/>
  <c r="K167" i="9"/>
  <c r="D168" i="9"/>
  <c r="E168" i="9"/>
  <c r="F168" i="9"/>
  <c r="G168" i="9"/>
  <c r="H168" i="9"/>
  <c r="I168" i="9"/>
  <c r="J168" i="9"/>
  <c r="K168" i="9"/>
  <c r="D169" i="9"/>
  <c r="E169" i="9"/>
  <c r="F169" i="9"/>
  <c r="G169" i="9"/>
  <c r="H169" i="9"/>
  <c r="I169" i="9"/>
  <c r="J169" i="9"/>
  <c r="K169" i="9"/>
  <c r="D170" i="9"/>
  <c r="E170" i="9"/>
  <c r="F170" i="9"/>
  <c r="G170" i="9"/>
  <c r="H170" i="9"/>
  <c r="I170" i="9"/>
  <c r="J170" i="9"/>
  <c r="K170" i="9"/>
  <c r="C163" i="9"/>
  <c r="C164" i="9"/>
  <c r="C165" i="9"/>
  <c r="C166" i="9"/>
  <c r="C167" i="9"/>
  <c r="C168" i="9"/>
  <c r="C169" i="9"/>
  <c r="C170" i="9"/>
  <c r="C162" i="9"/>
  <c r="D148" i="9"/>
  <c r="E148" i="9"/>
  <c r="F148" i="9"/>
  <c r="G148" i="9"/>
  <c r="D149" i="9"/>
  <c r="E149" i="9"/>
  <c r="F149" i="9"/>
  <c r="G149" i="9"/>
  <c r="D150" i="9"/>
  <c r="E150" i="9"/>
  <c r="F150" i="9"/>
  <c r="G150" i="9"/>
  <c r="D151" i="9"/>
  <c r="E151" i="9"/>
  <c r="F151" i="9"/>
  <c r="G151" i="9"/>
  <c r="D152" i="9"/>
  <c r="E152" i="9"/>
  <c r="F152" i="9"/>
  <c r="G152" i="9"/>
  <c r="D153" i="9"/>
  <c r="E153" i="9"/>
  <c r="F153" i="9"/>
  <c r="G153" i="9"/>
  <c r="D154" i="9"/>
  <c r="E154" i="9"/>
  <c r="F154" i="9"/>
  <c r="G154" i="9"/>
  <c r="D155" i="9"/>
  <c r="E155" i="9"/>
  <c r="F155" i="9"/>
  <c r="G155" i="9"/>
  <c r="C149" i="9"/>
  <c r="C150" i="9"/>
  <c r="C151" i="9"/>
  <c r="C152" i="9"/>
  <c r="C153" i="9"/>
  <c r="C154" i="9"/>
  <c r="C155" i="9"/>
  <c r="C148" i="9"/>
  <c r="F127" i="9"/>
  <c r="F128" i="9"/>
  <c r="F129" i="9"/>
  <c r="F130" i="9"/>
  <c r="F131" i="9"/>
  <c r="F132" i="9"/>
  <c r="F133" i="9"/>
  <c r="F134" i="9"/>
  <c r="F135" i="9"/>
  <c r="F136" i="9"/>
  <c r="F137" i="9"/>
  <c r="F138" i="9"/>
  <c r="F126" i="9"/>
  <c r="C127" i="9"/>
  <c r="C128" i="9"/>
  <c r="C129" i="9"/>
  <c r="C130" i="9"/>
  <c r="C131" i="9"/>
  <c r="C132" i="9"/>
  <c r="C133" i="9"/>
  <c r="C134" i="9"/>
  <c r="C135" i="9"/>
  <c r="C136" i="9"/>
  <c r="C137" i="9"/>
  <c r="C138" i="9"/>
  <c r="C139" i="9"/>
  <c r="C140" i="9"/>
  <c r="C141" i="9"/>
  <c r="C142" i="9"/>
  <c r="C126" i="9"/>
  <c r="D113" i="9"/>
  <c r="E113" i="9"/>
  <c r="F113" i="9"/>
  <c r="G113" i="9"/>
  <c r="H113" i="9"/>
  <c r="I113" i="9"/>
  <c r="J113" i="9"/>
  <c r="K113" i="9"/>
  <c r="D114" i="9"/>
  <c r="E114" i="9"/>
  <c r="F114" i="9"/>
  <c r="G114" i="9"/>
  <c r="H114" i="9"/>
  <c r="I114" i="9"/>
  <c r="J114" i="9"/>
  <c r="K114" i="9"/>
  <c r="D115" i="9"/>
  <c r="E115" i="9"/>
  <c r="F115" i="9"/>
  <c r="G115" i="9"/>
  <c r="H115" i="9"/>
  <c r="I115" i="9"/>
  <c r="J115" i="9"/>
  <c r="K115" i="9"/>
  <c r="D116" i="9"/>
  <c r="E116" i="9"/>
  <c r="F116" i="9"/>
  <c r="G116" i="9"/>
  <c r="H116" i="9"/>
  <c r="I116" i="9"/>
  <c r="J116" i="9"/>
  <c r="K116" i="9"/>
  <c r="D117" i="9"/>
  <c r="E117" i="9"/>
  <c r="F117" i="9"/>
  <c r="G117" i="9"/>
  <c r="H117" i="9"/>
  <c r="I117" i="9"/>
  <c r="J117" i="9"/>
  <c r="K117" i="9"/>
  <c r="D118" i="9"/>
  <c r="E118" i="9"/>
  <c r="F118" i="9"/>
  <c r="G118" i="9"/>
  <c r="H118" i="9"/>
  <c r="I118" i="9"/>
  <c r="J118" i="9"/>
  <c r="K118" i="9"/>
  <c r="D119" i="9"/>
  <c r="E119" i="9"/>
  <c r="F119" i="9"/>
  <c r="G119" i="9"/>
  <c r="H119" i="9"/>
  <c r="I119" i="9"/>
  <c r="J119" i="9"/>
  <c r="K119" i="9"/>
  <c r="D120" i="9"/>
  <c r="E120" i="9"/>
  <c r="F120" i="9"/>
  <c r="G120" i="9"/>
  <c r="H120" i="9"/>
  <c r="I120" i="9"/>
  <c r="J120" i="9"/>
  <c r="K120" i="9"/>
  <c r="D121" i="9"/>
  <c r="E121" i="9"/>
  <c r="F121" i="9"/>
  <c r="G121" i="9"/>
  <c r="H121" i="9"/>
  <c r="I121" i="9"/>
  <c r="J121" i="9"/>
  <c r="K121" i="9"/>
  <c r="C114" i="9"/>
  <c r="C115" i="9"/>
  <c r="C116" i="9"/>
  <c r="C117" i="9"/>
  <c r="C118" i="9"/>
  <c r="C119" i="9"/>
  <c r="C120" i="9"/>
  <c r="C121" i="9"/>
  <c r="C113" i="9"/>
  <c r="D99" i="9"/>
  <c r="E99" i="9"/>
  <c r="F99" i="9"/>
  <c r="G99" i="9"/>
  <c r="D100" i="9"/>
  <c r="E100" i="9"/>
  <c r="F100" i="9"/>
  <c r="G100" i="9"/>
  <c r="D101" i="9"/>
  <c r="E101" i="9"/>
  <c r="F101" i="9"/>
  <c r="G101" i="9"/>
  <c r="D102" i="9"/>
  <c r="E102" i="9"/>
  <c r="F102" i="9"/>
  <c r="G102" i="9"/>
  <c r="D103" i="9"/>
  <c r="E103" i="9"/>
  <c r="F103" i="9"/>
  <c r="G103" i="9"/>
  <c r="D104" i="9"/>
  <c r="E104" i="9"/>
  <c r="F104" i="9"/>
  <c r="G104" i="9"/>
  <c r="D105" i="9"/>
  <c r="E105" i="9"/>
  <c r="F105" i="9"/>
  <c r="G105" i="9"/>
  <c r="D106" i="9"/>
  <c r="E106" i="9"/>
  <c r="F106" i="9"/>
  <c r="G106" i="9"/>
  <c r="C100" i="9"/>
  <c r="C101" i="9"/>
  <c r="C102" i="9"/>
  <c r="C103" i="9"/>
  <c r="C104" i="9"/>
  <c r="C105" i="9"/>
  <c r="C106" i="9"/>
  <c r="C99" i="9"/>
  <c r="V81" i="9"/>
  <c r="V80" i="9"/>
  <c r="V75" i="9"/>
  <c r="V74" i="9"/>
  <c r="V73" i="9"/>
  <c r="V70" i="9"/>
  <c r="Z81" i="9"/>
  <c r="Y81" i="9"/>
  <c r="X81" i="9"/>
  <c r="W81" i="9"/>
  <c r="U81" i="9"/>
  <c r="T81" i="9"/>
  <c r="Z80" i="9"/>
  <c r="Y80" i="9"/>
  <c r="X80" i="9"/>
  <c r="W80" i="9"/>
  <c r="U80" i="9"/>
  <c r="T80" i="9"/>
  <c r="Z75" i="9"/>
  <c r="Y75" i="9"/>
  <c r="X75" i="9"/>
  <c r="W75" i="9"/>
  <c r="U75" i="9"/>
  <c r="T75" i="9"/>
  <c r="Z74" i="9"/>
  <c r="Y74" i="9"/>
  <c r="X74" i="9"/>
  <c r="W74" i="9"/>
  <c r="U74" i="9"/>
  <c r="T74" i="9"/>
  <c r="Z73" i="9"/>
  <c r="Y73" i="9"/>
  <c r="X73" i="9"/>
  <c r="W73" i="9"/>
  <c r="U73" i="9"/>
  <c r="T73" i="9"/>
  <c r="Z70" i="9"/>
  <c r="Y70" i="9"/>
  <c r="X70" i="9"/>
  <c r="W70" i="9"/>
  <c r="U70" i="9"/>
  <c r="T70" i="9"/>
  <c r="B16" i="8"/>
  <c r="AF81" i="9" l="1"/>
  <c r="AF80" i="9"/>
  <c r="AF75" i="9"/>
  <c r="AF74" i="9"/>
  <c r="AF73" i="9"/>
  <c r="AF70" i="9"/>
  <c r="AJ81" i="9"/>
  <c r="AI81" i="9"/>
  <c r="AH81" i="9"/>
  <c r="AG81" i="9"/>
  <c r="AJ80" i="9"/>
  <c r="AI80" i="9"/>
  <c r="AH80" i="9"/>
  <c r="AG80" i="9"/>
  <c r="AJ75" i="9"/>
  <c r="AI75" i="9"/>
  <c r="AH75" i="9"/>
  <c r="AG75" i="9"/>
  <c r="AJ74" i="9"/>
  <c r="AI74" i="9"/>
  <c r="AH74" i="9"/>
  <c r="AG74" i="9"/>
  <c r="AJ73" i="9"/>
  <c r="AI73" i="9"/>
  <c r="AH73" i="9"/>
  <c r="AG73" i="9"/>
  <c r="AJ70" i="9"/>
  <c r="AI70" i="9"/>
  <c r="AH70" i="9"/>
  <c r="AG70" i="9"/>
  <c r="AE81" i="9"/>
  <c r="AD81" i="9"/>
  <c r="AC81" i="9"/>
  <c r="AB81" i="9"/>
  <c r="AA81" i="9"/>
  <c r="AE80" i="9"/>
  <c r="AD80" i="9"/>
  <c r="AC80" i="9"/>
  <c r="AB80" i="9"/>
  <c r="AA80" i="9"/>
  <c r="AE75" i="9"/>
  <c r="AD75" i="9"/>
  <c r="AC75" i="9"/>
  <c r="AB75" i="9"/>
  <c r="AA75" i="9"/>
  <c r="AE74" i="9"/>
  <c r="AD74" i="9"/>
  <c r="AC74" i="9"/>
  <c r="AB74" i="9"/>
  <c r="AA74" i="9"/>
  <c r="AE73" i="9"/>
  <c r="AD73" i="9"/>
  <c r="AC73" i="9"/>
  <c r="AB73" i="9"/>
  <c r="AA73" i="9"/>
  <c r="AE70" i="9"/>
  <c r="AD70" i="9"/>
  <c r="AC70" i="9"/>
  <c r="AB70" i="9"/>
  <c r="AA70" i="9"/>
  <c r="S81" i="9"/>
  <c r="R81" i="9"/>
  <c r="Q81" i="9"/>
  <c r="P81" i="9"/>
  <c r="O81" i="9"/>
  <c r="N81" i="9"/>
  <c r="M81" i="9"/>
  <c r="L81" i="9"/>
  <c r="S80" i="9"/>
  <c r="R80" i="9"/>
  <c r="Q80" i="9"/>
  <c r="P80" i="9"/>
  <c r="O80" i="9"/>
  <c r="N80" i="9"/>
  <c r="M80" i="9"/>
  <c r="L80" i="9"/>
  <c r="L77" i="9"/>
  <c r="L76" i="9"/>
  <c r="S75" i="9"/>
  <c r="R75" i="9"/>
  <c r="Q75" i="9"/>
  <c r="P75" i="9"/>
  <c r="O75" i="9"/>
  <c r="N75" i="9"/>
  <c r="M75" i="9"/>
  <c r="L75" i="9"/>
  <c r="S74" i="9"/>
  <c r="R74" i="9"/>
  <c r="Q74" i="9"/>
  <c r="P74" i="9"/>
  <c r="O74" i="9"/>
  <c r="N74" i="9"/>
  <c r="M74" i="9"/>
  <c r="L74" i="9"/>
  <c r="S73" i="9"/>
  <c r="R73" i="9"/>
  <c r="Q73" i="9"/>
  <c r="P73" i="9"/>
  <c r="O73" i="9"/>
  <c r="N73" i="9"/>
  <c r="M73" i="9"/>
  <c r="L73" i="9"/>
  <c r="S70" i="9"/>
  <c r="R70" i="9"/>
  <c r="Q70" i="9"/>
  <c r="P70" i="9"/>
  <c r="O70" i="9"/>
  <c r="N70" i="9"/>
  <c r="M70" i="9"/>
  <c r="L70" i="9"/>
  <c r="I146" i="10"/>
  <c r="H146" i="10"/>
  <c r="G146" i="10"/>
  <c r="F146" i="10"/>
  <c r="E146" i="10"/>
  <c r="D146" i="10"/>
  <c r="C146" i="10"/>
  <c r="I145" i="10"/>
  <c r="H145" i="10"/>
  <c r="G145" i="10"/>
  <c r="F145" i="10"/>
  <c r="E145" i="10"/>
  <c r="D145" i="10"/>
  <c r="C145" i="10"/>
  <c r="I144" i="10"/>
  <c r="H144" i="10"/>
  <c r="G144" i="10"/>
  <c r="F144" i="10"/>
  <c r="E144" i="10"/>
  <c r="D144" i="10"/>
  <c r="C144" i="10"/>
  <c r="I143" i="10"/>
  <c r="H143" i="10"/>
  <c r="G143" i="10"/>
  <c r="F143" i="10"/>
  <c r="E143" i="10"/>
  <c r="D143" i="10"/>
  <c r="C143" i="10"/>
  <c r="I142" i="10"/>
  <c r="H142" i="10"/>
  <c r="G142" i="10"/>
  <c r="F142" i="10"/>
  <c r="E142" i="10"/>
  <c r="D142" i="10"/>
  <c r="C142" i="10"/>
  <c r="I141" i="10"/>
  <c r="H141" i="10"/>
  <c r="G141" i="10"/>
  <c r="F141" i="10"/>
  <c r="E141" i="10"/>
  <c r="D141" i="10"/>
  <c r="C141" i="10"/>
  <c r="I140" i="10"/>
  <c r="H140" i="10"/>
  <c r="G140" i="10"/>
  <c r="F140" i="10"/>
  <c r="E140" i="10"/>
  <c r="D140" i="10"/>
  <c r="C140" i="10"/>
  <c r="I139" i="10"/>
  <c r="H139" i="10"/>
  <c r="G139" i="10"/>
  <c r="F139" i="10"/>
  <c r="E139" i="10"/>
  <c r="D139" i="10"/>
  <c r="C139" i="10"/>
  <c r="I138" i="10"/>
  <c r="H138" i="10"/>
  <c r="G138" i="10"/>
  <c r="F138" i="10"/>
  <c r="E138" i="10"/>
  <c r="D138" i="10"/>
  <c r="C138" i="10"/>
  <c r="J131" i="10"/>
  <c r="I131" i="10"/>
  <c r="H131" i="10"/>
  <c r="G131" i="10"/>
  <c r="F131" i="10"/>
  <c r="E131" i="10"/>
  <c r="D131" i="10"/>
  <c r="C131" i="10"/>
  <c r="J130" i="10"/>
  <c r="I130" i="10"/>
  <c r="H130" i="10"/>
  <c r="G130" i="10"/>
  <c r="F130" i="10"/>
  <c r="E130" i="10"/>
  <c r="D130" i="10"/>
  <c r="C130" i="10"/>
  <c r="J129" i="10"/>
  <c r="I129" i="10"/>
  <c r="H129" i="10"/>
  <c r="G129" i="10"/>
  <c r="F129" i="10"/>
  <c r="E129" i="10"/>
  <c r="D129" i="10"/>
  <c r="C129" i="10"/>
  <c r="J128" i="10"/>
  <c r="I128" i="10"/>
  <c r="H128" i="10"/>
  <c r="G128" i="10"/>
  <c r="F128" i="10"/>
  <c r="E128" i="10"/>
  <c r="D128" i="10"/>
  <c r="C128" i="10"/>
  <c r="J127" i="10"/>
  <c r="I127" i="10"/>
  <c r="H127" i="10"/>
  <c r="G127" i="10"/>
  <c r="F127" i="10"/>
  <c r="E127" i="10"/>
  <c r="D127" i="10"/>
  <c r="C127" i="10"/>
  <c r="J126" i="10"/>
  <c r="I126" i="10"/>
  <c r="H126" i="10"/>
  <c r="G126" i="10"/>
  <c r="F126" i="10"/>
  <c r="E126" i="10"/>
  <c r="D126" i="10"/>
  <c r="C126" i="10"/>
  <c r="J125" i="10"/>
  <c r="I125" i="10"/>
  <c r="H125" i="10"/>
  <c r="G125" i="10"/>
  <c r="F125" i="10"/>
  <c r="E125" i="10"/>
  <c r="D125" i="10"/>
  <c r="C125" i="10"/>
  <c r="J124" i="10"/>
  <c r="I124" i="10"/>
  <c r="H124" i="10"/>
  <c r="G124" i="10"/>
  <c r="F124" i="10"/>
  <c r="E124" i="10"/>
  <c r="D124" i="10"/>
  <c r="C124" i="10"/>
  <c r="J123" i="10"/>
  <c r="I123" i="10"/>
  <c r="H123" i="10"/>
  <c r="G123" i="10"/>
  <c r="F123" i="10"/>
  <c r="E123" i="10"/>
  <c r="D123" i="10"/>
  <c r="C123" i="10"/>
  <c r="W76" i="7"/>
  <c r="W75" i="7"/>
  <c r="W74" i="7"/>
  <c r="W77" i="7" s="1"/>
  <c r="W73" i="7"/>
  <c r="W72" i="7"/>
  <c r="W70" i="7"/>
  <c r="W69" i="7"/>
  <c r="W68" i="7"/>
  <c r="W67" i="7"/>
  <c r="W66" i="7"/>
  <c r="W65" i="7"/>
  <c r="W64" i="7"/>
  <c r="W63" i="7"/>
  <c r="W62" i="7"/>
  <c r="W61" i="7"/>
  <c r="W58" i="7"/>
  <c r="W57" i="7"/>
  <c r="W56" i="7"/>
  <c r="W55" i="7"/>
  <c r="W54" i="7"/>
  <c r="W53" i="7"/>
  <c r="W52" i="7"/>
  <c r="W51" i="7"/>
  <c r="W50" i="7"/>
  <c r="W49" i="7"/>
  <c r="W48" i="7"/>
  <c r="W46" i="7"/>
  <c r="W45" i="7"/>
  <c r="W44" i="7"/>
  <c r="W43" i="7"/>
  <c r="W41" i="7"/>
  <c r="W40" i="7"/>
  <c r="W39" i="7"/>
  <c r="W38" i="7"/>
  <c r="W37" i="7"/>
  <c r="W36" i="7"/>
  <c r="W35" i="7"/>
  <c r="W34" i="7"/>
  <c r="W33" i="7"/>
  <c r="W32" i="7"/>
  <c r="W31" i="7"/>
  <c r="W29" i="7"/>
  <c r="W14" i="7"/>
  <c r="AA76" i="7"/>
  <c r="Z76" i="7"/>
  <c r="Y76" i="7"/>
  <c r="X76" i="7"/>
  <c r="AA75" i="7"/>
  <c r="Z75" i="7"/>
  <c r="Y75" i="7"/>
  <c r="X75" i="7"/>
  <c r="AA74" i="7"/>
  <c r="Z74" i="7"/>
  <c r="Y74" i="7"/>
  <c r="X74" i="7"/>
  <c r="AA73" i="7"/>
  <c r="Z73" i="7"/>
  <c r="Y73" i="7"/>
  <c r="X73" i="7"/>
  <c r="AA72" i="7"/>
  <c r="Z72" i="7"/>
  <c r="Y72" i="7"/>
  <c r="X72" i="7"/>
  <c r="AA70" i="7"/>
  <c r="Z70" i="7"/>
  <c r="Y70" i="7"/>
  <c r="X70" i="7"/>
  <c r="AA69" i="7"/>
  <c r="Z69" i="7"/>
  <c r="Y69" i="7"/>
  <c r="X69" i="7"/>
  <c r="AA68" i="7"/>
  <c r="Z68" i="7"/>
  <c r="Y68" i="7"/>
  <c r="X68" i="7"/>
  <c r="AA67" i="7"/>
  <c r="Z67" i="7"/>
  <c r="Y67" i="7"/>
  <c r="X67" i="7"/>
  <c r="AA66" i="7"/>
  <c r="Z66" i="7"/>
  <c r="Y66" i="7"/>
  <c r="X66" i="7"/>
  <c r="AA65" i="7"/>
  <c r="Z65" i="7"/>
  <c r="Y65" i="7"/>
  <c r="X65" i="7"/>
  <c r="AA64" i="7"/>
  <c r="Z64" i="7"/>
  <c r="Y64" i="7"/>
  <c r="X64" i="7"/>
  <c r="AA63" i="7"/>
  <c r="Z63" i="7"/>
  <c r="Y63" i="7"/>
  <c r="X63" i="7"/>
  <c r="AA62" i="7"/>
  <c r="Z62" i="7"/>
  <c r="Y62" i="7"/>
  <c r="X62" i="7"/>
  <c r="AA61" i="7"/>
  <c r="Z61" i="7"/>
  <c r="Y61" i="7"/>
  <c r="X61" i="7"/>
  <c r="AA58" i="7"/>
  <c r="Z58" i="7"/>
  <c r="Y58" i="7"/>
  <c r="X58" i="7"/>
  <c r="AA57" i="7"/>
  <c r="Z57" i="7"/>
  <c r="Y57" i="7"/>
  <c r="X57" i="7"/>
  <c r="AA56" i="7"/>
  <c r="Z56" i="7"/>
  <c r="Y56" i="7"/>
  <c r="X56" i="7"/>
  <c r="AA55" i="7"/>
  <c r="Z55" i="7"/>
  <c r="Y55" i="7"/>
  <c r="X55" i="7"/>
  <c r="AA54" i="7"/>
  <c r="Z54" i="7"/>
  <c r="Y54" i="7"/>
  <c r="X54" i="7"/>
  <c r="AA53" i="7"/>
  <c r="Z53" i="7"/>
  <c r="Y53" i="7"/>
  <c r="X53" i="7"/>
  <c r="AA52" i="7"/>
  <c r="Z52" i="7"/>
  <c r="Y52" i="7"/>
  <c r="X52" i="7"/>
  <c r="AA51" i="7"/>
  <c r="Z51" i="7"/>
  <c r="Y51" i="7"/>
  <c r="X51" i="7"/>
  <c r="AA50" i="7"/>
  <c r="Z50" i="7"/>
  <c r="Y50" i="7"/>
  <c r="X50" i="7"/>
  <c r="AA49" i="7"/>
  <c r="Z49" i="7"/>
  <c r="Y49" i="7"/>
  <c r="X49" i="7"/>
  <c r="AA48" i="7"/>
  <c r="Z48" i="7"/>
  <c r="Y48" i="7"/>
  <c r="X48" i="7"/>
  <c r="AA46" i="7"/>
  <c r="Z46" i="7"/>
  <c r="Y46" i="7"/>
  <c r="X46" i="7"/>
  <c r="AA45" i="7"/>
  <c r="Z45" i="7"/>
  <c r="Y45" i="7"/>
  <c r="X45" i="7"/>
  <c r="AA44" i="7"/>
  <c r="Z44" i="7"/>
  <c r="Y44" i="7"/>
  <c r="X44" i="7"/>
  <c r="AA43" i="7"/>
  <c r="Z43" i="7"/>
  <c r="Y43" i="7"/>
  <c r="X43" i="7"/>
  <c r="AA41" i="7"/>
  <c r="Z41" i="7"/>
  <c r="Y41" i="7"/>
  <c r="X41" i="7"/>
  <c r="AA40" i="7"/>
  <c r="Z40" i="7"/>
  <c r="Y40" i="7"/>
  <c r="X40" i="7"/>
  <c r="AA39" i="7"/>
  <c r="Z39" i="7"/>
  <c r="Y39" i="7"/>
  <c r="X39" i="7"/>
  <c r="AA38" i="7"/>
  <c r="Z38" i="7"/>
  <c r="Y38" i="7"/>
  <c r="X38" i="7"/>
  <c r="AA37" i="7"/>
  <c r="Z37" i="7"/>
  <c r="Y37" i="7"/>
  <c r="X37" i="7"/>
  <c r="AA36" i="7"/>
  <c r="Z36" i="7"/>
  <c r="Y36" i="7"/>
  <c r="X36" i="7"/>
  <c r="AA35" i="7"/>
  <c r="Z35" i="7"/>
  <c r="Y35" i="7"/>
  <c r="X35" i="7"/>
  <c r="AA34" i="7"/>
  <c r="Z34" i="7"/>
  <c r="Y34" i="7"/>
  <c r="X34" i="7"/>
  <c r="AA33" i="7"/>
  <c r="Z33" i="7"/>
  <c r="Y33" i="7"/>
  <c r="X33" i="7"/>
  <c r="AA32" i="7"/>
  <c r="Z32" i="7"/>
  <c r="Y32" i="7"/>
  <c r="X32" i="7"/>
  <c r="AA31" i="7"/>
  <c r="Z31" i="7"/>
  <c r="Y31" i="7"/>
  <c r="X31" i="7"/>
  <c r="AA29" i="7"/>
  <c r="Z29" i="7"/>
  <c r="Y29" i="7"/>
  <c r="X29" i="7"/>
  <c r="AA14" i="7"/>
  <c r="Z14" i="7"/>
  <c r="Y14" i="7"/>
  <c r="X14" i="7"/>
  <c r="V76" i="7"/>
  <c r="U76" i="7"/>
  <c r="T76" i="7"/>
  <c r="S76" i="7"/>
  <c r="R76" i="7"/>
  <c r="V75" i="7"/>
  <c r="U75" i="7"/>
  <c r="T75" i="7"/>
  <c r="S75" i="7"/>
  <c r="R75" i="7"/>
  <c r="V74" i="7"/>
  <c r="U74" i="7"/>
  <c r="T74" i="7"/>
  <c r="S74" i="7"/>
  <c r="R74" i="7"/>
  <c r="V73" i="7"/>
  <c r="U73" i="7"/>
  <c r="T73" i="7"/>
  <c r="S73" i="7"/>
  <c r="R73" i="7"/>
  <c r="V72" i="7"/>
  <c r="U72" i="7"/>
  <c r="T72" i="7"/>
  <c r="S72" i="7"/>
  <c r="R72" i="7"/>
  <c r="V70" i="7"/>
  <c r="U70" i="7"/>
  <c r="T70" i="7"/>
  <c r="S70" i="7"/>
  <c r="R70" i="7"/>
  <c r="V69" i="7"/>
  <c r="U69" i="7"/>
  <c r="T69" i="7"/>
  <c r="S69" i="7"/>
  <c r="R69" i="7"/>
  <c r="V68" i="7"/>
  <c r="U68" i="7"/>
  <c r="T68" i="7"/>
  <c r="S68" i="7"/>
  <c r="R68" i="7"/>
  <c r="V67" i="7"/>
  <c r="U67" i="7"/>
  <c r="T67" i="7"/>
  <c r="S67" i="7"/>
  <c r="R67" i="7"/>
  <c r="V66" i="7"/>
  <c r="U66" i="7"/>
  <c r="T66" i="7"/>
  <c r="S66" i="7"/>
  <c r="R66" i="7"/>
  <c r="V65" i="7"/>
  <c r="U65" i="7"/>
  <c r="T65" i="7"/>
  <c r="S65" i="7"/>
  <c r="R65" i="7"/>
  <c r="V64" i="7"/>
  <c r="U64" i="7"/>
  <c r="T64" i="7"/>
  <c r="S64" i="7"/>
  <c r="R64" i="7"/>
  <c r="V63" i="7"/>
  <c r="U63" i="7"/>
  <c r="T63" i="7"/>
  <c r="S63" i="7"/>
  <c r="R63" i="7"/>
  <c r="V62" i="7"/>
  <c r="U62" i="7"/>
  <c r="T62" i="7"/>
  <c r="S62" i="7"/>
  <c r="R62" i="7"/>
  <c r="V61" i="7"/>
  <c r="U61" i="7"/>
  <c r="T61" i="7"/>
  <c r="S61" i="7"/>
  <c r="R61" i="7"/>
  <c r="V58" i="7"/>
  <c r="U58" i="7"/>
  <c r="T58" i="7"/>
  <c r="S58" i="7"/>
  <c r="R58" i="7"/>
  <c r="V57" i="7"/>
  <c r="U57" i="7"/>
  <c r="T57" i="7"/>
  <c r="S57" i="7"/>
  <c r="R57" i="7"/>
  <c r="V56" i="7"/>
  <c r="U56" i="7"/>
  <c r="T56" i="7"/>
  <c r="S56" i="7"/>
  <c r="R56" i="7"/>
  <c r="V55" i="7"/>
  <c r="U55" i="7"/>
  <c r="T55" i="7"/>
  <c r="S55" i="7"/>
  <c r="R55" i="7"/>
  <c r="V54" i="7"/>
  <c r="U54" i="7"/>
  <c r="T54" i="7"/>
  <c r="S54" i="7"/>
  <c r="R54" i="7"/>
  <c r="V53" i="7"/>
  <c r="U53" i="7"/>
  <c r="T53" i="7"/>
  <c r="S53" i="7"/>
  <c r="R53" i="7"/>
  <c r="V52" i="7"/>
  <c r="U52" i="7"/>
  <c r="T52" i="7"/>
  <c r="S52" i="7"/>
  <c r="R52" i="7"/>
  <c r="V51" i="7"/>
  <c r="U51" i="7"/>
  <c r="T51" i="7"/>
  <c r="S51" i="7"/>
  <c r="R51" i="7"/>
  <c r="V50" i="7"/>
  <c r="U50" i="7"/>
  <c r="T50" i="7"/>
  <c r="S50" i="7"/>
  <c r="R50" i="7"/>
  <c r="V49" i="7"/>
  <c r="U49" i="7"/>
  <c r="T49" i="7"/>
  <c r="S49" i="7"/>
  <c r="R49" i="7"/>
  <c r="V48" i="7"/>
  <c r="U48" i="7"/>
  <c r="T48" i="7"/>
  <c r="S48" i="7"/>
  <c r="R48" i="7"/>
  <c r="V46" i="7"/>
  <c r="U46" i="7"/>
  <c r="T46" i="7"/>
  <c r="S46" i="7"/>
  <c r="R46" i="7"/>
  <c r="V45" i="7"/>
  <c r="U45" i="7"/>
  <c r="T45" i="7"/>
  <c r="S45" i="7"/>
  <c r="R45" i="7"/>
  <c r="V44" i="7"/>
  <c r="U44" i="7"/>
  <c r="T44" i="7"/>
  <c r="S44" i="7"/>
  <c r="R44" i="7"/>
  <c r="V43" i="7"/>
  <c r="U43" i="7"/>
  <c r="T43" i="7"/>
  <c r="S43" i="7"/>
  <c r="R43" i="7"/>
  <c r="V41" i="7"/>
  <c r="U41" i="7"/>
  <c r="T41" i="7"/>
  <c r="S41" i="7"/>
  <c r="R41" i="7"/>
  <c r="V40" i="7"/>
  <c r="U40" i="7"/>
  <c r="T40" i="7"/>
  <c r="S40" i="7"/>
  <c r="R40" i="7"/>
  <c r="V39" i="7"/>
  <c r="U39" i="7"/>
  <c r="T39" i="7"/>
  <c r="S39" i="7"/>
  <c r="R39" i="7"/>
  <c r="V38" i="7"/>
  <c r="U38" i="7"/>
  <c r="T38" i="7"/>
  <c r="S38" i="7"/>
  <c r="R38" i="7"/>
  <c r="V37" i="7"/>
  <c r="U37" i="7"/>
  <c r="T37" i="7"/>
  <c r="S37" i="7"/>
  <c r="R37" i="7"/>
  <c r="V36" i="7"/>
  <c r="U36" i="7"/>
  <c r="T36" i="7"/>
  <c r="S36" i="7"/>
  <c r="R36" i="7"/>
  <c r="V35" i="7"/>
  <c r="U35" i="7"/>
  <c r="T35" i="7"/>
  <c r="S35" i="7"/>
  <c r="R35" i="7"/>
  <c r="V34" i="7"/>
  <c r="U34" i="7"/>
  <c r="T34" i="7"/>
  <c r="S34" i="7"/>
  <c r="R34" i="7"/>
  <c r="V33" i="7"/>
  <c r="U33" i="7"/>
  <c r="T33" i="7"/>
  <c r="S33" i="7"/>
  <c r="R33" i="7"/>
  <c r="V32" i="7"/>
  <c r="U32" i="7"/>
  <c r="T32" i="7"/>
  <c r="S32" i="7"/>
  <c r="R32" i="7"/>
  <c r="V31" i="7"/>
  <c r="U31" i="7"/>
  <c r="T31" i="7"/>
  <c r="S31" i="7"/>
  <c r="R31" i="7"/>
  <c r="V29" i="7"/>
  <c r="U29" i="7"/>
  <c r="T29" i="7"/>
  <c r="S29" i="7"/>
  <c r="R29" i="7"/>
  <c r="V14" i="7"/>
  <c r="U14" i="7"/>
  <c r="T14" i="7"/>
  <c r="S14" i="7"/>
  <c r="R14" i="7"/>
  <c r="J76" i="7"/>
  <c r="I76" i="7"/>
  <c r="H76" i="7"/>
  <c r="G76" i="7"/>
  <c r="F76" i="7"/>
  <c r="E76" i="7"/>
  <c r="D76" i="7"/>
  <c r="C76" i="7"/>
  <c r="J75" i="7"/>
  <c r="I75" i="7"/>
  <c r="H75" i="7"/>
  <c r="G75" i="7"/>
  <c r="F75" i="7"/>
  <c r="E75" i="7"/>
  <c r="D75" i="7"/>
  <c r="C75" i="7"/>
  <c r="J74" i="7"/>
  <c r="I74" i="7"/>
  <c r="H74" i="7"/>
  <c r="G74" i="7"/>
  <c r="F74" i="7"/>
  <c r="E74" i="7"/>
  <c r="D74" i="7"/>
  <c r="C74" i="7"/>
  <c r="J73" i="7"/>
  <c r="I73" i="7"/>
  <c r="H73" i="7"/>
  <c r="G73" i="7"/>
  <c r="F73" i="7"/>
  <c r="E73" i="7"/>
  <c r="D73" i="7"/>
  <c r="C73" i="7"/>
  <c r="J72" i="7"/>
  <c r="I72" i="7"/>
  <c r="H72" i="7"/>
  <c r="G72" i="7"/>
  <c r="F72" i="7"/>
  <c r="E72" i="7"/>
  <c r="D72" i="7"/>
  <c r="C72" i="7"/>
  <c r="J70" i="7"/>
  <c r="I70" i="7"/>
  <c r="H70" i="7"/>
  <c r="G70" i="7"/>
  <c r="F70" i="7"/>
  <c r="E70" i="7"/>
  <c r="D70" i="7"/>
  <c r="C70" i="7"/>
  <c r="J69" i="7"/>
  <c r="I69" i="7"/>
  <c r="H69" i="7"/>
  <c r="G69" i="7"/>
  <c r="F69" i="7"/>
  <c r="E69" i="7"/>
  <c r="D69" i="7"/>
  <c r="C69" i="7"/>
  <c r="J68" i="7"/>
  <c r="I68" i="7"/>
  <c r="H68" i="7"/>
  <c r="G68" i="7"/>
  <c r="F68" i="7"/>
  <c r="E68" i="7"/>
  <c r="D68" i="7"/>
  <c r="C68" i="7"/>
  <c r="J67" i="7"/>
  <c r="I67" i="7"/>
  <c r="H67" i="7"/>
  <c r="G67" i="7"/>
  <c r="F67" i="7"/>
  <c r="E67" i="7"/>
  <c r="D67" i="7"/>
  <c r="C67" i="7"/>
  <c r="J66" i="7"/>
  <c r="I66" i="7"/>
  <c r="H66" i="7"/>
  <c r="G66" i="7"/>
  <c r="F66" i="7"/>
  <c r="E66" i="7"/>
  <c r="D66" i="7"/>
  <c r="C66" i="7"/>
  <c r="J65" i="7"/>
  <c r="I65" i="7"/>
  <c r="H65" i="7"/>
  <c r="G65" i="7"/>
  <c r="F65" i="7"/>
  <c r="E65" i="7"/>
  <c r="D65" i="7"/>
  <c r="C65" i="7"/>
  <c r="J64" i="7"/>
  <c r="I64" i="7"/>
  <c r="H64" i="7"/>
  <c r="G64" i="7"/>
  <c r="F64" i="7"/>
  <c r="E64" i="7"/>
  <c r="D64" i="7"/>
  <c r="C64" i="7"/>
  <c r="J63" i="7"/>
  <c r="I63" i="7"/>
  <c r="H63" i="7"/>
  <c r="G63" i="7"/>
  <c r="F63" i="7"/>
  <c r="E63" i="7"/>
  <c r="D63" i="7"/>
  <c r="C63" i="7"/>
  <c r="J62" i="7"/>
  <c r="I62" i="7"/>
  <c r="H62" i="7"/>
  <c r="G62" i="7"/>
  <c r="F62" i="7"/>
  <c r="E62" i="7"/>
  <c r="D62" i="7"/>
  <c r="C62" i="7"/>
  <c r="J61" i="7"/>
  <c r="I61" i="7"/>
  <c r="H61" i="7"/>
  <c r="G61" i="7"/>
  <c r="F61" i="7"/>
  <c r="E61" i="7"/>
  <c r="D61" i="7"/>
  <c r="C61" i="7"/>
  <c r="J58" i="7"/>
  <c r="I58" i="7"/>
  <c r="H58" i="7"/>
  <c r="G58" i="7"/>
  <c r="F58" i="7"/>
  <c r="E58" i="7"/>
  <c r="D58" i="7"/>
  <c r="C58" i="7"/>
  <c r="J57" i="7"/>
  <c r="I57" i="7"/>
  <c r="H57" i="7"/>
  <c r="G57" i="7"/>
  <c r="F57" i="7"/>
  <c r="E57" i="7"/>
  <c r="D57" i="7"/>
  <c r="C57" i="7"/>
  <c r="J56" i="7"/>
  <c r="I56" i="7"/>
  <c r="H56" i="7"/>
  <c r="G56" i="7"/>
  <c r="F56" i="7"/>
  <c r="E56" i="7"/>
  <c r="D56" i="7"/>
  <c r="C56" i="7"/>
  <c r="J55" i="7"/>
  <c r="I55" i="7"/>
  <c r="H55" i="7"/>
  <c r="G55" i="7"/>
  <c r="F55" i="7"/>
  <c r="E55" i="7"/>
  <c r="D55" i="7"/>
  <c r="C55" i="7"/>
  <c r="J54" i="7"/>
  <c r="I54" i="7"/>
  <c r="H54" i="7"/>
  <c r="G54" i="7"/>
  <c r="F54" i="7"/>
  <c r="E54" i="7"/>
  <c r="D54" i="7"/>
  <c r="C54" i="7"/>
  <c r="J53" i="7"/>
  <c r="I53" i="7"/>
  <c r="H53" i="7"/>
  <c r="G53" i="7"/>
  <c r="F53" i="7"/>
  <c r="E53" i="7"/>
  <c r="D53" i="7"/>
  <c r="C53" i="7"/>
  <c r="J51" i="7"/>
  <c r="I51" i="7"/>
  <c r="H51" i="7"/>
  <c r="G51" i="7"/>
  <c r="F51" i="7"/>
  <c r="E51" i="7"/>
  <c r="D51" i="7"/>
  <c r="C51" i="7"/>
  <c r="J50" i="7"/>
  <c r="I50" i="7"/>
  <c r="H50" i="7"/>
  <c r="G50" i="7"/>
  <c r="F50" i="7"/>
  <c r="E50" i="7"/>
  <c r="D50" i="7"/>
  <c r="C50" i="7"/>
  <c r="J49" i="7"/>
  <c r="I49" i="7"/>
  <c r="H49" i="7"/>
  <c r="G49" i="7"/>
  <c r="F49" i="7"/>
  <c r="E49" i="7"/>
  <c r="D49" i="7"/>
  <c r="C49" i="7"/>
  <c r="J48" i="7"/>
  <c r="I48" i="7"/>
  <c r="H48" i="7"/>
  <c r="G48" i="7"/>
  <c r="F48" i="7"/>
  <c r="E48" i="7"/>
  <c r="D48" i="7"/>
  <c r="C48" i="7"/>
  <c r="J46" i="7"/>
  <c r="I46" i="7"/>
  <c r="H46" i="7"/>
  <c r="G46" i="7"/>
  <c r="F46" i="7"/>
  <c r="E46" i="7"/>
  <c r="D46" i="7"/>
  <c r="C46" i="7"/>
  <c r="J45" i="7"/>
  <c r="I45" i="7"/>
  <c r="H45" i="7"/>
  <c r="G45" i="7"/>
  <c r="F45" i="7"/>
  <c r="E45" i="7"/>
  <c r="D45" i="7"/>
  <c r="C45" i="7"/>
  <c r="J44" i="7"/>
  <c r="I44" i="7"/>
  <c r="H44" i="7"/>
  <c r="G44" i="7"/>
  <c r="F44" i="7"/>
  <c r="E44" i="7"/>
  <c r="D44" i="7"/>
  <c r="C44" i="7"/>
  <c r="J43" i="7"/>
  <c r="I43" i="7"/>
  <c r="H43" i="7"/>
  <c r="G43" i="7"/>
  <c r="F43" i="7"/>
  <c r="E43" i="7"/>
  <c r="D43" i="7"/>
  <c r="C43" i="7"/>
  <c r="J41" i="7"/>
  <c r="I41" i="7"/>
  <c r="H41" i="7"/>
  <c r="G41" i="7"/>
  <c r="F41" i="7"/>
  <c r="E41" i="7"/>
  <c r="D41" i="7"/>
  <c r="C41" i="7"/>
  <c r="J40" i="7"/>
  <c r="I40" i="7"/>
  <c r="H40" i="7"/>
  <c r="G40" i="7"/>
  <c r="F40" i="7"/>
  <c r="E40" i="7"/>
  <c r="D40" i="7"/>
  <c r="C40" i="7"/>
  <c r="J39" i="7"/>
  <c r="I39" i="7"/>
  <c r="H39" i="7"/>
  <c r="G39" i="7"/>
  <c r="F39" i="7"/>
  <c r="E39" i="7"/>
  <c r="D39" i="7"/>
  <c r="C39" i="7"/>
  <c r="J38" i="7"/>
  <c r="I38" i="7"/>
  <c r="H38" i="7"/>
  <c r="G38" i="7"/>
  <c r="F38" i="7"/>
  <c r="E38" i="7"/>
  <c r="D38" i="7"/>
  <c r="C38" i="7"/>
  <c r="J37" i="7"/>
  <c r="I37" i="7"/>
  <c r="H37" i="7"/>
  <c r="G37" i="7"/>
  <c r="F37" i="7"/>
  <c r="E37" i="7"/>
  <c r="D37" i="7"/>
  <c r="C37" i="7"/>
  <c r="J35" i="7"/>
  <c r="I35" i="7"/>
  <c r="H35" i="7"/>
  <c r="G35" i="7"/>
  <c r="F35" i="7"/>
  <c r="E35" i="7"/>
  <c r="D35" i="7"/>
  <c r="C35" i="7"/>
  <c r="J34" i="7"/>
  <c r="I34" i="7"/>
  <c r="H34" i="7"/>
  <c r="G34" i="7"/>
  <c r="F34" i="7"/>
  <c r="E34" i="7"/>
  <c r="D34" i="7"/>
  <c r="C34" i="7"/>
  <c r="J33" i="7"/>
  <c r="I33" i="7"/>
  <c r="H33" i="7"/>
  <c r="G33" i="7"/>
  <c r="F33" i="7"/>
  <c r="E33" i="7"/>
  <c r="D33" i="7"/>
  <c r="C33" i="7"/>
  <c r="J32" i="7"/>
  <c r="I32" i="7"/>
  <c r="H32" i="7"/>
  <c r="G32" i="7"/>
  <c r="F32" i="7"/>
  <c r="E32" i="7"/>
  <c r="D32" i="7"/>
  <c r="C32" i="7"/>
  <c r="J31" i="7"/>
  <c r="I31" i="7"/>
  <c r="H31" i="7"/>
  <c r="G31" i="7"/>
  <c r="F31" i="7"/>
  <c r="E31" i="7"/>
  <c r="D31" i="7"/>
  <c r="C31" i="7"/>
  <c r="J28" i="7"/>
  <c r="I28" i="7"/>
  <c r="H28" i="7"/>
  <c r="G28" i="7"/>
  <c r="F28" i="7"/>
  <c r="E28" i="7"/>
  <c r="D28" i="7"/>
  <c r="C28" i="7"/>
  <c r="J27" i="7"/>
  <c r="I27" i="7"/>
  <c r="H27" i="7"/>
  <c r="G27" i="7"/>
  <c r="F27" i="7"/>
  <c r="E27" i="7"/>
  <c r="D27" i="7"/>
  <c r="C27" i="7"/>
  <c r="J26" i="7"/>
  <c r="I26" i="7"/>
  <c r="H26" i="7"/>
  <c r="G26" i="7"/>
  <c r="F26" i="7"/>
  <c r="E26" i="7"/>
  <c r="D26" i="7"/>
  <c r="C26" i="7"/>
  <c r="J25" i="7"/>
  <c r="I25" i="7"/>
  <c r="H25" i="7"/>
  <c r="G25" i="7"/>
  <c r="F25" i="7"/>
  <c r="E25" i="7"/>
  <c r="D25" i="7"/>
  <c r="C25" i="7"/>
  <c r="J24" i="7"/>
  <c r="I24" i="7"/>
  <c r="H24" i="7"/>
  <c r="G24" i="7"/>
  <c r="F24" i="7"/>
  <c r="E24" i="7"/>
  <c r="D24" i="7"/>
  <c r="C24" i="7"/>
  <c r="J23" i="7"/>
  <c r="I23" i="7"/>
  <c r="H23" i="7"/>
  <c r="G23" i="7"/>
  <c r="F23" i="7"/>
  <c r="E23" i="7"/>
  <c r="D23" i="7"/>
  <c r="C23" i="7"/>
  <c r="J22" i="7"/>
  <c r="I22" i="7"/>
  <c r="H22" i="7"/>
  <c r="G22" i="7"/>
  <c r="F22" i="7"/>
  <c r="E22" i="7"/>
  <c r="D22" i="7"/>
  <c r="C22" i="7"/>
  <c r="J21" i="7"/>
  <c r="I21" i="7"/>
  <c r="H21" i="7"/>
  <c r="G21" i="7"/>
  <c r="F21" i="7"/>
  <c r="E21" i="7"/>
  <c r="D21" i="7"/>
  <c r="C21" i="7"/>
  <c r="J20" i="7"/>
  <c r="I20" i="7"/>
  <c r="H20" i="7"/>
  <c r="G20" i="7"/>
  <c r="F20" i="7"/>
  <c r="E20" i="7"/>
  <c r="D20" i="7"/>
  <c r="C20" i="7"/>
  <c r="J19" i="7"/>
  <c r="I19" i="7"/>
  <c r="H19" i="7"/>
  <c r="G19" i="7"/>
  <c r="F19" i="7"/>
  <c r="E19" i="7"/>
  <c r="D19" i="7"/>
  <c r="C19" i="7"/>
  <c r="J18" i="7"/>
  <c r="I18" i="7"/>
  <c r="H18" i="7"/>
  <c r="G18" i="7"/>
  <c r="F18" i="7"/>
  <c r="E18" i="7"/>
  <c r="D18" i="7"/>
  <c r="C18" i="7"/>
  <c r="J17" i="7"/>
  <c r="I17" i="7"/>
  <c r="H17" i="7"/>
  <c r="G17" i="7"/>
  <c r="F17" i="7"/>
  <c r="E17" i="7"/>
  <c r="D17" i="7"/>
  <c r="C17" i="7"/>
  <c r="J16" i="7"/>
  <c r="I16" i="7"/>
  <c r="H16" i="7"/>
  <c r="G16" i="7"/>
  <c r="F16" i="7"/>
  <c r="E16" i="7"/>
  <c r="D16" i="7"/>
  <c r="C16" i="7"/>
  <c r="J15" i="7"/>
  <c r="I15" i="7"/>
  <c r="H15" i="7"/>
  <c r="G15" i="7"/>
  <c r="F15" i="7"/>
  <c r="E15" i="7"/>
  <c r="D15" i="7"/>
  <c r="C15" i="7"/>
  <c r="J14" i="7"/>
  <c r="I14" i="7"/>
  <c r="H14" i="7"/>
  <c r="G14" i="7"/>
  <c r="F14" i="7"/>
  <c r="E14" i="7"/>
  <c r="D14" i="7"/>
  <c r="C14" i="7"/>
  <c r="X40" i="6"/>
  <c r="Y40" i="6"/>
  <c r="Z40" i="6"/>
  <c r="AA40" i="6"/>
  <c r="AB40" i="6"/>
  <c r="X41" i="6"/>
  <c r="Y41" i="6"/>
  <c r="Z41" i="6"/>
  <c r="AA41" i="6"/>
  <c r="AB41" i="6"/>
  <c r="X42" i="6"/>
  <c r="Y42" i="6"/>
  <c r="Z42" i="6"/>
  <c r="AA42" i="6"/>
  <c r="AB42" i="6"/>
  <c r="X43" i="6"/>
  <c r="Y43" i="6"/>
  <c r="Z43" i="6"/>
  <c r="AA43" i="6"/>
  <c r="AB43" i="6"/>
  <c r="X44" i="6"/>
  <c r="Y44" i="6"/>
  <c r="Z44" i="6"/>
  <c r="AA44" i="6"/>
  <c r="AB44" i="6"/>
  <c r="X45" i="6"/>
  <c r="Y45" i="6"/>
  <c r="Z45" i="6"/>
  <c r="AA45" i="6"/>
  <c r="AB45" i="6"/>
  <c r="X46" i="6"/>
  <c r="Y46" i="6"/>
  <c r="Z46" i="6"/>
  <c r="AA46" i="6"/>
  <c r="AB46" i="6"/>
  <c r="X47" i="6"/>
  <c r="Y47" i="6"/>
  <c r="Z47" i="6"/>
  <c r="AA47" i="6"/>
  <c r="AB47" i="6"/>
  <c r="X48" i="6"/>
  <c r="Y48" i="6"/>
  <c r="Z48" i="6"/>
  <c r="AA48" i="6"/>
  <c r="AB48" i="6"/>
  <c r="X49" i="6"/>
  <c r="Y49" i="6"/>
  <c r="Z49" i="6"/>
  <c r="AA49" i="6"/>
  <c r="AB49" i="6"/>
  <c r="X50" i="6"/>
  <c r="Y50" i="6"/>
  <c r="Z50" i="6"/>
  <c r="AA50" i="6"/>
  <c r="AB50" i="6"/>
  <c r="X51" i="6"/>
  <c r="Y51" i="6"/>
  <c r="Z51" i="6"/>
  <c r="AA51" i="6"/>
  <c r="AB51" i="6"/>
  <c r="X52" i="6"/>
  <c r="Y52" i="6"/>
  <c r="Z52" i="6"/>
  <c r="AA52" i="6"/>
  <c r="AB52" i="6"/>
  <c r="X53" i="6"/>
  <c r="Y53" i="6"/>
  <c r="Z53" i="6"/>
  <c r="AA53" i="6"/>
  <c r="AB53" i="6"/>
  <c r="X54" i="6"/>
  <c r="Y54" i="6"/>
  <c r="Z54" i="6"/>
  <c r="AA54" i="6"/>
  <c r="AB54" i="6"/>
  <c r="X55" i="6"/>
  <c r="Y55" i="6"/>
  <c r="Z55" i="6"/>
  <c r="AA55" i="6"/>
  <c r="AB55" i="6"/>
  <c r="X56" i="6"/>
  <c r="Y56" i="6"/>
  <c r="Z56" i="6"/>
  <c r="AA56" i="6"/>
  <c r="AB56" i="6"/>
  <c r="X57" i="6"/>
  <c r="Y57" i="6"/>
  <c r="Z57" i="6"/>
  <c r="AA57" i="6"/>
  <c r="AB57" i="6"/>
  <c r="X58" i="6"/>
  <c r="Y58" i="6"/>
  <c r="Z58" i="6"/>
  <c r="AA58" i="6"/>
  <c r="AB58" i="6"/>
  <c r="X59" i="6"/>
  <c r="Y59" i="6"/>
  <c r="Z59" i="6"/>
  <c r="AA59" i="6"/>
  <c r="AB59" i="6"/>
  <c r="X60" i="6"/>
  <c r="Y60" i="6"/>
  <c r="Z60" i="6"/>
  <c r="AA60" i="6"/>
  <c r="AB60" i="6"/>
  <c r="X61" i="6"/>
  <c r="Y61" i="6"/>
  <c r="Z61" i="6"/>
  <c r="AA61" i="6"/>
  <c r="AB61" i="6"/>
  <c r="X62" i="6"/>
  <c r="Y62" i="6"/>
  <c r="Z62" i="6"/>
  <c r="AA62" i="6"/>
  <c r="AB62" i="6"/>
  <c r="X63" i="6"/>
  <c r="Y63" i="6"/>
  <c r="Z63" i="6"/>
  <c r="AA63" i="6"/>
  <c r="AB63" i="6"/>
  <c r="X64" i="6"/>
  <c r="Y64" i="6"/>
  <c r="Z64" i="6"/>
  <c r="AA64" i="6"/>
  <c r="AB64" i="6"/>
  <c r="BE64" i="6"/>
  <c r="BD64" i="6"/>
  <c r="BC64" i="6"/>
  <c r="BB64" i="6"/>
  <c r="BA64" i="6"/>
  <c r="BA43" i="6"/>
  <c r="BB43" i="6"/>
  <c r="BC43" i="6"/>
  <c r="BD43" i="6"/>
  <c r="BE43" i="6"/>
  <c r="BA44" i="6"/>
  <c r="BB44" i="6"/>
  <c r="BC44" i="6"/>
  <c r="BD44" i="6"/>
  <c r="BE44" i="6"/>
  <c r="BA45" i="6"/>
  <c r="BB45" i="6"/>
  <c r="BC45" i="6"/>
  <c r="BD45" i="6"/>
  <c r="BE45" i="6"/>
  <c r="BA46" i="6"/>
  <c r="BB46" i="6"/>
  <c r="BC46" i="6"/>
  <c r="BD46" i="6"/>
  <c r="BE46" i="6"/>
  <c r="BA47" i="6"/>
  <c r="BB47" i="6"/>
  <c r="BC47" i="6"/>
  <c r="BD47" i="6"/>
  <c r="BE47" i="6"/>
  <c r="BA48" i="6"/>
  <c r="BB48" i="6"/>
  <c r="BC48" i="6"/>
  <c r="BD48" i="6"/>
  <c r="BE48" i="6"/>
  <c r="BA49" i="6"/>
  <c r="BB49" i="6"/>
  <c r="BC49" i="6"/>
  <c r="BD49" i="6"/>
  <c r="BE49" i="6"/>
  <c r="BA50" i="6"/>
  <c r="BB50" i="6"/>
  <c r="BC50" i="6"/>
  <c r="BD50" i="6"/>
  <c r="BE50" i="6"/>
  <c r="BA51" i="6"/>
  <c r="BB51" i="6"/>
  <c r="BC51" i="6"/>
  <c r="BD51" i="6"/>
  <c r="BE51" i="6"/>
  <c r="BA52" i="6"/>
  <c r="BB52" i="6"/>
  <c r="BC52" i="6"/>
  <c r="BD52" i="6"/>
  <c r="BE52" i="6"/>
  <c r="BA53" i="6"/>
  <c r="BB53" i="6"/>
  <c r="BC53" i="6"/>
  <c r="BD53" i="6"/>
  <c r="BE53" i="6"/>
  <c r="BA54" i="6"/>
  <c r="BB54" i="6"/>
  <c r="BC54" i="6"/>
  <c r="BD54" i="6"/>
  <c r="BE54" i="6"/>
  <c r="BA55" i="6"/>
  <c r="BB55" i="6"/>
  <c r="BC55" i="6"/>
  <c r="BD55" i="6"/>
  <c r="BE55" i="6"/>
  <c r="BA56" i="6"/>
  <c r="BB56" i="6"/>
  <c r="BC56" i="6"/>
  <c r="BD56" i="6"/>
  <c r="BE56" i="6"/>
  <c r="BA57" i="6"/>
  <c r="BB57" i="6"/>
  <c r="BC57" i="6"/>
  <c r="BD57" i="6"/>
  <c r="BE57" i="6"/>
  <c r="BA58" i="6"/>
  <c r="BB58" i="6"/>
  <c r="BC58" i="6"/>
  <c r="BD58" i="6"/>
  <c r="BE58" i="6"/>
  <c r="BA59" i="6"/>
  <c r="BB59" i="6"/>
  <c r="BC59" i="6"/>
  <c r="BD59" i="6"/>
  <c r="BE59" i="6"/>
  <c r="BA60" i="6"/>
  <c r="BB60" i="6"/>
  <c r="BC60" i="6"/>
  <c r="BD60" i="6"/>
  <c r="BE60" i="6"/>
  <c r="BE42" i="6"/>
  <c r="BD42" i="6"/>
  <c r="BC42" i="6"/>
  <c r="BB42" i="6"/>
  <c r="BA42" i="6"/>
  <c r="BA39" i="6"/>
  <c r="BA38" i="6"/>
  <c r="BA37" i="6"/>
  <c r="BA36" i="6"/>
  <c r="BA35" i="6"/>
  <c r="BA34" i="6"/>
  <c r="BA33" i="6"/>
  <c r="BA32" i="6"/>
  <c r="BA31" i="6"/>
  <c r="BA30" i="6"/>
  <c r="BA29" i="6"/>
  <c r="BA28" i="6"/>
  <c r="BA27" i="6"/>
  <c r="BA26" i="6"/>
  <c r="BA25" i="6"/>
  <c r="BA24" i="6"/>
  <c r="BA23" i="6"/>
  <c r="BA22" i="6"/>
  <c r="BA21" i="6"/>
  <c r="BA20" i="6"/>
  <c r="BA19" i="6"/>
  <c r="BA18" i="6"/>
  <c r="BA17" i="6"/>
  <c r="BA16" i="6"/>
  <c r="BA15" i="6"/>
  <c r="BA14" i="6"/>
  <c r="BA13" i="6"/>
  <c r="BE39" i="6"/>
  <c r="BD39" i="6"/>
  <c r="BC39" i="6"/>
  <c r="BB39" i="6"/>
  <c r="BE38" i="6"/>
  <c r="BD38" i="6"/>
  <c r="BC38" i="6"/>
  <c r="BB38" i="6"/>
  <c r="BE37" i="6"/>
  <c r="BD37" i="6"/>
  <c r="BC37" i="6"/>
  <c r="BB37" i="6"/>
  <c r="BE36" i="6"/>
  <c r="BD36" i="6"/>
  <c r="BC36" i="6"/>
  <c r="BB36" i="6"/>
  <c r="BE35" i="6"/>
  <c r="BD35" i="6"/>
  <c r="BC35" i="6"/>
  <c r="BB35" i="6"/>
  <c r="BE34" i="6"/>
  <c r="BD34" i="6"/>
  <c r="BC34" i="6"/>
  <c r="BB34" i="6"/>
  <c r="BE33" i="6"/>
  <c r="BD33" i="6"/>
  <c r="BC33" i="6"/>
  <c r="BB33" i="6"/>
  <c r="BE32" i="6"/>
  <c r="BD32" i="6"/>
  <c r="BC32" i="6"/>
  <c r="BB32" i="6"/>
  <c r="BE31" i="6"/>
  <c r="BD31" i="6"/>
  <c r="BC31" i="6"/>
  <c r="BB31" i="6"/>
  <c r="BE30" i="6"/>
  <c r="BD30" i="6"/>
  <c r="BC30" i="6"/>
  <c r="BB30" i="6"/>
  <c r="BE29" i="6"/>
  <c r="BD29" i="6"/>
  <c r="BC29" i="6"/>
  <c r="BB29" i="6"/>
  <c r="BE28" i="6"/>
  <c r="BD28" i="6"/>
  <c r="BC28" i="6"/>
  <c r="BB28" i="6"/>
  <c r="BE27" i="6"/>
  <c r="BD27" i="6"/>
  <c r="BC27" i="6"/>
  <c r="BB27" i="6"/>
  <c r="BE26" i="6"/>
  <c r="BD26" i="6"/>
  <c r="BC26" i="6"/>
  <c r="BB26" i="6"/>
  <c r="BE25" i="6"/>
  <c r="BD25" i="6"/>
  <c r="BC25" i="6"/>
  <c r="BB25" i="6"/>
  <c r="BE24" i="6"/>
  <c r="BD24" i="6"/>
  <c r="BC24" i="6"/>
  <c r="BB24" i="6"/>
  <c r="BE23" i="6"/>
  <c r="BD23" i="6"/>
  <c r="BC23" i="6"/>
  <c r="BB23" i="6"/>
  <c r="BE22" i="6"/>
  <c r="BD22" i="6"/>
  <c r="BC22" i="6"/>
  <c r="BB22" i="6"/>
  <c r="BE21" i="6"/>
  <c r="BD21" i="6"/>
  <c r="BC21" i="6"/>
  <c r="BB21" i="6"/>
  <c r="BE20" i="6"/>
  <c r="BD20" i="6"/>
  <c r="BC20" i="6"/>
  <c r="BB20" i="6"/>
  <c r="BE19" i="6"/>
  <c r="BD19" i="6"/>
  <c r="BC19" i="6"/>
  <c r="BB19" i="6"/>
  <c r="BE18" i="6"/>
  <c r="BD18" i="6"/>
  <c r="BC18" i="6"/>
  <c r="BB18" i="6"/>
  <c r="BE17" i="6"/>
  <c r="BD17" i="6"/>
  <c r="BC17" i="6"/>
  <c r="BB17" i="6"/>
  <c r="BE16" i="6"/>
  <c r="BD16" i="6"/>
  <c r="BC16" i="6"/>
  <c r="BB16" i="6"/>
  <c r="BE15" i="6"/>
  <c r="BD15" i="6"/>
  <c r="BC15" i="6"/>
  <c r="BB15" i="6"/>
  <c r="BE14" i="6"/>
  <c r="BD14" i="6"/>
  <c r="BC14" i="6"/>
  <c r="BB14" i="6"/>
  <c r="BE13" i="6"/>
  <c r="BD13" i="6"/>
  <c r="BC13" i="6"/>
  <c r="BB13" i="6"/>
  <c r="AV64" i="6"/>
  <c r="AV60" i="6"/>
  <c r="AV59" i="6"/>
  <c r="AV58" i="6"/>
  <c r="AV57" i="6"/>
  <c r="AV56" i="6"/>
  <c r="AV55" i="6"/>
  <c r="AV54" i="6"/>
  <c r="AV53" i="6"/>
  <c r="AV52" i="6"/>
  <c r="AV51" i="6"/>
  <c r="AV50" i="6"/>
  <c r="AV49" i="6"/>
  <c r="AV48" i="6"/>
  <c r="AV47" i="6"/>
  <c r="AV46" i="6"/>
  <c r="AV45" i="6"/>
  <c r="AV44" i="6"/>
  <c r="AV43" i="6"/>
  <c r="AV42" i="6"/>
  <c r="AV39" i="6"/>
  <c r="AV38" i="6"/>
  <c r="AV37" i="6"/>
  <c r="AV36" i="6"/>
  <c r="AV35" i="6"/>
  <c r="AV34" i="6"/>
  <c r="AV33" i="6"/>
  <c r="AV32" i="6"/>
  <c r="AV31" i="6"/>
  <c r="AV30" i="6"/>
  <c r="AV29" i="6"/>
  <c r="AV28" i="6"/>
  <c r="AV27" i="6"/>
  <c r="AV26" i="6"/>
  <c r="AV25" i="6"/>
  <c r="AV24" i="6"/>
  <c r="AV23" i="6"/>
  <c r="AV22" i="6"/>
  <c r="AV21" i="6"/>
  <c r="AV20" i="6"/>
  <c r="AV19" i="6"/>
  <c r="AV18" i="6"/>
  <c r="AV17" i="6"/>
  <c r="AV16" i="6"/>
  <c r="AV15" i="6"/>
  <c r="AV14" i="6"/>
  <c r="AV13" i="6"/>
  <c r="AZ64" i="6"/>
  <c r="AY64" i="6"/>
  <c r="AX64" i="6"/>
  <c r="AW64" i="6"/>
  <c r="AZ60" i="6"/>
  <c r="AY60" i="6"/>
  <c r="AX60" i="6"/>
  <c r="AW60" i="6"/>
  <c r="AZ59" i="6"/>
  <c r="AY59" i="6"/>
  <c r="AX59" i="6"/>
  <c r="AW59" i="6"/>
  <c r="AZ58" i="6"/>
  <c r="AY58" i="6"/>
  <c r="AX58" i="6"/>
  <c r="AW58" i="6"/>
  <c r="AZ57" i="6"/>
  <c r="AY57" i="6"/>
  <c r="AX57" i="6"/>
  <c r="AW57" i="6"/>
  <c r="AZ56" i="6"/>
  <c r="AY56" i="6"/>
  <c r="AX56" i="6"/>
  <c r="AW56" i="6"/>
  <c r="AZ55" i="6"/>
  <c r="AY55" i="6"/>
  <c r="AX55" i="6"/>
  <c r="AW55" i="6"/>
  <c r="AZ54" i="6"/>
  <c r="AY54" i="6"/>
  <c r="AX54" i="6"/>
  <c r="AW54" i="6"/>
  <c r="AZ53" i="6"/>
  <c r="AY53" i="6"/>
  <c r="AX53" i="6"/>
  <c r="AW53" i="6"/>
  <c r="AZ52" i="6"/>
  <c r="AY52" i="6"/>
  <c r="AX52" i="6"/>
  <c r="AW52" i="6"/>
  <c r="AZ51" i="6"/>
  <c r="AY51" i="6"/>
  <c r="AX51" i="6"/>
  <c r="AW51" i="6"/>
  <c r="AZ50" i="6"/>
  <c r="AY50" i="6"/>
  <c r="AX50" i="6"/>
  <c r="AW50" i="6"/>
  <c r="AZ49" i="6"/>
  <c r="AY49" i="6"/>
  <c r="AX49" i="6"/>
  <c r="AW49" i="6"/>
  <c r="AZ48" i="6"/>
  <c r="AY48" i="6"/>
  <c r="AX48" i="6"/>
  <c r="AW48" i="6"/>
  <c r="AZ47" i="6"/>
  <c r="AY47" i="6"/>
  <c r="AX47" i="6"/>
  <c r="AW47" i="6"/>
  <c r="AZ46" i="6"/>
  <c r="AY46" i="6"/>
  <c r="AX46" i="6"/>
  <c r="AW46" i="6"/>
  <c r="AZ45" i="6"/>
  <c r="AY45" i="6"/>
  <c r="AX45" i="6"/>
  <c r="AW45" i="6"/>
  <c r="AZ44" i="6"/>
  <c r="AY44" i="6"/>
  <c r="AX44" i="6"/>
  <c r="AW44" i="6"/>
  <c r="AZ43" i="6"/>
  <c r="AY43" i="6"/>
  <c r="AX43" i="6"/>
  <c r="AW43" i="6"/>
  <c r="AZ42" i="6"/>
  <c r="AY42" i="6"/>
  <c r="AX42" i="6"/>
  <c r="AW42" i="6"/>
  <c r="AZ39" i="6"/>
  <c r="AY39" i="6"/>
  <c r="AX39" i="6"/>
  <c r="AW39" i="6"/>
  <c r="AZ38" i="6"/>
  <c r="AY38" i="6"/>
  <c r="AX38" i="6"/>
  <c r="AW38" i="6"/>
  <c r="AZ37" i="6"/>
  <c r="AY37" i="6"/>
  <c r="AX37" i="6"/>
  <c r="AW37" i="6"/>
  <c r="AZ36" i="6"/>
  <c r="AY36" i="6"/>
  <c r="AX36" i="6"/>
  <c r="AW36" i="6"/>
  <c r="AZ35" i="6"/>
  <c r="AY35" i="6"/>
  <c r="AX35" i="6"/>
  <c r="AW35" i="6"/>
  <c r="AZ34" i="6"/>
  <c r="AY34" i="6"/>
  <c r="AX34" i="6"/>
  <c r="AW34" i="6"/>
  <c r="AZ33" i="6"/>
  <c r="AY33" i="6"/>
  <c r="AX33" i="6"/>
  <c r="AW33" i="6"/>
  <c r="AZ32" i="6"/>
  <c r="AY32" i="6"/>
  <c r="AX32" i="6"/>
  <c r="AW32" i="6"/>
  <c r="AZ31" i="6"/>
  <c r="AY31" i="6"/>
  <c r="AX31" i="6"/>
  <c r="AW31" i="6"/>
  <c r="AZ30" i="6"/>
  <c r="AY30" i="6"/>
  <c r="AX30" i="6"/>
  <c r="AW30" i="6"/>
  <c r="AZ29" i="6"/>
  <c r="AY29" i="6"/>
  <c r="AX29" i="6"/>
  <c r="AW29" i="6"/>
  <c r="AZ28" i="6"/>
  <c r="AY28" i="6"/>
  <c r="AX28" i="6"/>
  <c r="AW28" i="6"/>
  <c r="AZ27" i="6"/>
  <c r="AY27" i="6"/>
  <c r="AX27" i="6"/>
  <c r="AW27" i="6"/>
  <c r="AZ26" i="6"/>
  <c r="AY26" i="6"/>
  <c r="AX26" i="6"/>
  <c r="AW26" i="6"/>
  <c r="AZ25" i="6"/>
  <c r="AY25" i="6"/>
  <c r="AX25" i="6"/>
  <c r="AW25" i="6"/>
  <c r="AZ24" i="6"/>
  <c r="AY24" i="6"/>
  <c r="AX24" i="6"/>
  <c r="AW24" i="6"/>
  <c r="AZ23" i="6"/>
  <c r="AY23" i="6"/>
  <c r="AX23" i="6"/>
  <c r="AW23" i="6"/>
  <c r="AZ22" i="6"/>
  <c r="AY22" i="6"/>
  <c r="AX22" i="6"/>
  <c r="AW22" i="6"/>
  <c r="AZ21" i="6"/>
  <c r="AY21" i="6"/>
  <c r="AX21" i="6"/>
  <c r="AW21" i="6"/>
  <c r="AZ20" i="6"/>
  <c r="AY20" i="6"/>
  <c r="AX20" i="6"/>
  <c r="AW20" i="6"/>
  <c r="AZ19" i="6"/>
  <c r="AY19" i="6"/>
  <c r="AX19" i="6"/>
  <c r="AW19" i="6"/>
  <c r="AZ18" i="6"/>
  <c r="AY18" i="6"/>
  <c r="AX18" i="6"/>
  <c r="AW18" i="6"/>
  <c r="AZ17" i="6"/>
  <c r="AY17" i="6"/>
  <c r="AX17" i="6"/>
  <c r="AW17" i="6"/>
  <c r="AZ16" i="6"/>
  <c r="AY16" i="6"/>
  <c r="AX16" i="6"/>
  <c r="AW16" i="6"/>
  <c r="AZ15" i="6"/>
  <c r="AY15" i="6"/>
  <c r="AX15" i="6"/>
  <c r="AW15" i="6"/>
  <c r="AZ14" i="6"/>
  <c r="AY14" i="6"/>
  <c r="AX14" i="6"/>
  <c r="AW14" i="6"/>
  <c r="AZ13" i="6"/>
  <c r="AY13" i="6"/>
  <c r="AX13" i="6"/>
  <c r="AW13" i="6"/>
  <c r="AN64" i="6"/>
  <c r="AM64" i="6"/>
  <c r="AL64" i="6"/>
  <c r="AK64" i="6"/>
  <c r="AJ64" i="6"/>
  <c r="AI64" i="6"/>
  <c r="AH64" i="6"/>
  <c r="AG64" i="6"/>
  <c r="AN60" i="6"/>
  <c r="AM60" i="6"/>
  <c r="AL60" i="6"/>
  <c r="AK60" i="6"/>
  <c r="AJ60" i="6"/>
  <c r="AI60" i="6"/>
  <c r="AH60" i="6"/>
  <c r="AG60" i="6"/>
  <c r="AN59" i="6"/>
  <c r="AM59" i="6"/>
  <c r="AL59" i="6"/>
  <c r="AK59" i="6"/>
  <c r="AJ59" i="6"/>
  <c r="AI59" i="6"/>
  <c r="AH59" i="6"/>
  <c r="AG59" i="6"/>
  <c r="AN58" i="6"/>
  <c r="AM58" i="6"/>
  <c r="AL58" i="6"/>
  <c r="AK58" i="6"/>
  <c r="AJ58" i="6"/>
  <c r="AI58" i="6"/>
  <c r="AH58" i="6"/>
  <c r="AG58" i="6"/>
  <c r="AN57" i="6"/>
  <c r="AM57" i="6"/>
  <c r="AL57" i="6"/>
  <c r="AK57" i="6"/>
  <c r="AJ57" i="6"/>
  <c r="AI57" i="6"/>
  <c r="AH57" i="6"/>
  <c r="AG57" i="6"/>
  <c r="AN56" i="6"/>
  <c r="AM56" i="6"/>
  <c r="AL56" i="6"/>
  <c r="AK56" i="6"/>
  <c r="AJ56" i="6"/>
  <c r="AI56" i="6"/>
  <c r="AH56" i="6"/>
  <c r="AG56" i="6"/>
  <c r="AN55" i="6"/>
  <c r="AM55" i="6"/>
  <c r="AL55" i="6"/>
  <c r="AK55" i="6"/>
  <c r="AJ55" i="6"/>
  <c r="AI55" i="6"/>
  <c r="AH55" i="6"/>
  <c r="AG55" i="6"/>
  <c r="AN54" i="6"/>
  <c r="AM54" i="6"/>
  <c r="AL54" i="6"/>
  <c r="AK54" i="6"/>
  <c r="AJ54" i="6"/>
  <c r="AI54" i="6"/>
  <c r="AH54" i="6"/>
  <c r="AG54" i="6"/>
  <c r="AN53" i="6"/>
  <c r="AM53" i="6"/>
  <c r="AL53" i="6"/>
  <c r="AK53" i="6"/>
  <c r="AJ53" i="6"/>
  <c r="AI53" i="6"/>
  <c r="AH53" i="6"/>
  <c r="AG53" i="6"/>
  <c r="AN52" i="6"/>
  <c r="AM52" i="6"/>
  <c r="AL52" i="6"/>
  <c r="AK52" i="6"/>
  <c r="AJ52" i="6"/>
  <c r="AI52" i="6"/>
  <c r="AH52" i="6"/>
  <c r="AG52" i="6"/>
  <c r="AN51" i="6"/>
  <c r="AM51" i="6"/>
  <c r="AL51" i="6"/>
  <c r="AK51" i="6"/>
  <c r="AJ51" i="6"/>
  <c r="AI51" i="6"/>
  <c r="AH51" i="6"/>
  <c r="AG51" i="6"/>
  <c r="AN50" i="6"/>
  <c r="AM50" i="6"/>
  <c r="AL50" i="6"/>
  <c r="AK50" i="6"/>
  <c r="AJ50" i="6"/>
  <c r="AI50" i="6"/>
  <c r="AH50" i="6"/>
  <c r="AG50" i="6"/>
  <c r="AN49" i="6"/>
  <c r="AM49" i="6"/>
  <c r="AL49" i="6"/>
  <c r="AK49" i="6"/>
  <c r="AJ49" i="6"/>
  <c r="AI49" i="6"/>
  <c r="AH49" i="6"/>
  <c r="AG49" i="6"/>
  <c r="AN48" i="6"/>
  <c r="AM48" i="6"/>
  <c r="AL48" i="6"/>
  <c r="AK48" i="6"/>
  <c r="AJ48" i="6"/>
  <c r="AI48" i="6"/>
  <c r="AH48" i="6"/>
  <c r="AG48" i="6"/>
  <c r="AN47" i="6"/>
  <c r="AM47" i="6"/>
  <c r="AL47" i="6"/>
  <c r="AK47" i="6"/>
  <c r="AJ47" i="6"/>
  <c r="AI47" i="6"/>
  <c r="AH47" i="6"/>
  <c r="AG47" i="6"/>
  <c r="AN46" i="6"/>
  <c r="AM46" i="6"/>
  <c r="AL46" i="6"/>
  <c r="AK46" i="6"/>
  <c r="AJ46" i="6"/>
  <c r="AI46" i="6"/>
  <c r="AH46" i="6"/>
  <c r="AG46" i="6"/>
  <c r="AN45" i="6"/>
  <c r="AM45" i="6"/>
  <c r="AL45" i="6"/>
  <c r="AK45" i="6"/>
  <c r="AJ45" i="6"/>
  <c r="AI45" i="6"/>
  <c r="AH45" i="6"/>
  <c r="AG45" i="6"/>
  <c r="AN44" i="6"/>
  <c r="AM44" i="6"/>
  <c r="AL44" i="6"/>
  <c r="AK44" i="6"/>
  <c r="AJ44" i="6"/>
  <c r="AI44" i="6"/>
  <c r="AH44" i="6"/>
  <c r="AG44" i="6"/>
  <c r="AN43" i="6"/>
  <c r="AM43" i="6"/>
  <c r="AL43" i="6"/>
  <c r="AK43" i="6"/>
  <c r="AJ43" i="6"/>
  <c r="AI43" i="6"/>
  <c r="AH43" i="6"/>
  <c r="AG43" i="6"/>
  <c r="AN42" i="6"/>
  <c r="AM42" i="6"/>
  <c r="AL42" i="6"/>
  <c r="AK42" i="6"/>
  <c r="AJ42" i="6"/>
  <c r="AI42" i="6"/>
  <c r="AH42" i="6"/>
  <c r="AG42" i="6"/>
  <c r="AN39" i="6"/>
  <c r="AM39" i="6"/>
  <c r="AL39" i="6"/>
  <c r="AK39" i="6"/>
  <c r="AJ39" i="6"/>
  <c r="AI39" i="6"/>
  <c r="AH39" i="6"/>
  <c r="AG39" i="6"/>
  <c r="AN38" i="6"/>
  <c r="AM38" i="6"/>
  <c r="AL38" i="6"/>
  <c r="AK38" i="6"/>
  <c r="AJ38" i="6"/>
  <c r="AI38" i="6"/>
  <c r="AH38" i="6"/>
  <c r="AG38" i="6"/>
  <c r="AN37" i="6"/>
  <c r="AM37" i="6"/>
  <c r="AL37" i="6"/>
  <c r="AK37" i="6"/>
  <c r="AJ37" i="6"/>
  <c r="AI37" i="6"/>
  <c r="AH37" i="6"/>
  <c r="AG37" i="6"/>
  <c r="AN36" i="6"/>
  <c r="AM36" i="6"/>
  <c r="AL36" i="6"/>
  <c r="AK36" i="6"/>
  <c r="AJ36" i="6"/>
  <c r="AI36" i="6"/>
  <c r="AH36" i="6"/>
  <c r="AG36" i="6"/>
  <c r="AN35" i="6"/>
  <c r="AM35" i="6"/>
  <c r="AL35" i="6"/>
  <c r="AK35" i="6"/>
  <c r="AJ35" i="6"/>
  <c r="AI35" i="6"/>
  <c r="AH35" i="6"/>
  <c r="AG35" i="6"/>
  <c r="AN34" i="6"/>
  <c r="AM34" i="6"/>
  <c r="AL34" i="6"/>
  <c r="AK34" i="6"/>
  <c r="AJ34" i="6"/>
  <c r="AI34" i="6"/>
  <c r="AH34" i="6"/>
  <c r="AG34" i="6"/>
  <c r="AN33" i="6"/>
  <c r="AM33" i="6"/>
  <c r="AL33" i="6"/>
  <c r="AK33" i="6"/>
  <c r="AJ33" i="6"/>
  <c r="AI33" i="6"/>
  <c r="AH33" i="6"/>
  <c r="AG33" i="6"/>
  <c r="AN32" i="6"/>
  <c r="AM32" i="6"/>
  <c r="AL32" i="6"/>
  <c r="AK32" i="6"/>
  <c r="AJ32" i="6"/>
  <c r="AI32" i="6"/>
  <c r="AH32" i="6"/>
  <c r="AG32" i="6"/>
  <c r="AN31" i="6"/>
  <c r="AM31" i="6"/>
  <c r="AL31" i="6"/>
  <c r="AK31" i="6"/>
  <c r="AJ31" i="6"/>
  <c r="AI31" i="6"/>
  <c r="AH31" i="6"/>
  <c r="AG31" i="6"/>
  <c r="AN30" i="6"/>
  <c r="AM30" i="6"/>
  <c r="AL30" i="6"/>
  <c r="AK30" i="6"/>
  <c r="AJ30" i="6"/>
  <c r="AI30" i="6"/>
  <c r="AH30" i="6"/>
  <c r="AG30" i="6"/>
  <c r="AN29" i="6"/>
  <c r="AM29" i="6"/>
  <c r="AL29" i="6"/>
  <c r="AK29" i="6"/>
  <c r="AJ29" i="6"/>
  <c r="AI29" i="6"/>
  <c r="AH29" i="6"/>
  <c r="AG29" i="6"/>
  <c r="AN28" i="6"/>
  <c r="AM28" i="6"/>
  <c r="AL28" i="6"/>
  <c r="AK28" i="6"/>
  <c r="AJ28" i="6"/>
  <c r="AI28" i="6"/>
  <c r="AH28" i="6"/>
  <c r="AG28" i="6"/>
  <c r="AN27" i="6"/>
  <c r="AM27" i="6"/>
  <c r="AL27" i="6"/>
  <c r="AK27" i="6"/>
  <c r="AJ27" i="6"/>
  <c r="AI27" i="6"/>
  <c r="AH27" i="6"/>
  <c r="AG27" i="6"/>
  <c r="AN26" i="6"/>
  <c r="AM26" i="6"/>
  <c r="AL26" i="6"/>
  <c r="AK26" i="6"/>
  <c r="AJ26" i="6"/>
  <c r="AI26" i="6"/>
  <c r="AH26" i="6"/>
  <c r="AG26" i="6"/>
  <c r="AN25" i="6"/>
  <c r="AM25" i="6"/>
  <c r="AL25" i="6"/>
  <c r="AK25" i="6"/>
  <c r="AJ25" i="6"/>
  <c r="AI25" i="6"/>
  <c r="AH25" i="6"/>
  <c r="AG25" i="6"/>
  <c r="AN24" i="6"/>
  <c r="AM24" i="6"/>
  <c r="AL24" i="6"/>
  <c r="AK24" i="6"/>
  <c r="AJ24" i="6"/>
  <c r="AI24" i="6"/>
  <c r="AH24" i="6"/>
  <c r="AG24" i="6"/>
  <c r="AN23" i="6"/>
  <c r="AM23" i="6"/>
  <c r="AL23" i="6"/>
  <c r="AK23" i="6"/>
  <c r="AJ23" i="6"/>
  <c r="AI23" i="6"/>
  <c r="AH23" i="6"/>
  <c r="AG23" i="6"/>
  <c r="AN22" i="6"/>
  <c r="AM22" i="6"/>
  <c r="AL22" i="6"/>
  <c r="AK22" i="6"/>
  <c r="AJ22" i="6"/>
  <c r="AI22" i="6"/>
  <c r="AH22" i="6"/>
  <c r="AG22" i="6"/>
  <c r="AN21" i="6"/>
  <c r="AM21" i="6"/>
  <c r="AL21" i="6"/>
  <c r="AK21" i="6"/>
  <c r="AJ21" i="6"/>
  <c r="AI21" i="6"/>
  <c r="AH21" i="6"/>
  <c r="AG21" i="6"/>
  <c r="AN20" i="6"/>
  <c r="AM20" i="6"/>
  <c r="AL20" i="6"/>
  <c r="AK20" i="6"/>
  <c r="AJ20" i="6"/>
  <c r="AI20" i="6"/>
  <c r="AH20" i="6"/>
  <c r="AG20" i="6"/>
  <c r="AN19" i="6"/>
  <c r="AM19" i="6"/>
  <c r="AL19" i="6"/>
  <c r="AK19" i="6"/>
  <c r="AJ19" i="6"/>
  <c r="AI19" i="6"/>
  <c r="AH19" i="6"/>
  <c r="AG19" i="6"/>
  <c r="AN18" i="6"/>
  <c r="AM18" i="6"/>
  <c r="AL18" i="6"/>
  <c r="AK18" i="6"/>
  <c r="AJ18" i="6"/>
  <c r="AI18" i="6"/>
  <c r="AH18" i="6"/>
  <c r="AG18" i="6"/>
  <c r="AN17" i="6"/>
  <c r="AM17" i="6"/>
  <c r="AL17" i="6"/>
  <c r="AK17" i="6"/>
  <c r="AJ17" i="6"/>
  <c r="AI17" i="6"/>
  <c r="AH17" i="6"/>
  <c r="AG17" i="6"/>
  <c r="AN16" i="6"/>
  <c r="AM16" i="6"/>
  <c r="AL16" i="6"/>
  <c r="AK16" i="6"/>
  <c r="AJ16" i="6"/>
  <c r="AI16" i="6"/>
  <c r="AH16" i="6"/>
  <c r="AG16" i="6"/>
  <c r="AN15" i="6"/>
  <c r="AM15" i="6"/>
  <c r="AL15" i="6"/>
  <c r="AK15" i="6"/>
  <c r="AJ15" i="6"/>
  <c r="AI15" i="6"/>
  <c r="AH15" i="6"/>
  <c r="AG15" i="6"/>
  <c r="AN14" i="6"/>
  <c r="AM14" i="6"/>
  <c r="AL14" i="6"/>
  <c r="AK14" i="6"/>
  <c r="AJ14" i="6"/>
  <c r="AI14" i="6"/>
  <c r="AH14" i="6"/>
  <c r="AG14" i="6"/>
  <c r="AN13" i="6"/>
  <c r="AM13" i="6"/>
  <c r="AL13" i="6"/>
  <c r="AK13" i="6"/>
  <c r="AJ13" i="6"/>
  <c r="AI13" i="6"/>
  <c r="AH13" i="6"/>
  <c r="AG13" i="6"/>
  <c r="X39" i="6"/>
  <c r="X38" i="6"/>
  <c r="X37" i="6"/>
  <c r="X36" i="6"/>
  <c r="X35" i="6"/>
  <c r="X34" i="6"/>
  <c r="X33" i="6"/>
  <c r="X32" i="6"/>
  <c r="X31" i="6"/>
  <c r="X30" i="6"/>
  <c r="X29" i="6"/>
  <c r="X28" i="6"/>
  <c r="X27" i="6"/>
  <c r="X26" i="6"/>
  <c r="X25" i="6"/>
  <c r="X24" i="6"/>
  <c r="X23" i="6"/>
  <c r="X22" i="6"/>
  <c r="X21" i="6"/>
  <c r="X20" i="6"/>
  <c r="X19" i="6"/>
  <c r="X18" i="6"/>
  <c r="X17" i="6"/>
  <c r="X16" i="6"/>
  <c r="X15" i="6"/>
  <c r="X14" i="6"/>
  <c r="X13" i="6"/>
  <c r="AB39" i="6"/>
  <c r="AA39" i="6"/>
  <c r="Z39" i="6"/>
  <c r="Y39" i="6"/>
  <c r="AB38" i="6"/>
  <c r="AA38" i="6"/>
  <c r="Z38" i="6"/>
  <c r="Y38" i="6"/>
  <c r="AB37" i="6"/>
  <c r="AA37" i="6"/>
  <c r="Z37" i="6"/>
  <c r="Y37" i="6"/>
  <c r="AB36" i="6"/>
  <c r="AA36" i="6"/>
  <c r="Z36" i="6"/>
  <c r="Y36" i="6"/>
  <c r="AB35" i="6"/>
  <c r="AA35" i="6"/>
  <c r="Z35" i="6"/>
  <c r="Y35" i="6"/>
  <c r="AB34" i="6"/>
  <c r="AA34" i="6"/>
  <c r="Z34" i="6"/>
  <c r="Y34" i="6"/>
  <c r="AB33" i="6"/>
  <c r="AA33" i="6"/>
  <c r="Z33" i="6"/>
  <c r="Y33" i="6"/>
  <c r="AB32" i="6"/>
  <c r="AA32" i="6"/>
  <c r="Z32" i="6"/>
  <c r="Y32" i="6"/>
  <c r="AB31" i="6"/>
  <c r="AA31" i="6"/>
  <c r="Z31" i="6"/>
  <c r="Y31" i="6"/>
  <c r="AB30" i="6"/>
  <c r="AA30" i="6"/>
  <c r="Z30" i="6"/>
  <c r="Y30" i="6"/>
  <c r="AB29" i="6"/>
  <c r="AA29" i="6"/>
  <c r="Z29" i="6"/>
  <c r="Y29" i="6"/>
  <c r="AB28" i="6"/>
  <c r="AA28" i="6"/>
  <c r="Z28" i="6"/>
  <c r="Y28" i="6"/>
  <c r="AB27" i="6"/>
  <c r="AA27" i="6"/>
  <c r="Z27" i="6"/>
  <c r="Y27" i="6"/>
  <c r="AB26" i="6"/>
  <c r="AA26" i="6"/>
  <c r="Z26" i="6"/>
  <c r="Y26" i="6"/>
  <c r="AB25" i="6"/>
  <c r="AA25" i="6"/>
  <c r="Z25" i="6"/>
  <c r="Y25" i="6"/>
  <c r="AB24" i="6"/>
  <c r="AA24" i="6"/>
  <c r="Z24" i="6"/>
  <c r="Y24" i="6"/>
  <c r="AB23" i="6"/>
  <c r="AA23" i="6"/>
  <c r="Z23" i="6"/>
  <c r="Y23" i="6"/>
  <c r="AB22" i="6"/>
  <c r="AA22" i="6"/>
  <c r="Z22" i="6"/>
  <c r="Y22" i="6"/>
  <c r="AB21" i="6"/>
  <c r="AA21" i="6"/>
  <c r="Z21" i="6"/>
  <c r="Y21" i="6"/>
  <c r="AB20" i="6"/>
  <c r="AA20" i="6"/>
  <c r="Z20" i="6"/>
  <c r="Y20" i="6"/>
  <c r="AB19" i="6"/>
  <c r="AA19" i="6"/>
  <c r="Z19" i="6"/>
  <c r="Y19" i="6"/>
  <c r="AB18" i="6"/>
  <c r="AA18" i="6"/>
  <c r="Z18" i="6"/>
  <c r="Y18" i="6"/>
  <c r="AB17" i="6"/>
  <c r="AA17" i="6"/>
  <c r="Z17" i="6"/>
  <c r="Y17" i="6"/>
  <c r="AB16" i="6"/>
  <c r="AA16" i="6"/>
  <c r="Z16" i="6"/>
  <c r="Y16" i="6"/>
  <c r="AB15" i="6"/>
  <c r="AA15" i="6"/>
  <c r="Z15" i="6"/>
  <c r="Y15" i="6"/>
  <c r="AB14" i="6"/>
  <c r="AA14" i="6"/>
  <c r="Z14" i="6"/>
  <c r="Y14" i="6"/>
  <c r="AB13" i="6"/>
  <c r="AA13" i="6"/>
  <c r="Z13" i="6"/>
  <c r="Y13" i="6"/>
  <c r="W64" i="6"/>
  <c r="V64" i="6"/>
  <c r="U64" i="6"/>
  <c r="T64" i="6"/>
  <c r="S64" i="6"/>
  <c r="W63" i="6"/>
  <c r="V63" i="6"/>
  <c r="U63" i="6"/>
  <c r="T63" i="6"/>
  <c r="S63" i="6"/>
  <c r="W62" i="6"/>
  <c r="V62" i="6"/>
  <c r="U62" i="6"/>
  <c r="T62" i="6"/>
  <c r="S62" i="6"/>
  <c r="W61" i="6"/>
  <c r="V61" i="6"/>
  <c r="U61" i="6"/>
  <c r="T61" i="6"/>
  <c r="S61" i="6"/>
  <c r="W60" i="6"/>
  <c r="V60" i="6"/>
  <c r="U60" i="6"/>
  <c r="T60" i="6"/>
  <c r="S60" i="6"/>
  <c r="W59" i="6"/>
  <c r="V59" i="6"/>
  <c r="U59" i="6"/>
  <c r="T59" i="6"/>
  <c r="S59" i="6"/>
  <c r="W58" i="6"/>
  <c r="V58" i="6"/>
  <c r="U58" i="6"/>
  <c r="T58" i="6"/>
  <c r="S58" i="6"/>
  <c r="W57" i="6"/>
  <c r="V57" i="6"/>
  <c r="U57" i="6"/>
  <c r="T57" i="6"/>
  <c r="S57" i="6"/>
  <c r="W56" i="6"/>
  <c r="V56" i="6"/>
  <c r="U56" i="6"/>
  <c r="T56" i="6"/>
  <c r="S56" i="6"/>
  <c r="W55" i="6"/>
  <c r="V55" i="6"/>
  <c r="U55" i="6"/>
  <c r="T55" i="6"/>
  <c r="S55" i="6"/>
  <c r="W54" i="6"/>
  <c r="V54" i="6"/>
  <c r="U54" i="6"/>
  <c r="T54" i="6"/>
  <c r="S54" i="6"/>
  <c r="W53" i="6"/>
  <c r="V53" i="6"/>
  <c r="U53" i="6"/>
  <c r="T53" i="6"/>
  <c r="S53" i="6"/>
  <c r="W52" i="6"/>
  <c r="V52" i="6"/>
  <c r="U52" i="6"/>
  <c r="T52" i="6"/>
  <c r="S52" i="6"/>
  <c r="W51" i="6"/>
  <c r="V51" i="6"/>
  <c r="U51" i="6"/>
  <c r="T51" i="6"/>
  <c r="S51" i="6"/>
  <c r="W50" i="6"/>
  <c r="V50" i="6"/>
  <c r="U50" i="6"/>
  <c r="T50" i="6"/>
  <c r="S50" i="6"/>
  <c r="W49" i="6"/>
  <c r="V49" i="6"/>
  <c r="U49" i="6"/>
  <c r="T49" i="6"/>
  <c r="S49" i="6"/>
  <c r="W48" i="6"/>
  <c r="V48" i="6"/>
  <c r="U48" i="6"/>
  <c r="T48" i="6"/>
  <c r="S48" i="6"/>
  <c r="W47" i="6"/>
  <c r="V47" i="6"/>
  <c r="U47" i="6"/>
  <c r="T47" i="6"/>
  <c r="S47" i="6"/>
  <c r="W46" i="6"/>
  <c r="V46" i="6"/>
  <c r="U46" i="6"/>
  <c r="T46" i="6"/>
  <c r="S46" i="6"/>
  <c r="W45" i="6"/>
  <c r="V45" i="6"/>
  <c r="U45" i="6"/>
  <c r="T45" i="6"/>
  <c r="S45" i="6"/>
  <c r="W44" i="6"/>
  <c r="V44" i="6"/>
  <c r="U44" i="6"/>
  <c r="T44" i="6"/>
  <c r="S44" i="6"/>
  <c r="W43" i="6"/>
  <c r="V43" i="6"/>
  <c r="U43" i="6"/>
  <c r="T43" i="6"/>
  <c r="S43" i="6"/>
  <c r="W42" i="6"/>
  <c r="V42" i="6"/>
  <c r="U42" i="6"/>
  <c r="T42" i="6"/>
  <c r="S42" i="6"/>
  <c r="W41" i="6"/>
  <c r="V41" i="6"/>
  <c r="U41" i="6"/>
  <c r="T41" i="6"/>
  <c r="S41" i="6"/>
  <c r="W40" i="6"/>
  <c r="V40" i="6"/>
  <c r="U40" i="6"/>
  <c r="T40" i="6"/>
  <c r="S40" i="6"/>
  <c r="W39" i="6"/>
  <c r="V39" i="6"/>
  <c r="U39" i="6"/>
  <c r="T39" i="6"/>
  <c r="S39" i="6"/>
  <c r="W38" i="6"/>
  <c r="V38" i="6"/>
  <c r="U38" i="6"/>
  <c r="T38" i="6"/>
  <c r="S38" i="6"/>
  <c r="W37" i="6"/>
  <c r="V37" i="6"/>
  <c r="U37" i="6"/>
  <c r="T37" i="6"/>
  <c r="S37" i="6"/>
  <c r="W36" i="6"/>
  <c r="V36" i="6"/>
  <c r="U36" i="6"/>
  <c r="T36" i="6"/>
  <c r="S36" i="6"/>
  <c r="W35" i="6"/>
  <c r="V35" i="6"/>
  <c r="U35" i="6"/>
  <c r="T35" i="6"/>
  <c r="S35" i="6"/>
  <c r="W34" i="6"/>
  <c r="V34" i="6"/>
  <c r="U34" i="6"/>
  <c r="T34" i="6"/>
  <c r="S34" i="6"/>
  <c r="W33" i="6"/>
  <c r="V33" i="6"/>
  <c r="U33" i="6"/>
  <c r="T33" i="6"/>
  <c r="S33" i="6"/>
  <c r="W32" i="6"/>
  <c r="V32" i="6"/>
  <c r="U32" i="6"/>
  <c r="T32" i="6"/>
  <c r="S32" i="6"/>
  <c r="W31" i="6"/>
  <c r="V31" i="6"/>
  <c r="U31" i="6"/>
  <c r="T31" i="6"/>
  <c r="S31" i="6"/>
  <c r="W30" i="6"/>
  <c r="V30" i="6"/>
  <c r="U30" i="6"/>
  <c r="T30" i="6"/>
  <c r="S30" i="6"/>
  <c r="W29" i="6"/>
  <c r="V29" i="6"/>
  <c r="U29" i="6"/>
  <c r="T29" i="6"/>
  <c r="S29" i="6"/>
  <c r="W28" i="6"/>
  <c r="V28" i="6"/>
  <c r="U28" i="6"/>
  <c r="T28" i="6"/>
  <c r="S28" i="6"/>
  <c r="W27" i="6"/>
  <c r="V27" i="6"/>
  <c r="U27" i="6"/>
  <c r="T27" i="6"/>
  <c r="S27" i="6"/>
  <c r="W26" i="6"/>
  <c r="V26" i="6"/>
  <c r="U26" i="6"/>
  <c r="T26" i="6"/>
  <c r="S26" i="6"/>
  <c r="W25" i="6"/>
  <c r="V25" i="6"/>
  <c r="U25" i="6"/>
  <c r="T25" i="6"/>
  <c r="S25" i="6"/>
  <c r="W24" i="6"/>
  <c r="V24" i="6"/>
  <c r="U24" i="6"/>
  <c r="T24" i="6"/>
  <c r="S24" i="6"/>
  <c r="W23" i="6"/>
  <c r="V23" i="6"/>
  <c r="U23" i="6"/>
  <c r="T23" i="6"/>
  <c r="S23" i="6"/>
  <c r="W22" i="6"/>
  <c r="V22" i="6"/>
  <c r="U22" i="6"/>
  <c r="T22" i="6"/>
  <c r="S22" i="6"/>
  <c r="W21" i="6"/>
  <c r="V21" i="6"/>
  <c r="U21" i="6"/>
  <c r="T21" i="6"/>
  <c r="S21" i="6"/>
  <c r="W20" i="6"/>
  <c r="V20" i="6"/>
  <c r="U20" i="6"/>
  <c r="T20" i="6"/>
  <c r="S20" i="6"/>
  <c r="W19" i="6"/>
  <c r="V19" i="6"/>
  <c r="U19" i="6"/>
  <c r="T19" i="6"/>
  <c r="S19" i="6"/>
  <c r="W18" i="6"/>
  <c r="V18" i="6"/>
  <c r="U18" i="6"/>
  <c r="T18" i="6"/>
  <c r="S18" i="6"/>
  <c r="W17" i="6"/>
  <c r="V17" i="6"/>
  <c r="U17" i="6"/>
  <c r="T17" i="6"/>
  <c r="S17" i="6"/>
  <c r="W16" i="6"/>
  <c r="V16" i="6"/>
  <c r="U16" i="6"/>
  <c r="T16" i="6"/>
  <c r="S16" i="6"/>
  <c r="W15" i="6"/>
  <c r="V15" i="6"/>
  <c r="U15" i="6"/>
  <c r="T15" i="6"/>
  <c r="S15" i="6"/>
  <c r="W14" i="6"/>
  <c r="V14" i="6"/>
  <c r="U14" i="6"/>
  <c r="T14" i="6"/>
  <c r="S14" i="6"/>
  <c r="W13" i="6"/>
  <c r="V13" i="6"/>
  <c r="U13" i="6"/>
  <c r="T13" i="6"/>
  <c r="S13" i="6"/>
  <c r="K64" i="6"/>
  <c r="J64" i="6"/>
  <c r="I64" i="6"/>
  <c r="H64" i="6"/>
  <c r="G64" i="6"/>
  <c r="F64" i="6"/>
  <c r="E64" i="6"/>
  <c r="D64" i="6"/>
  <c r="K63" i="6"/>
  <c r="J63" i="6"/>
  <c r="I63" i="6"/>
  <c r="H63" i="6"/>
  <c r="G63" i="6"/>
  <c r="F63" i="6"/>
  <c r="E63" i="6"/>
  <c r="D63" i="6"/>
  <c r="K62" i="6"/>
  <c r="J62" i="6"/>
  <c r="I62" i="6"/>
  <c r="H62" i="6"/>
  <c r="G62" i="6"/>
  <c r="F62" i="6"/>
  <c r="E62" i="6"/>
  <c r="D62" i="6"/>
  <c r="K61" i="6"/>
  <c r="J61" i="6"/>
  <c r="I61" i="6"/>
  <c r="H61" i="6"/>
  <c r="G61" i="6"/>
  <c r="F61" i="6"/>
  <c r="E61" i="6"/>
  <c r="D61" i="6"/>
  <c r="K60" i="6"/>
  <c r="J60" i="6"/>
  <c r="I60" i="6"/>
  <c r="H60" i="6"/>
  <c r="G60" i="6"/>
  <c r="F60" i="6"/>
  <c r="E60" i="6"/>
  <c r="D60" i="6"/>
  <c r="K59" i="6"/>
  <c r="J59" i="6"/>
  <c r="I59" i="6"/>
  <c r="H59" i="6"/>
  <c r="G59" i="6"/>
  <c r="F59" i="6"/>
  <c r="E59" i="6"/>
  <c r="D59" i="6"/>
  <c r="K58" i="6"/>
  <c r="J58" i="6"/>
  <c r="I58" i="6"/>
  <c r="H58" i="6"/>
  <c r="G58" i="6"/>
  <c r="F58" i="6"/>
  <c r="E58" i="6"/>
  <c r="D58" i="6"/>
  <c r="K57" i="6"/>
  <c r="J57" i="6"/>
  <c r="I57" i="6"/>
  <c r="H57" i="6"/>
  <c r="G57" i="6"/>
  <c r="F57" i="6"/>
  <c r="E57" i="6"/>
  <c r="D57" i="6"/>
  <c r="K56" i="6"/>
  <c r="J56" i="6"/>
  <c r="I56" i="6"/>
  <c r="H56" i="6"/>
  <c r="G56" i="6"/>
  <c r="F56" i="6"/>
  <c r="E56" i="6"/>
  <c r="D56" i="6"/>
  <c r="K55" i="6"/>
  <c r="J55" i="6"/>
  <c r="I55" i="6"/>
  <c r="H55" i="6"/>
  <c r="G55" i="6"/>
  <c r="F55" i="6"/>
  <c r="E55" i="6"/>
  <c r="D55" i="6"/>
  <c r="K54" i="6"/>
  <c r="J54" i="6"/>
  <c r="I54" i="6"/>
  <c r="H54" i="6"/>
  <c r="G54" i="6"/>
  <c r="F54" i="6"/>
  <c r="E54" i="6"/>
  <c r="D54" i="6"/>
  <c r="K53" i="6"/>
  <c r="J53" i="6"/>
  <c r="I53" i="6"/>
  <c r="H53" i="6"/>
  <c r="G53" i="6"/>
  <c r="F53" i="6"/>
  <c r="E53" i="6"/>
  <c r="D53" i="6"/>
  <c r="K52" i="6"/>
  <c r="J52" i="6"/>
  <c r="I52" i="6"/>
  <c r="H52" i="6"/>
  <c r="G52" i="6"/>
  <c r="F52" i="6"/>
  <c r="E52" i="6"/>
  <c r="D52" i="6"/>
  <c r="K51" i="6"/>
  <c r="J51" i="6"/>
  <c r="I51" i="6"/>
  <c r="H51" i="6"/>
  <c r="G51" i="6"/>
  <c r="F51" i="6"/>
  <c r="E51" i="6"/>
  <c r="D51" i="6"/>
  <c r="K50" i="6"/>
  <c r="J50" i="6"/>
  <c r="I50" i="6"/>
  <c r="H50" i="6"/>
  <c r="G50" i="6"/>
  <c r="F50" i="6"/>
  <c r="E50" i="6"/>
  <c r="D50" i="6"/>
  <c r="K49" i="6"/>
  <c r="J49" i="6"/>
  <c r="I49" i="6"/>
  <c r="H49" i="6"/>
  <c r="G49" i="6"/>
  <c r="F49" i="6"/>
  <c r="E49" i="6"/>
  <c r="D49" i="6"/>
  <c r="K48" i="6"/>
  <c r="J48" i="6"/>
  <c r="I48" i="6"/>
  <c r="H48" i="6"/>
  <c r="G48" i="6"/>
  <c r="F48" i="6"/>
  <c r="E48" i="6"/>
  <c r="D48" i="6"/>
  <c r="K47" i="6"/>
  <c r="J47" i="6"/>
  <c r="I47" i="6"/>
  <c r="H47" i="6"/>
  <c r="G47" i="6"/>
  <c r="F47" i="6"/>
  <c r="E47" i="6"/>
  <c r="D47" i="6"/>
  <c r="K46" i="6"/>
  <c r="J46" i="6"/>
  <c r="I46" i="6"/>
  <c r="H46" i="6"/>
  <c r="G46" i="6"/>
  <c r="F46" i="6"/>
  <c r="E46" i="6"/>
  <c r="D46" i="6"/>
  <c r="K45" i="6"/>
  <c r="J45" i="6"/>
  <c r="I45" i="6"/>
  <c r="H45" i="6"/>
  <c r="G45" i="6"/>
  <c r="F45" i="6"/>
  <c r="E45" i="6"/>
  <c r="D45" i="6"/>
  <c r="K44" i="6"/>
  <c r="J44" i="6"/>
  <c r="I44" i="6"/>
  <c r="H44" i="6"/>
  <c r="G44" i="6"/>
  <c r="F44" i="6"/>
  <c r="E44" i="6"/>
  <c r="D44" i="6"/>
  <c r="K43" i="6"/>
  <c r="J43" i="6"/>
  <c r="I43" i="6"/>
  <c r="H43" i="6"/>
  <c r="G43" i="6"/>
  <c r="F43" i="6"/>
  <c r="E43" i="6"/>
  <c r="D43" i="6"/>
  <c r="K42" i="6"/>
  <c r="J42" i="6"/>
  <c r="I42" i="6"/>
  <c r="H42" i="6"/>
  <c r="G42" i="6"/>
  <c r="F42" i="6"/>
  <c r="E42" i="6"/>
  <c r="D42" i="6"/>
  <c r="K41" i="6"/>
  <c r="J41" i="6"/>
  <c r="I41" i="6"/>
  <c r="H41" i="6"/>
  <c r="G41" i="6"/>
  <c r="F41" i="6"/>
  <c r="E41" i="6"/>
  <c r="D41" i="6"/>
  <c r="K39" i="6"/>
  <c r="J39" i="6"/>
  <c r="I39" i="6"/>
  <c r="H39" i="6"/>
  <c r="G39" i="6"/>
  <c r="F39" i="6"/>
  <c r="E39" i="6"/>
  <c r="D39" i="6"/>
  <c r="K38" i="6"/>
  <c r="J38" i="6"/>
  <c r="I38" i="6"/>
  <c r="H38" i="6"/>
  <c r="G38" i="6"/>
  <c r="F38" i="6"/>
  <c r="E38" i="6"/>
  <c r="D38" i="6"/>
  <c r="K37" i="6"/>
  <c r="J37" i="6"/>
  <c r="I37" i="6"/>
  <c r="H37" i="6"/>
  <c r="G37" i="6"/>
  <c r="F37" i="6"/>
  <c r="E37" i="6"/>
  <c r="D37" i="6"/>
  <c r="K36" i="6"/>
  <c r="J36" i="6"/>
  <c r="I36" i="6"/>
  <c r="H36" i="6"/>
  <c r="G36" i="6"/>
  <c r="F36" i="6"/>
  <c r="E36" i="6"/>
  <c r="D36" i="6"/>
  <c r="K35" i="6"/>
  <c r="J35" i="6"/>
  <c r="I35" i="6"/>
  <c r="H35" i="6"/>
  <c r="G35" i="6"/>
  <c r="F35" i="6"/>
  <c r="E35" i="6"/>
  <c r="D35" i="6"/>
  <c r="K34" i="6"/>
  <c r="J34" i="6"/>
  <c r="I34" i="6"/>
  <c r="H34" i="6"/>
  <c r="G34" i="6"/>
  <c r="F34" i="6"/>
  <c r="E34" i="6"/>
  <c r="D34" i="6"/>
  <c r="K33" i="6"/>
  <c r="J33" i="6"/>
  <c r="I33" i="6"/>
  <c r="H33" i="6"/>
  <c r="G33" i="6"/>
  <c r="F33" i="6"/>
  <c r="E33" i="6"/>
  <c r="D33" i="6"/>
  <c r="K32" i="6"/>
  <c r="J32" i="6"/>
  <c r="I32" i="6"/>
  <c r="H32" i="6"/>
  <c r="G32" i="6"/>
  <c r="F32" i="6"/>
  <c r="E32" i="6"/>
  <c r="D32" i="6"/>
  <c r="K31" i="6"/>
  <c r="J31" i="6"/>
  <c r="I31" i="6"/>
  <c r="H31" i="6"/>
  <c r="G31" i="6"/>
  <c r="F31" i="6"/>
  <c r="E31" i="6"/>
  <c r="D31" i="6"/>
  <c r="K30" i="6"/>
  <c r="J30" i="6"/>
  <c r="I30" i="6"/>
  <c r="H30" i="6"/>
  <c r="G30" i="6"/>
  <c r="F30" i="6"/>
  <c r="E30" i="6"/>
  <c r="D30" i="6"/>
  <c r="K29" i="6"/>
  <c r="J29" i="6"/>
  <c r="I29" i="6"/>
  <c r="H29" i="6"/>
  <c r="G29" i="6"/>
  <c r="F29" i="6"/>
  <c r="E29" i="6"/>
  <c r="D29" i="6"/>
  <c r="K28" i="6"/>
  <c r="J28" i="6"/>
  <c r="I28" i="6"/>
  <c r="H28" i="6"/>
  <c r="G28" i="6"/>
  <c r="F28" i="6"/>
  <c r="E28" i="6"/>
  <c r="D28" i="6"/>
  <c r="K27" i="6"/>
  <c r="J27" i="6"/>
  <c r="I27" i="6"/>
  <c r="H27" i="6"/>
  <c r="G27" i="6"/>
  <c r="F27" i="6"/>
  <c r="E27" i="6"/>
  <c r="D27" i="6"/>
  <c r="K26" i="6"/>
  <c r="J26" i="6"/>
  <c r="I26" i="6"/>
  <c r="H26" i="6"/>
  <c r="G26" i="6"/>
  <c r="F26" i="6"/>
  <c r="E26" i="6"/>
  <c r="D26" i="6"/>
  <c r="K25" i="6"/>
  <c r="J25" i="6"/>
  <c r="I25" i="6"/>
  <c r="H25" i="6"/>
  <c r="G25" i="6"/>
  <c r="F25" i="6"/>
  <c r="E25" i="6"/>
  <c r="D25" i="6"/>
  <c r="K24" i="6"/>
  <c r="J24" i="6"/>
  <c r="I24" i="6"/>
  <c r="H24" i="6"/>
  <c r="G24" i="6"/>
  <c r="F24" i="6"/>
  <c r="E24" i="6"/>
  <c r="D24" i="6"/>
  <c r="K23" i="6"/>
  <c r="J23" i="6"/>
  <c r="I23" i="6"/>
  <c r="H23" i="6"/>
  <c r="G23" i="6"/>
  <c r="F23" i="6"/>
  <c r="E23" i="6"/>
  <c r="D23" i="6"/>
  <c r="K22" i="6"/>
  <c r="J22" i="6"/>
  <c r="I22" i="6"/>
  <c r="H22" i="6"/>
  <c r="G22" i="6"/>
  <c r="F22" i="6"/>
  <c r="E22" i="6"/>
  <c r="D22" i="6"/>
  <c r="K21" i="6"/>
  <c r="J21" i="6"/>
  <c r="I21" i="6"/>
  <c r="H21" i="6"/>
  <c r="G21" i="6"/>
  <c r="F21" i="6"/>
  <c r="E21" i="6"/>
  <c r="D21" i="6"/>
  <c r="K20" i="6"/>
  <c r="J20" i="6"/>
  <c r="I20" i="6"/>
  <c r="H20" i="6"/>
  <c r="G20" i="6"/>
  <c r="F20" i="6"/>
  <c r="E20" i="6"/>
  <c r="D20" i="6"/>
  <c r="K19" i="6"/>
  <c r="J19" i="6"/>
  <c r="I19" i="6"/>
  <c r="H19" i="6"/>
  <c r="G19" i="6"/>
  <c r="F19" i="6"/>
  <c r="E19" i="6"/>
  <c r="D19" i="6"/>
  <c r="K18" i="6"/>
  <c r="J18" i="6"/>
  <c r="I18" i="6"/>
  <c r="H18" i="6"/>
  <c r="G18" i="6"/>
  <c r="F18" i="6"/>
  <c r="E18" i="6"/>
  <c r="D18" i="6"/>
  <c r="K17" i="6"/>
  <c r="J17" i="6"/>
  <c r="I17" i="6"/>
  <c r="H17" i="6"/>
  <c r="G17" i="6"/>
  <c r="F17" i="6"/>
  <c r="E17" i="6"/>
  <c r="D17" i="6"/>
  <c r="K16" i="6"/>
  <c r="J16" i="6"/>
  <c r="I16" i="6"/>
  <c r="H16" i="6"/>
  <c r="G16" i="6"/>
  <c r="F16" i="6"/>
  <c r="E16" i="6"/>
  <c r="D16" i="6"/>
  <c r="K15" i="6"/>
  <c r="J15" i="6"/>
  <c r="I15" i="6"/>
  <c r="H15" i="6"/>
  <c r="G15" i="6"/>
  <c r="F15" i="6"/>
  <c r="E15" i="6"/>
  <c r="D15" i="6"/>
  <c r="K14" i="6"/>
  <c r="J14" i="6"/>
  <c r="I14" i="6"/>
  <c r="H14" i="6"/>
  <c r="G14" i="6"/>
  <c r="F14" i="6"/>
  <c r="E14" i="6"/>
  <c r="D14" i="6"/>
  <c r="K13" i="6"/>
  <c r="J13" i="6"/>
  <c r="I13" i="6"/>
  <c r="H13" i="6"/>
  <c r="G13" i="6"/>
  <c r="F13" i="6"/>
  <c r="E13" i="6"/>
  <c r="D13" i="6"/>
  <c r="F80" i="9" l="1"/>
  <c r="A83" i="9"/>
  <c r="A84" i="9"/>
  <c r="F81" i="9"/>
  <c r="W30" i="7"/>
  <c r="W47" i="7"/>
  <c r="W59" i="7" s="1"/>
  <c r="W42" i="7"/>
  <c r="W60" i="7" s="1"/>
  <c r="W71" i="7" s="1"/>
  <c r="W78" i="7" s="1"/>
  <c r="W82" i="7" s="1"/>
  <c r="A70" i="9" l="1"/>
  <c r="B40" i="6" l="1"/>
  <c r="D20" i="10" l="1"/>
  <c r="E20" i="10"/>
  <c r="F20" i="10"/>
  <c r="G20" i="10"/>
  <c r="I20" i="10" s="1"/>
  <c r="M20" i="10"/>
  <c r="J20" i="10"/>
  <c r="L20" i="10"/>
  <c r="C20" i="10"/>
  <c r="K20" i="10" l="1"/>
  <c r="R47" i="7" l="1"/>
  <c r="R59" i="7" s="1"/>
  <c r="V30" i="7"/>
  <c r="V42" i="7" s="1"/>
  <c r="V47" i="7"/>
  <c r="V59" i="7" s="1"/>
  <c r="V77" i="7"/>
  <c r="R77" i="7"/>
  <c r="U30" i="7"/>
  <c r="U42" i="7" s="1"/>
  <c r="U47" i="7"/>
  <c r="U59" i="7" s="1"/>
  <c r="U77" i="7"/>
  <c r="R30" i="7"/>
  <c r="R42" i="7" s="1"/>
  <c r="R60" i="7" l="1"/>
  <c r="R71" i="7" s="1"/>
  <c r="R78" i="7" s="1"/>
  <c r="R82" i="7" s="1"/>
  <c r="V60" i="7"/>
  <c r="V71" i="7" s="1"/>
  <c r="V78" i="7" s="1"/>
  <c r="V82" i="7" s="1"/>
  <c r="U60" i="7"/>
  <c r="U71" i="7" s="1"/>
  <c r="U78" i="7" s="1"/>
  <c r="U82" i="7" s="1"/>
  <c r="X30" i="7" l="1"/>
  <c r="X42" i="7" s="1"/>
  <c r="Y30" i="7"/>
  <c r="Y42" i="7" s="1"/>
  <c r="X47" i="7"/>
  <c r="X59" i="7" s="1"/>
  <c r="X77" i="7"/>
  <c r="Y77" i="7"/>
  <c r="Y47" i="7"/>
  <c r="Y59" i="7" s="1"/>
  <c r="Z30" i="7"/>
  <c r="Z42" i="7" s="1"/>
  <c r="Z77" i="7"/>
  <c r="Z47" i="7"/>
  <c r="Z59" i="7" s="1"/>
  <c r="AA47" i="7"/>
  <c r="AA59" i="7" s="1"/>
  <c r="H73" i="9"/>
  <c r="AA30" i="7"/>
  <c r="AA42" i="7" s="1"/>
  <c r="AA77" i="7"/>
  <c r="Y60" i="7" l="1"/>
  <c r="Y71" i="7" s="1"/>
  <c r="Y78" i="7" s="1"/>
  <c r="Y82" i="7" s="1"/>
  <c r="AA60" i="7"/>
  <c r="AA71" i="7" s="1"/>
  <c r="AA78" i="7" s="1"/>
  <c r="AA82" i="7" s="1"/>
  <c r="X60" i="7"/>
  <c r="X71" i="7" s="1"/>
  <c r="X78" i="7" s="1"/>
  <c r="X82" i="7" s="1"/>
  <c r="Z60" i="7"/>
  <c r="Z71" i="7" s="1"/>
  <c r="Z78" i="7" s="1"/>
  <c r="Z82" i="7" s="1"/>
  <c r="H76" i="9" l="1"/>
  <c r="H77" i="9"/>
  <c r="H75" i="9" l="1"/>
  <c r="H74" i="9"/>
  <c r="Q77" i="7" l="1"/>
  <c r="P77" i="7"/>
  <c r="O77" i="7"/>
  <c r="N77" i="7"/>
  <c r="Q47" i="7"/>
  <c r="P47" i="7"/>
  <c r="O47" i="7"/>
  <c r="N47" i="7"/>
  <c r="P30" i="7"/>
  <c r="O30" i="7"/>
  <c r="N30" i="7"/>
  <c r="Q30" i="7"/>
  <c r="J77" i="7"/>
  <c r="I77" i="7"/>
  <c r="H77" i="7"/>
  <c r="G77" i="7"/>
  <c r="F77" i="7"/>
  <c r="E77" i="7"/>
  <c r="D77" i="7"/>
  <c r="C77" i="7"/>
  <c r="J47" i="7"/>
  <c r="I47" i="7"/>
  <c r="H47" i="7"/>
  <c r="G47" i="7"/>
  <c r="G59" i="7" s="1"/>
  <c r="F47" i="7"/>
  <c r="E47" i="7"/>
  <c r="E59" i="7" s="1"/>
  <c r="D47" i="7"/>
  <c r="D59" i="7" s="1"/>
  <c r="C47" i="7"/>
  <c r="C59" i="7" s="1"/>
  <c r="J59" i="7"/>
  <c r="I59" i="7"/>
  <c r="H59" i="7"/>
  <c r="F59" i="7"/>
  <c r="J30" i="7"/>
  <c r="I30" i="7"/>
  <c r="H30" i="7"/>
  <c r="H42" i="7" s="1"/>
  <c r="G30" i="7"/>
  <c r="G42" i="7" s="1"/>
  <c r="F30" i="7"/>
  <c r="F42" i="7" s="1"/>
  <c r="E30" i="7"/>
  <c r="E42" i="7" s="1"/>
  <c r="D30" i="7"/>
  <c r="D42" i="7" s="1"/>
  <c r="C30" i="7"/>
  <c r="C42" i="7" s="1"/>
  <c r="J42" i="7"/>
  <c r="I42" i="7"/>
  <c r="E60" i="7" l="1"/>
  <c r="E71" i="7" s="1"/>
  <c r="E78" i="7" s="1"/>
  <c r="E82" i="7" s="1"/>
  <c r="F60" i="7"/>
  <c r="F71" i="7" s="1"/>
  <c r="F78" i="7" s="1"/>
  <c r="F82" i="7" s="1"/>
  <c r="J60" i="7"/>
  <c r="J71" i="7" s="1"/>
  <c r="J78" i="7" s="1"/>
  <c r="J82" i="7" s="1"/>
  <c r="I60" i="7"/>
  <c r="I71" i="7" s="1"/>
  <c r="I78" i="7" s="1"/>
  <c r="I82" i="7" s="1"/>
  <c r="G60" i="7"/>
  <c r="G71" i="7" s="1"/>
  <c r="G78" i="7" s="1"/>
  <c r="G82" i="7" s="1"/>
  <c r="D60" i="7"/>
  <c r="D71" i="7" s="1"/>
  <c r="D78" i="7" s="1"/>
  <c r="D82" i="7" s="1"/>
  <c r="H60" i="7"/>
  <c r="H71" i="7" s="1"/>
  <c r="H78" i="7" s="1"/>
  <c r="H82" i="7" s="1"/>
  <c r="C60" i="7"/>
  <c r="C71" i="7" s="1"/>
  <c r="C78" i="7" s="1"/>
  <c r="C82" i="7" s="1"/>
  <c r="K30" i="7"/>
  <c r="K42" i="7" s="1"/>
  <c r="L30" i="7"/>
  <c r="L42" i="7" s="1"/>
  <c r="K47" i="7"/>
  <c r="K59" i="7" s="1"/>
  <c r="K77" i="7"/>
  <c r="L47" i="7"/>
  <c r="L59" i="7" s="1"/>
  <c r="L77" i="7"/>
  <c r="D176" i="10"/>
  <c r="D179" i="10"/>
  <c r="P59" i="7"/>
  <c r="O42" i="7"/>
  <c r="O59" i="7"/>
  <c r="P42" i="7"/>
  <c r="N59" i="7"/>
  <c r="T77" i="7"/>
  <c r="S77" i="7"/>
  <c r="E176" i="10"/>
  <c r="E179" i="10"/>
  <c r="T30" i="7"/>
  <c r="T42" i="7" s="1"/>
  <c r="Q42" i="7"/>
  <c r="T47" i="7"/>
  <c r="T59" i="7" s="1"/>
  <c r="S47" i="7"/>
  <c r="S59" i="7" s="1"/>
  <c r="Q59" i="7"/>
  <c r="S30" i="7"/>
  <c r="S42" i="7" s="1"/>
  <c r="N42" i="7"/>
  <c r="K60" i="7" l="1"/>
  <c r="K71" i="7" s="1"/>
  <c r="K78" i="7" s="1"/>
  <c r="K82" i="7" s="1"/>
  <c r="S60" i="7"/>
  <c r="S71" i="7" s="1"/>
  <c r="S78" i="7" s="1"/>
  <c r="S82" i="7" s="1"/>
  <c r="L60" i="7"/>
  <c r="L71" i="7" s="1"/>
  <c r="L78" i="7" s="1"/>
  <c r="L82" i="7" s="1"/>
  <c r="O60" i="7"/>
  <c r="O71" i="7" s="1"/>
  <c r="O78" i="7" s="1"/>
  <c r="O82" i="7" s="1"/>
  <c r="D180" i="10"/>
  <c r="P60" i="7"/>
  <c r="P71" i="7" s="1"/>
  <c r="P78" i="7" s="1"/>
  <c r="P82" i="7" s="1"/>
  <c r="N60" i="7"/>
  <c r="N71" i="7" s="1"/>
  <c r="N78" i="7" s="1"/>
  <c r="N82" i="7" s="1"/>
  <c r="Q60" i="7"/>
  <c r="Q71" i="7" s="1"/>
  <c r="Q78" i="7" s="1"/>
  <c r="Q82" i="7" s="1"/>
  <c r="E180" i="10"/>
  <c r="T60" i="7"/>
  <c r="T71" i="7" s="1"/>
  <c r="T78" i="7" s="1"/>
  <c r="T82" i="7" s="1"/>
  <c r="C61" i="9" l="1"/>
  <c r="C60" i="9"/>
  <c r="C57" i="9"/>
  <c r="C56" i="9"/>
  <c r="C55" i="9"/>
  <c r="C53" i="9"/>
  <c r="C52" i="9"/>
  <c r="C51" i="9"/>
  <c r="C50" i="9"/>
  <c r="C46" i="9"/>
  <c r="I36" i="9"/>
  <c r="C36" i="9"/>
  <c r="D35" i="9"/>
  <c r="C32" i="9"/>
  <c r="D31" i="9"/>
  <c r="E29" i="9"/>
  <c r="D21" i="9"/>
  <c r="F15" i="9"/>
  <c r="C14" i="9"/>
  <c r="E53" i="10"/>
  <c r="F61" i="10"/>
  <c r="G160" i="10"/>
  <c r="E161" i="10"/>
  <c r="G157" i="10"/>
  <c r="G156" i="10"/>
  <c r="M42" i="10"/>
  <c r="E16" i="10"/>
  <c r="D19" i="10"/>
  <c r="L42" i="10"/>
  <c r="D42" i="10"/>
  <c r="C42" i="10"/>
  <c r="J41" i="10"/>
  <c r="G41" i="10"/>
  <c r="C41" i="10"/>
  <c r="G40" i="10"/>
  <c r="E39" i="10"/>
  <c r="L38" i="10"/>
  <c r="D38" i="10"/>
  <c r="E36" i="10"/>
  <c r="M35" i="10"/>
  <c r="L35" i="10"/>
  <c r="E35" i="10"/>
  <c r="D35" i="10"/>
  <c r="D34" i="10"/>
  <c r="L24" i="10"/>
  <c r="M24" i="10"/>
  <c r="F24" i="10"/>
  <c r="D24" i="10"/>
  <c r="C24" i="10"/>
  <c r="L23" i="10"/>
  <c r="J23" i="10"/>
  <c r="M23" i="10"/>
  <c r="F23" i="10"/>
  <c r="E23" i="10"/>
  <c r="D23" i="10"/>
  <c r="D22" i="10"/>
  <c r="J21" i="10"/>
  <c r="G21" i="10"/>
  <c r="E21" i="10"/>
  <c r="C21" i="10"/>
  <c r="J19" i="10"/>
  <c r="E19" i="10"/>
  <c r="C19" i="10"/>
  <c r="M18" i="10"/>
  <c r="G18" i="10"/>
  <c r="C18" i="10"/>
  <c r="D17" i="10"/>
  <c r="L16" i="10"/>
  <c r="G16" i="10"/>
  <c r="F16" i="10"/>
  <c r="D16" i="10"/>
  <c r="C16" i="10"/>
  <c r="B40" i="7"/>
  <c r="B60" i="6"/>
  <c r="B42" i="6"/>
  <c r="B35" i="6"/>
  <c r="B24" i="6"/>
  <c r="B16" i="6"/>
  <c r="C1" i="11"/>
  <c r="A3" i="11"/>
  <c r="A4" i="11"/>
  <c r="B1" i="5"/>
  <c r="B1" i="8"/>
  <c r="B15" i="8"/>
  <c r="AF1" i="7"/>
  <c r="AE5" i="7" s="1"/>
  <c r="I1" i="9"/>
  <c r="J5" i="10"/>
  <c r="M1" i="10"/>
  <c r="G69" i="10" s="1"/>
  <c r="M5" i="10"/>
  <c r="A3" i="10"/>
  <c r="A3" i="5"/>
  <c r="A3" i="9"/>
  <c r="A3" i="7"/>
  <c r="A3" i="6"/>
  <c r="A3" i="8"/>
  <c r="A4" i="5"/>
  <c r="AF5" i="7"/>
  <c r="A4" i="9"/>
  <c r="A4" i="8"/>
  <c r="B81" i="7"/>
  <c r="B12" i="6"/>
  <c r="AE12" i="6"/>
  <c r="AD5" i="6"/>
  <c r="A4" i="6"/>
  <c r="C39" i="10"/>
  <c r="E14" i="9"/>
  <c r="D161" i="10"/>
  <c r="L41" i="10"/>
  <c r="F62" i="10"/>
  <c r="C44" i="9" l="1"/>
  <c r="F79" i="9"/>
  <c r="D14" i="9"/>
  <c r="C15" i="9"/>
  <c r="H15" i="9"/>
  <c r="F16" i="9"/>
  <c r="E17" i="9"/>
  <c r="F20" i="9"/>
  <c r="E21" i="9"/>
  <c r="D28" i="9"/>
  <c r="H28" i="9"/>
  <c r="I29" i="9"/>
  <c r="F30" i="9"/>
  <c r="D32" i="9"/>
  <c r="H32" i="9"/>
  <c r="D36" i="9"/>
  <c r="H36" i="9"/>
  <c r="G171" i="9"/>
  <c r="J122" i="9"/>
  <c r="E30" i="9"/>
  <c r="H49" i="9"/>
  <c r="H58" i="9"/>
  <c r="C48" i="9"/>
  <c r="C88" i="9"/>
  <c r="F18" i="9"/>
  <c r="H30" i="9"/>
  <c r="F17" i="9"/>
  <c r="H20" i="9"/>
  <c r="F21" i="9"/>
  <c r="D29" i="9"/>
  <c r="H29" i="9"/>
  <c r="C30" i="9"/>
  <c r="I30" i="9"/>
  <c r="E32" i="9"/>
  <c r="D33" i="9"/>
  <c r="I16" i="10"/>
  <c r="K41" i="10"/>
  <c r="J132" i="10"/>
  <c r="B52" i="7"/>
  <c r="B24" i="7"/>
  <c r="L21" i="10"/>
  <c r="F22" i="10"/>
  <c r="E24" i="10"/>
  <c r="M34" i="10"/>
  <c r="G35" i="10"/>
  <c r="I35" i="10" s="1"/>
  <c r="C36" i="10"/>
  <c r="J36" i="10"/>
  <c r="D37" i="10"/>
  <c r="L37" i="10"/>
  <c r="E38" i="10"/>
  <c r="M38" i="10"/>
  <c r="G39" i="10"/>
  <c r="I39" i="10" s="1"/>
  <c r="E42" i="10"/>
  <c r="J22" i="10"/>
  <c r="E22" i="10"/>
  <c r="G19" i="10"/>
  <c r="K19" i="10" s="1"/>
  <c r="D40" i="10"/>
  <c r="L40" i="10"/>
  <c r="G122" i="9"/>
  <c r="H48" i="9"/>
  <c r="H52" i="9"/>
  <c r="H56" i="9"/>
  <c r="E18" i="9"/>
  <c r="C20" i="9"/>
  <c r="H46" i="9"/>
  <c r="H54" i="9"/>
  <c r="I132" i="10"/>
  <c r="D18" i="9"/>
  <c r="C33" i="9"/>
  <c r="F167" i="10"/>
  <c r="B73" i="7"/>
  <c r="F29" i="9"/>
  <c r="F33" i="9"/>
  <c r="C47" i="9"/>
  <c r="M11" i="10"/>
  <c r="B12" i="7"/>
  <c r="B39" i="7"/>
  <c r="AE24" i="6"/>
  <c r="AE29" i="6"/>
  <c r="C40" i="10"/>
  <c r="C34" i="9"/>
  <c r="C49" i="9"/>
  <c r="B46" i="6"/>
  <c r="AE51" i="6"/>
  <c r="AE58" i="6"/>
  <c r="AE59" i="6"/>
  <c r="B41" i="7"/>
  <c r="B51" i="7"/>
  <c r="B34" i="7"/>
  <c r="B62" i="7"/>
  <c r="F17" i="10"/>
  <c r="F18" i="10"/>
  <c r="M19" i="10"/>
  <c r="D21" i="10"/>
  <c r="G24" i="10"/>
  <c r="F147" i="10"/>
  <c r="G159" i="10"/>
  <c r="F60" i="10"/>
  <c r="F63" i="10" s="1"/>
  <c r="D68" i="9"/>
  <c r="C19" i="9"/>
  <c r="H19" i="9"/>
  <c r="I33" i="9"/>
  <c r="C156" i="9"/>
  <c r="AE13" i="6"/>
  <c r="F132" i="10"/>
  <c r="D19" i="9"/>
  <c r="C45" i="9"/>
  <c r="F116" i="10"/>
  <c r="D56" i="10"/>
  <c r="B19" i="6"/>
  <c r="B23" i="6"/>
  <c r="B27" i="6"/>
  <c r="B52" i="6"/>
  <c r="B18" i="6"/>
  <c r="B45" i="7"/>
  <c r="J17" i="10"/>
  <c r="G23" i="10"/>
  <c r="K23" i="10" s="1"/>
  <c r="G34" i="10"/>
  <c r="C35" i="10"/>
  <c r="J35" i="10"/>
  <c r="D36" i="10"/>
  <c r="L36" i="10"/>
  <c r="G38" i="10"/>
  <c r="J39" i="10"/>
  <c r="G37" i="10"/>
  <c r="J42" i="10"/>
  <c r="E56" i="10"/>
  <c r="D15" i="9"/>
  <c r="C16" i="9"/>
  <c r="H16" i="9"/>
  <c r="F34" i="9"/>
  <c r="H53" i="9"/>
  <c r="E19" i="9"/>
  <c r="D20" i="9"/>
  <c r="F171" i="9"/>
  <c r="H34" i="9"/>
  <c r="E51" i="10"/>
  <c r="E158" i="10"/>
  <c r="E162" i="10" s="1"/>
  <c r="AE34" i="6"/>
  <c r="AE64" i="6"/>
  <c r="B55" i="7"/>
  <c r="G161" i="10"/>
  <c r="B38" i="6"/>
  <c r="B50" i="6"/>
  <c r="B54" i="6"/>
  <c r="AE36" i="6"/>
  <c r="AE38" i="6"/>
  <c r="AE48" i="6"/>
  <c r="AE50" i="6"/>
  <c r="B32" i="7"/>
  <c r="B54" i="7"/>
  <c r="B15" i="7"/>
  <c r="B16" i="7"/>
  <c r="B19" i="7"/>
  <c r="B20" i="7"/>
  <c r="B21" i="7"/>
  <c r="B23" i="7"/>
  <c r="B37" i="7"/>
  <c r="B65" i="7"/>
  <c r="H51" i="9"/>
  <c r="K171" i="9"/>
  <c r="F101" i="10"/>
  <c r="AF12" i="7"/>
  <c r="B15" i="6"/>
  <c r="B25" i="6"/>
  <c r="B31" i="6"/>
  <c r="B36" i="6"/>
  <c r="D101" i="10"/>
  <c r="E132" i="10"/>
  <c r="D132" i="10"/>
  <c r="I31" i="9"/>
  <c r="C171" i="9"/>
  <c r="C69" i="10"/>
  <c r="G47" i="10"/>
  <c r="M29" i="10"/>
  <c r="K5" i="10"/>
  <c r="G178" i="10"/>
  <c r="AE32" i="6"/>
  <c r="B33" i="6"/>
  <c r="AE28" i="6"/>
  <c r="AE33" i="6"/>
  <c r="I116" i="10"/>
  <c r="E147" i="10"/>
  <c r="C147" i="10"/>
  <c r="D147" i="10"/>
  <c r="C122" i="9"/>
  <c r="B53" i="7"/>
  <c r="B61" i="7"/>
  <c r="B63" i="7"/>
  <c r="B74" i="7"/>
  <c r="B75" i="7"/>
  <c r="B76" i="7"/>
  <c r="H101" i="10"/>
  <c r="L18" i="10"/>
  <c r="M21" i="10"/>
  <c r="C22" i="10"/>
  <c r="G101" i="10"/>
  <c r="E116" i="10"/>
  <c r="J37" i="10"/>
  <c r="L39" i="10"/>
  <c r="E40" i="10"/>
  <c r="I40" i="10" s="1"/>
  <c r="M40" i="10"/>
  <c r="C23" i="10"/>
  <c r="H147" i="10"/>
  <c r="G147" i="10"/>
  <c r="M41" i="10"/>
  <c r="E55" i="10"/>
  <c r="H14" i="9"/>
  <c r="C18" i="9"/>
  <c r="E20" i="9"/>
  <c r="C31" i="9"/>
  <c r="E122" i="9"/>
  <c r="I35" i="9"/>
  <c r="F36" i="9"/>
  <c r="H47" i="9"/>
  <c r="E15" i="9"/>
  <c r="G15" i="9" s="1"/>
  <c r="D16" i="9"/>
  <c r="F156" i="9"/>
  <c r="I171" i="9"/>
  <c r="D122" i="9"/>
  <c r="E33" i="9"/>
  <c r="B22" i="6"/>
  <c r="B43" i="6"/>
  <c r="B51" i="6"/>
  <c r="AE15" i="6"/>
  <c r="AE19" i="6"/>
  <c r="AE31" i="6"/>
  <c r="AE35" i="6"/>
  <c r="AE57" i="6"/>
  <c r="B20" i="6"/>
  <c r="B21" i="6"/>
  <c r="B28" i="6"/>
  <c r="B29" i="6"/>
  <c r="B44" i="6"/>
  <c r="B45" i="6"/>
  <c r="B48" i="6"/>
  <c r="B63" i="6"/>
  <c r="AE14" i="6"/>
  <c r="AE21" i="6"/>
  <c r="AE23" i="6"/>
  <c r="AE25" i="6"/>
  <c r="AE26" i="6"/>
  <c r="AE30" i="6"/>
  <c r="B25" i="7"/>
  <c r="B44" i="7"/>
  <c r="B66" i="7"/>
  <c r="I101" i="10"/>
  <c r="M17" i="10"/>
  <c r="L22" i="10"/>
  <c r="C37" i="10"/>
  <c r="C38" i="10"/>
  <c r="C132" i="10"/>
  <c r="J24" i="10"/>
  <c r="D55" i="10"/>
  <c r="F185" i="10"/>
  <c r="D17" i="9"/>
  <c r="F19" i="9"/>
  <c r="E31" i="9"/>
  <c r="H33" i="9"/>
  <c r="E34" i="9"/>
  <c r="C35" i="9"/>
  <c r="E35" i="9"/>
  <c r="H50" i="9"/>
  <c r="E171" i="9"/>
  <c r="H171" i="9"/>
  <c r="H11" i="9"/>
  <c r="B32" i="6"/>
  <c r="B55" i="6"/>
  <c r="B62" i="6"/>
  <c r="B26" i="7"/>
  <c r="B27" i="7"/>
  <c r="B35" i="7"/>
  <c r="B36" i="7"/>
  <c r="B69" i="7"/>
  <c r="G17" i="10"/>
  <c r="J101" i="10"/>
  <c r="F21" i="10"/>
  <c r="J34" i="10"/>
  <c r="G36" i="10"/>
  <c r="I36" i="10" s="1"/>
  <c r="E37" i="10"/>
  <c r="M37" i="10"/>
  <c r="J40" i="10"/>
  <c r="K40" i="10" s="1"/>
  <c r="D41" i="10"/>
  <c r="G42" i="10"/>
  <c r="M22" i="10"/>
  <c r="G132" i="10"/>
  <c r="L19" i="10"/>
  <c r="J18" i="10"/>
  <c r="K18" i="10" s="1"/>
  <c r="D52" i="10"/>
  <c r="E16" i="9"/>
  <c r="H18" i="9"/>
  <c r="K122" i="9"/>
  <c r="D30" i="9"/>
  <c r="D34" i="9"/>
  <c r="I34" i="9"/>
  <c r="F35" i="9"/>
  <c r="C54" i="9"/>
  <c r="C58" i="9"/>
  <c r="H45" i="9"/>
  <c r="H55" i="9"/>
  <c r="D171" i="9"/>
  <c r="I28" i="9"/>
  <c r="J171" i="9"/>
  <c r="I32" i="9"/>
  <c r="H35" i="9"/>
  <c r="C59" i="9"/>
  <c r="H44" i="9"/>
  <c r="H88" i="9"/>
  <c r="D67" i="9"/>
  <c r="I25" i="9"/>
  <c r="H72" i="9"/>
  <c r="D158" i="10"/>
  <c r="D51" i="10"/>
  <c r="L34" i="10"/>
  <c r="H116" i="10"/>
  <c r="H132" i="10"/>
  <c r="M16" i="10"/>
  <c r="C17" i="10"/>
  <c r="C101" i="10"/>
  <c r="G107" i="9"/>
  <c r="J16" i="10"/>
  <c r="AE42" i="6"/>
  <c r="AE43" i="6"/>
  <c r="AE46" i="6"/>
  <c r="B49" i="7"/>
  <c r="B58" i="7"/>
  <c r="B64" i="7"/>
  <c r="B68" i="7"/>
  <c r="G22" i="10"/>
  <c r="E107" i="9"/>
  <c r="H17" i="9"/>
  <c r="C21" i="9"/>
  <c r="H21" i="9"/>
  <c r="F122" i="9"/>
  <c r="F28" i="9"/>
  <c r="E36" i="9"/>
  <c r="E28" i="9"/>
  <c r="G155" i="10"/>
  <c r="G177" i="10"/>
  <c r="B17" i="6"/>
  <c r="B37" i="6"/>
  <c r="B53" i="6"/>
  <c r="B56" i="6"/>
  <c r="B58" i="6"/>
  <c r="B59" i="6"/>
  <c r="AE18" i="6"/>
  <c r="AE20" i="6"/>
  <c r="AE44" i="6"/>
  <c r="AE45" i="6"/>
  <c r="AE55" i="6"/>
  <c r="AE56" i="6"/>
  <c r="B17" i="7"/>
  <c r="B28" i="7"/>
  <c r="B29" i="7"/>
  <c r="B38" i="7"/>
  <c r="E101" i="10"/>
  <c r="J38" i="10"/>
  <c r="G174" i="10"/>
  <c r="C29" i="9"/>
  <c r="F31" i="9"/>
  <c r="F32" i="9"/>
  <c r="E156" i="9"/>
  <c r="I21" i="10"/>
  <c r="K21" i="10"/>
  <c r="D39" i="10"/>
  <c r="D116" i="10"/>
  <c r="G173" i="10"/>
  <c r="G175" i="10"/>
  <c r="D53" i="10"/>
  <c r="G53" i="10" s="1"/>
  <c r="I147" i="10"/>
  <c r="M36" i="10"/>
  <c r="B50" i="7"/>
  <c r="C34" i="10"/>
  <c r="C116" i="10"/>
  <c r="F107" i="9"/>
  <c r="F14" i="9"/>
  <c r="H122" i="9"/>
  <c r="H31" i="9"/>
  <c r="AE27" i="6"/>
  <c r="AE49" i="6"/>
  <c r="G116" i="10"/>
  <c r="D107" i="9"/>
  <c r="C28" i="9"/>
  <c r="B14" i="6"/>
  <c r="B39" i="6"/>
  <c r="B41" i="6"/>
  <c r="B57" i="6"/>
  <c r="B61" i="6"/>
  <c r="B64" i="6"/>
  <c r="C40" i="6" s="1"/>
  <c r="AE22" i="6"/>
  <c r="AE47" i="6"/>
  <c r="AE60" i="6"/>
  <c r="B14" i="7"/>
  <c r="B31" i="7"/>
  <c r="B33" i="7"/>
  <c r="L17" i="10"/>
  <c r="D18" i="10"/>
  <c r="M39" i="10"/>
  <c r="E34" i="10"/>
  <c r="B72" i="7"/>
  <c r="B43" i="7"/>
  <c r="E52" i="10"/>
  <c r="B13" i="6"/>
  <c r="B26" i="6"/>
  <c r="B30" i="6"/>
  <c r="B34" i="6"/>
  <c r="B47" i="6"/>
  <c r="B49" i="6"/>
  <c r="AE16" i="6"/>
  <c r="AE17" i="6"/>
  <c r="AE37" i="6"/>
  <c r="AE39" i="6"/>
  <c r="AE52" i="6"/>
  <c r="AE53" i="6"/>
  <c r="AE54" i="6"/>
  <c r="B18" i="7"/>
  <c r="B22" i="7"/>
  <c r="B46" i="7"/>
  <c r="B48" i="7"/>
  <c r="B56" i="7"/>
  <c r="B57" i="7"/>
  <c r="B67" i="7"/>
  <c r="B70" i="7"/>
  <c r="E17" i="10"/>
  <c r="E18" i="10"/>
  <c r="I18" i="10" s="1"/>
  <c r="F19" i="10"/>
  <c r="E41" i="10"/>
  <c r="I41" i="10" s="1"/>
  <c r="C107" i="9"/>
  <c r="C17" i="9"/>
  <c r="D156" i="9"/>
  <c r="G156" i="9"/>
  <c r="I122" i="9"/>
  <c r="D25" i="10" l="1"/>
  <c r="G77" i="10"/>
  <c r="G21" i="9"/>
  <c r="C36" i="6"/>
  <c r="G32" i="9"/>
  <c r="G28" i="9"/>
  <c r="G29" i="9"/>
  <c r="G36" i="9"/>
  <c r="AF24" i="6"/>
  <c r="AF52" i="6"/>
  <c r="G35" i="9"/>
  <c r="AF25" i="6"/>
  <c r="AF57" i="6"/>
  <c r="AF15" i="6"/>
  <c r="G16" i="9"/>
  <c r="AF32" i="6"/>
  <c r="G34" i="9"/>
  <c r="G33" i="9"/>
  <c r="AF16" i="6"/>
  <c r="G31" i="9"/>
  <c r="G30" i="9"/>
  <c r="G17" i="9"/>
  <c r="G18" i="9"/>
  <c r="G19" i="9"/>
  <c r="I37" i="9"/>
  <c r="H91" i="9" s="1"/>
  <c r="I38" i="10"/>
  <c r="E54" i="10"/>
  <c r="G56" i="10"/>
  <c r="E57" i="10"/>
  <c r="G79" i="10"/>
  <c r="K38" i="10"/>
  <c r="G75" i="10"/>
  <c r="I42" i="10"/>
  <c r="J25" i="10"/>
  <c r="K34" i="10"/>
  <c r="K24" i="10"/>
  <c r="I37" i="10"/>
  <c r="L25" i="10"/>
  <c r="AF58" i="6"/>
  <c r="AF13" i="6"/>
  <c r="AF17" i="6"/>
  <c r="AF59" i="6"/>
  <c r="AF36" i="6"/>
  <c r="AF38" i="6"/>
  <c r="AF26" i="6"/>
  <c r="AF19" i="6"/>
  <c r="AF55" i="6"/>
  <c r="AF18" i="6"/>
  <c r="AF34" i="6"/>
  <c r="AF51" i="6"/>
  <c r="AF53" i="6"/>
  <c r="AF22" i="6"/>
  <c r="AF46" i="6"/>
  <c r="AF14" i="6"/>
  <c r="AF49" i="6"/>
  <c r="AF45" i="6"/>
  <c r="C22" i="9"/>
  <c r="K37" i="10"/>
  <c r="AF54" i="6"/>
  <c r="AF37" i="6"/>
  <c r="AF47" i="6"/>
  <c r="AF56" i="6"/>
  <c r="AF20" i="6"/>
  <c r="I23" i="10"/>
  <c r="I24" i="10"/>
  <c r="AF64" i="6"/>
  <c r="K42" i="10"/>
  <c r="AF30" i="6"/>
  <c r="AF21" i="6"/>
  <c r="AF31" i="6"/>
  <c r="H22" i="9"/>
  <c r="H90" i="9" s="1"/>
  <c r="AF28" i="6"/>
  <c r="AF29" i="6"/>
  <c r="AF48" i="6"/>
  <c r="G43" i="10"/>
  <c r="H42" i="10" s="1"/>
  <c r="G25" i="10"/>
  <c r="AF39" i="6"/>
  <c r="AF60" i="6"/>
  <c r="G73" i="10"/>
  <c r="AF27" i="6"/>
  <c r="AF44" i="6"/>
  <c r="AF43" i="6"/>
  <c r="L43" i="10"/>
  <c r="I19" i="10"/>
  <c r="AF23" i="6"/>
  <c r="AF30" i="7"/>
  <c r="AF35" i="6"/>
  <c r="AF33" i="6"/>
  <c r="AF50" i="6"/>
  <c r="D22" i="9"/>
  <c r="K39" i="10"/>
  <c r="K35" i="10"/>
  <c r="C39" i="6"/>
  <c r="F37" i="9"/>
  <c r="G72" i="10"/>
  <c r="G80" i="10"/>
  <c r="C25" i="10"/>
  <c r="K36" i="10"/>
  <c r="E22" i="9"/>
  <c r="K16" i="10"/>
  <c r="G20" i="9"/>
  <c r="K17" i="10"/>
  <c r="I17" i="10"/>
  <c r="D43" i="10"/>
  <c r="G52" i="10"/>
  <c r="D37" i="9"/>
  <c r="M43" i="10"/>
  <c r="C80" i="10" s="1"/>
  <c r="M25" i="10"/>
  <c r="F25" i="10"/>
  <c r="C43" i="10"/>
  <c r="D57" i="10"/>
  <c r="G55" i="10"/>
  <c r="B77" i="7"/>
  <c r="H37" i="9"/>
  <c r="E37" i="9"/>
  <c r="AF28" i="7"/>
  <c r="AF32" i="7"/>
  <c r="C13" i="6"/>
  <c r="AF29" i="7"/>
  <c r="C21" i="6"/>
  <c r="C29" i="6"/>
  <c r="C64" i="6"/>
  <c r="G176" i="10"/>
  <c r="K22" i="10"/>
  <c r="I22" i="10"/>
  <c r="AF34" i="7"/>
  <c r="AF17" i="7"/>
  <c r="AF42" i="6"/>
  <c r="AF15" i="7"/>
  <c r="E43" i="10"/>
  <c r="I34" i="10"/>
  <c r="C37" i="9"/>
  <c r="B47" i="7"/>
  <c r="B59" i="7"/>
  <c r="AF48" i="7" s="1"/>
  <c r="G51" i="10"/>
  <c r="D54" i="10"/>
  <c r="B42" i="7"/>
  <c r="AF43" i="7" s="1"/>
  <c r="C23" i="6"/>
  <c r="C56" i="6"/>
  <c r="C46" i="6"/>
  <c r="AF33" i="7"/>
  <c r="AF25" i="7"/>
  <c r="C48" i="6"/>
  <c r="C43" i="6"/>
  <c r="C52" i="6"/>
  <c r="C16" i="6"/>
  <c r="C26" i="6"/>
  <c r="C31" i="6"/>
  <c r="AF16" i="7"/>
  <c r="C58" i="6"/>
  <c r="C17" i="6"/>
  <c r="C32" i="6"/>
  <c r="J43" i="10"/>
  <c r="C63" i="6"/>
  <c r="C51" i="6"/>
  <c r="C18" i="6"/>
  <c r="C28" i="6"/>
  <c r="C49" i="6"/>
  <c r="C30" i="6"/>
  <c r="C57" i="6"/>
  <c r="C45" i="6"/>
  <c r="C59" i="6"/>
  <c r="C37" i="6"/>
  <c r="G179" i="10"/>
  <c r="C15" i="6"/>
  <c r="AF26" i="7"/>
  <c r="C50" i="6"/>
  <c r="C55" i="6"/>
  <c r="C20" i="6"/>
  <c r="C35" i="6"/>
  <c r="C19" i="6"/>
  <c r="F22" i="9"/>
  <c r="G14" i="9"/>
  <c r="D162" i="10"/>
  <c r="G158" i="10"/>
  <c r="G162" i="10" s="1"/>
  <c r="G168" i="10" s="1"/>
  <c r="C33" i="6"/>
  <c r="B30" i="7"/>
  <c r="C47" i="6"/>
  <c r="C41" i="6"/>
  <c r="C54" i="6"/>
  <c r="C34" i="6"/>
  <c r="E25" i="10"/>
  <c r="G78" i="10" s="1"/>
  <c r="AF18" i="7"/>
  <c r="C61" i="6"/>
  <c r="C14" i="6"/>
  <c r="C60" i="6"/>
  <c r="C42" i="6"/>
  <c r="C53" i="6"/>
  <c r="C24" i="6"/>
  <c r="C25" i="6"/>
  <c r="AF27" i="7"/>
  <c r="C62" i="6"/>
  <c r="C74" i="10"/>
  <c r="C44" i="6"/>
  <c r="C22" i="6"/>
  <c r="C38" i="6"/>
  <c r="C27" i="6"/>
  <c r="H17" i="10" l="1"/>
  <c r="H20" i="10"/>
  <c r="G81" i="10"/>
  <c r="H18" i="10"/>
  <c r="H22" i="10"/>
  <c r="G37" i="9"/>
  <c r="C91" i="9" s="1"/>
  <c r="H35" i="10"/>
  <c r="H41" i="10"/>
  <c r="H34" i="10"/>
  <c r="H37" i="10"/>
  <c r="G71" i="10"/>
  <c r="K43" i="10"/>
  <c r="C78" i="10" s="1"/>
  <c r="E58" i="10"/>
  <c r="G57" i="10"/>
  <c r="H40" i="10"/>
  <c r="H43" i="10"/>
  <c r="C79" i="10"/>
  <c r="H38" i="10"/>
  <c r="I43" i="10"/>
  <c r="C77" i="10" s="1"/>
  <c r="H36" i="10"/>
  <c r="H39" i="10"/>
  <c r="C73" i="10"/>
  <c r="H23" i="10"/>
  <c r="K25" i="10"/>
  <c r="C72" i="10" s="1"/>
  <c r="H19" i="10"/>
  <c r="H21" i="10"/>
  <c r="C75" i="10"/>
  <c r="C76" i="10"/>
  <c r="H25" i="10"/>
  <c r="H16" i="10"/>
  <c r="H24" i="10"/>
  <c r="G22" i="9"/>
  <c r="C90" i="9" s="1"/>
  <c r="B60" i="7"/>
  <c r="AF45" i="7"/>
  <c r="G180" i="10"/>
  <c r="G186" i="10" s="1"/>
  <c r="AF47" i="7"/>
  <c r="AF46" i="7"/>
  <c r="AF20" i="7"/>
  <c r="G54" i="10"/>
  <c r="D58" i="10"/>
  <c r="AF21" i="7"/>
  <c r="AF42" i="7"/>
  <c r="AF19" i="7"/>
  <c r="AF41" i="7"/>
  <c r="AF44" i="7"/>
  <c r="AF40" i="7"/>
  <c r="I25" i="10"/>
  <c r="C71" i="10" s="1"/>
  <c r="B71" i="7" l="1"/>
  <c r="G58" i="10"/>
  <c r="G64" i="10" s="1"/>
  <c r="G76" i="10"/>
  <c r="G74" i="10" l="1"/>
  <c r="C81" i="10"/>
  <c r="B82" i="7"/>
  <c r="B78" i="7"/>
  <c r="AF31" i="7" l="1"/>
  <c r="AF39" i="7"/>
</calcChain>
</file>

<file path=xl/sharedStrings.xml><?xml version="1.0" encoding="utf-8"?>
<sst xmlns="http://schemas.openxmlformats.org/spreadsheetml/2006/main" count="1076" uniqueCount="529">
  <si>
    <t>Generalitat Valenciana</t>
  </si>
  <si>
    <t>Les Corts</t>
  </si>
  <si>
    <t>Sindicatura de Comptes</t>
  </si>
  <si>
    <t>Consell Valencià de Cultura</t>
  </si>
  <si>
    <t>Síndic de Greuges</t>
  </si>
  <si>
    <t>Consell Jurídic Consultiu</t>
  </si>
  <si>
    <t>Acadèmia Valenciana de la Llengua</t>
  </si>
  <si>
    <t>Servicio Valenciano de Empleo y Formación</t>
  </si>
  <si>
    <t>Instituto Valenciano de Seguridad y Salud en el Trabajo</t>
  </si>
  <si>
    <t>Instituto Valenciano de la Juventud</t>
  </si>
  <si>
    <t>Instituto Valenciano de Investigaciones Agrarias</t>
  </si>
  <si>
    <t>Instituto Cartográfico Valenciano</t>
  </si>
  <si>
    <t>Agencia Valenciana de Fomento y Garantía Agraria</t>
  </si>
  <si>
    <t>Universitat de València</t>
  </si>
  <si>
    <t>Universidad Politécnica de Valencia</t>
  </si>
  <si>
    <t>Universidad de Alicante</t>
  </si>
  <si>
    <t>Universitat Jaume I</t>
  </si>
  <si>
    <t>Universidad Miguel Hernández</t>
  </si>
  <si>
    <t>B) GASTOS A DISTRIBUIR EN VARIOS EJERCICIOS</t>
  </si>
  <si>
    <t>B) INGRESOS A DISTRIBUIR EN VARIOS EJERCICIOS</t>
  </si>
  <si>
    <t>C) PROVISIONES PARA RIESGOS Y GASTOS</t>
  </si>
  <si>
    <t xml:space="preserve">   4. Deudas en moneda extranjera</t>
  </si>
  <si>
    <t>X100</t>
  </si>
  <si>
    <t>X110</t>
  </si>
  <si>
    <t>EJERCICIO</t>
  </si>
  <si>
    <t>Importes en euros</t>
  </si>
  <si>
    <t>ACTIVO</t>
  </si>
  <si>
    <t>%</t>
  </si>
  <si>
    <t>BALANCE AGREGADO</t>
  </si>
  <si>
    <t>CONCEPTOS</t>
  </si>
  <si>
    <t>INDICADORES</t>
  </si>
  <si>
    <t>A) OPERACIONES CONTINUADAS</t>
  </si>
  <si>
    <t>A CORTO PLAZO</t>
  </si>
  <si>
    <t>1. Liquidez inmediata o disponibilidad</t>
  </si>
  <si>
    <t>2. Liquidez a corto plazo o tesorería</t>
  </si>
  <si>
    <t>3. Liquidez general o solvencia a corto plazo</t>
  </si>
  <si>
    <t>4. Fondo de maniobra</t>
  </si>
  <si>
    <t>5. Plazo de cobro</t>
  </si>
  <si>
    <t>6. Plazo de pago (a)</t>
  </si>
  <si>
    <t>7. Plazo de pago corregido (b)</t>
  </si>
  <si>
    <t>A LARGO PLAZO</t>
  </si>
  <si>
    <t>1. Endeudamiento por habitante</t>
  </si>
  <si>
    <t>2. Endeudamiento general</t>
  </si>
  <si>
    <t>3. Relación de endeudamiento</t>
  </si>
  <si>
    <t>1. Acumulación</t>
  </si>
  <si>
    <t>IGOR: Ingresos de gestión ordinaria</t>
  </si>
  <si>
    <t>GGOR: Gastos de gestión ordinaria</t>
  </si>
  <si>
    <t>B) OPERACIONES INTERRUMPIDAS</t>
  </si>
  <si>
    <t>AGREGADO</t>
  </si>
  <si>
    <t>INFORMACIÓN GENERAL</t>
  </si>
  <si>
    <t>Sector</t>
  </si>
  <si>
    <t>Subsector</t>
  </si>
  <si>
    <t>INFORMACIÓN CONTABLE</t>
  </si>
  <si>
    <t>Régimen presupuestario</t>
  </si>
  <si>
    <t>PGC</t>
  </si>
  <si>
    <t>MODELIZACIÓN</t>
  </si>
  <si>
    <t>OBSERVACIONES</t>
  </si>
  <si>
    <t>Número medio de empleados*</t>
  </si>
  <si>
    <t>ENTIDADES AGREGADAS</t>
  </si>
  <si>
    <t>OTRA INFORMACIÓN AGREGADA</t>
  </si>
  <si>
    <t>Tipos de entidad</t>
  </si>
  <si>
    <t>Generalitat + Instrumental (sin subsector empresarial ni fundacional)</t>
  </si>
  <si>
    <t>Limitativo</t>
  </si>
  <si>
    <t>PGC público 2001</t>
  </si>
  <si>
    <t>ESTADOS INDIVIDUALES</t>
  </si>
  <si>
    <t>1. Ingresos tributarios</t>
  </si>
  <si>
    <t>2. Transferencias y subvenciones recibidas   (a+b+c+d)</t>
  </si>
  <si>
    <t xml:space="preserve"> a) Transferencias corrientes</t>
  </si>
  <si>
    <t xml:space="preserve"> b) Subvenciones corrientes</t>
  </si>
  <si>
    <t xml:space="preserve"> c) Transferencias de capital</t>
  </si>
  <si>
    <t xml:space="preserve"> d) Subvenciones de capital</t>
  </si>
  <si>
    <t xml:space="preserve"> a) Ingresos accesorios y otros de gestión corriente</t>
  </si>
  <si>
    <t xml:space="preserve"> b) Exceso de provisiones de riesgos y gastos</t>
  </si>
  <si>
    <t>EMPLEADOS</t>
  </si>
  <si>
    <t>AVALES</t>
  </si>
  <si>
    <t>Administración de la Generalitat, Les Corts y el resto de Instituciones de la Generalitat</t>
  </si>
  <si>
    <t>Administrativo</t>
  </si>
  <si>
    <t>A) INMOVILIZADO</t>
  </si>
  <si>
    <t xml:space="preserve">  I. Inversiones destinadas al uso general  </t>
  </si>
  <si>
    <t xml:space="preserve">   1. Terrenos y bienes naturales  </t>
  </si>
  <si>
    <t xml:space="preserve">   2. Infraestructuras y bienes destinados al uso general</t>
  </si>
  <si>
    <t xml:space="preserve">   3. Bienes comunales</t>
  </si>
  <si>
    <t xml:space="preserve">   4. Bienes del patrimonio histórico, artístico y cultural </t>
  </si>
  <si>
    <t xml:space="preserve"> II. Inmovilizaciones inmateriales</t>
  </si>
  <si>
    <t xml:space="preserve">   1. Gastos de investigación y desarrollo</t>
  </si>
  <si>
    <t xml:space="preserve">   2. Propiedad industrial</t>
  </si>
  <si>
    <t xml:space="preserve">   3. Aplicaciones informáticas</t>
  </si>
  <si>
    <t xml:space="preserve">   4. Propiedad intelectual</t>
  </si>
  <si>
    <t xml:space="preserve">   5. Derechos sobre bienes en régimen de arrendamiento financiero</t>
  </si>
  <si>
    <t xml:space="preserve">   6. Amortizaciones</t>
  </si>
  <si>
    <t xml:space="preserve">   7. Otro inmovilizado</t>
  </si>
  <si>
    <t xml:space="preserve"> III. Inmovilizaciones materiales</t>
  </si>
  <si>
    <t xml:space="preserve">   1. Terrenos y construcciones</t>
  </si>
  <si>
    <t xml:space="preserve">   2. Instalaciones técnicas y maquinaria</t>
  </si>
  <si>
    <t xml:space="preserve">   3. Utillaje y mobiliario</t>
  </si>
  <si>
    <t xml:space="preserve">   4. Otro inmovilizado</t>
  </si>
  <si>
    <t xml:space="preserve">   5. Amortizaciones</t>
  </si>
  <si>
    <t xml:space="preserve"> IV. Inversiones gestionadas</t>
  </si>
  <si>
    <t xml:space="preserve"> V. Inversiones financieras permanentes</t>
  </si>
  <si>
    <t xml:space="preserve">   1. Cartera de valores a largo plazo</t>
  </si>
  <si>
    <t xml:space="preserve">   2. Otras inversiones y créditos a largo plazo</t>
  </si>
  <si>
    <t xml:space="preserve">   3. Fianzas y depósitos constituidos a largo plazo</t>
  </si>
  <si>
    <t xml:space="preserve">   4. Provisiones</t>
  </si>
  <si>
    <t>C) ACTIVO CIRCULANTE</t>
  </si>
  <si>
    <t xml:space="preserve"> I. Existencias</t>
  </si>
  <si>
    <t xml:space="preserve">   1. Comerciales.</t>
  </si>
  <si>
    <t xml:space="preserve">   2. Materias primas y otros aprovisionamientos.</t>
  </si>
  <si>
    <t xml:space="preserve">   3. Productos en curso y semiterminados</t>
  </si>
  <si>
    <t xml:space="preserve">   4. Productos terminados.</t>
  </si>
  <si>
    <t xml:space="preserve">   5. Subproductos, residuos y materiales recuperados.</t>
  </si>
  <si>
    <t xml:space="preserve">   6. Provisiones</t>
  </si>
  <si>
    <t xml:space="preserve"> II. Deudores</t>
  </si>
  <si>
    <t xml:space="preserve">   1. Deudores presupuestarios</t>
  </si>
  <si>
    <t xml:space="preserve">   2. Deudores no presupuestarios</t>
  </si>
  <si>
    <t xml:space="preserve">   3. Deudores por administración de recursos por cta. de otros entes públ.</t>
  </si>
  <si>
    <t xml:space="preserve">   4. Administraciones públicas</t>
  </si>
  <si>
    <t xml:space="preserve">   5. Otros deudores</t>
  </si>
  <si>
    <t xml:space="preserve"> III. Inversiones financieras temporales</t>
  </si>
  <si>
    <t xml:space="preserve">   1. Cartera de valores a corto plazo</t>
  </si>
  <si>
    <t xml:space="preserve">   2. Otras inversiones y créditos a corto plazo</t>
  </si>
  <si>
    <t xml:space="preserve">   3. Fianzas y depósitos constituidos a corto plazo</t>
  </si>
  <si>
    <t xml:space="preserve"> IV. Tesorería</t>
  </si>
  <si>
    <t xml:space="preserve"> V. Ajustes por periodificación</t>
  </si>
  <si>
    <t>TOTAL ACTIVO (A + B+ C)</t>
  </si>
  <si>
    <t>A) FONDOS PROPIOS</t>
  </si>
  <si>
    <t xml:space="preserve"> I. Patrimonio</t>
  </si>
  <si>
    <t xml:space="preserve">   1. Patrimonio</t>
  </si>
  <si>
    <t xml:space="preserve">   2. Patrimonio recibido en adscripción</t>
  </si>
  <si>
    <t xml:space="preserve">   3. Patrimonio recibido en cesión</t>
  </si>
  <si>
    <t xml:space="preserve">   4. Patrimonio entregado en adscripción</t>
  </si>
  <si>
    <t xml:space="preserve">   5. Patrimonio entregado en cesión</t>
  </si>
  <si>
    <t xml:space="preserve">   6. Patrimonio entregado al uso general</t>
  </si>
  <si>
    <t xml:space="preserve"> II. Reservas</t>
  </si>
  <si>
    <t xml:space="preserve"> III. Resultados de ejercicios anteriores</t>
  </si>
  <si>
    <t xml:space="preserve">   1. Resultados positivos de ejercicios anteriores</t>
  </si>
  <si>
    <t xml:space="preserve">   2. Resultados negativos de ejercicios anteriores</t>
  </si>
  <si>
    <t xml:space="preserve"> IV. Resultados del ejercicio</t>
  </si>
  <si>
    <t>D) ACREEDORES A LARGO PLAZO</t>
  </si>
  <si>
    <t xml:space="preserve"> I. Emisiones de obligaciones y otros valores negociables</t>
  </si>
  <si>
    <t xml:space="preserve">   1. Obligaciones y bonos</t>
  </si>
  <si>
    <t xml:space="preserve">   2. Deudas representadas en otros valores negociables</t>
  </si>
  <si>
    <t xml:space="preserve">   3. Intereses de obligaciones y otros valores</t>
  </si>
  <si>
    <t xml:space="preserve"> II Otras deudas a largo plazo</t>
  </si>
  <si>
    <t xml:space="preserve">   1. Deudas con entidades de crédito</t>
  </si>
  <si>
    <t xml:space="preserve">   2. Otras deudas</t>
  </si>
  <si>
    <t xml:space="preserve">   3. Deudas en moneda extranjera</t>
  </si>
  <si>
    <t xml:space="preserve">   4. Fianzas y depósitos recibidos a largo plazo</t>
  </si>
  <si>
    <t xml:space="preserve"> III. Desembolsos pendientes sobre acciones no exigidos</t>
  </si>
  <si>
    <t>E) ACREEDORES A CORTO PLAZO</t>
  </si>
  <si>
    <t xml:space="preserve">   1. Obligaciones y bonos a corto plazo</t>
  </si>
  <si>
    <t xml:space="preserve"> II. Deudas con entidades de crédito</t>
  </si>
  <si>
    <t xml:space="preserve">   1. Préstamos y otras deudas</t>
  </si>
  <si>
    <t xml:space="preserve">   2. Deudas por intereses</t>
  </si>
  <si>
    <t xml:space="preserve"> III. Acreedores</t>
  </si>
  <si>
    <t xml:space="preserve">   1. Acreedores presupuestarios</t>
  </si>
  <si>
    <t xml:space="preserve">   2. Acreedores no presupuestarios</t>
  </si>
  <si>
    <t xml:space="preserve">   3. Acreedores por administración de recursos por cta. de otros entes públ.</t>
  </si>
  <si>
    <t xml:space="preserve">   5. Otros acreedores</t>
  </si>
  <si>
    <t xml:space="preserve">   6. Fianzas y depósitos recibidos a corto plazo</t>
  </si>
  <si>
    <t xml:space="preserve"> IV. Ajustes por periodificación</t>
  </si>
  <si>
    <t>F) PROVISIONES PARA RIESGOS Y GASTOS A CORTO PLAZO</t>
  </si>
  <si>
    <t xml:space="preserve">      Provisión para devolución de impuetos</t>
  </si>
  <si>
    <t>TOTAL PASIVO (A + B + C+ D + E + F)</t>
  </si>
  <si>
    <t>PASIVO</t>
  </si>
  <si>
    <t>CUENTA DEL RESULTADO ECONÓMICO PATRIMONIAL AGREGADA</t>
  </si>
  <si>
    <t xml:space="preserve">    a) Impuestos sobre la renta de las personas físicas</t>
  </si>
  <si>
    <t xml:space="preserve">    b) Impuesto sobre sociedades</t>
  </si>
  <si>
    <t xml:space="preserve">    c) Impuesto sobre sucesiones y donaciones</t>
  </si>
  <si>
    <t xml:space="preserve">    d) Impuesto sobre el Patrimonio</t>
  </si>
  <si>
    <t xml:space="preserve">    e) Otros impuestos</t>
  </si>
  <si>
    <t xml:space="preserve">    g) Impuesto sobre el valor añadido</t>
  </si>
  <si>
    <t xml:space="preserve">    h) Impuestos especiales</t>
  </si>
  <si>
    <t xml:space="preserve">    i) Impuesto sobre el juego del bingo</t>
  </si>
  <si>
    <t xml:space="preserve">    j) Otros impuestos</t>
  </si>
  <si>
    <t xml:space="preserve">    k) Tasas por prestación de servicios o realización de actividades</t>
  </si>
  <si>
    <t xml:space="preserve">    l) Tasas fiscales</t>
  </si>
  <si>
    <t xml:space="preserve">    m) Contribuciones especiales</t>
  </si>
  <si>
    <t xml:space="preserve">    n) Canon de saneamiento de aguas residuales</t>
  </si>
  <si>
    <t xml:space="preserve">    o) Ingresos tributarios de entes de carácter comercial</t>
  </si>
  <si>
    <t>3. Ventas y prestaciones de servicios</t>
  </si>
  <si>
    <t>4. Variación de existencias de productos terminados y en curso de fabricación</t>
  </si>
  <si>
    <t>5. Trabajos realizados para la entidad</t>
  </si>
  <si>
    <t>6. Otros ingresos de explotación / gestión</t>
  </si>
  <si>
    <t>7. Reintegros</t>
  </si>
  <si>
    <t>A.1) INGRESOS DE GESTIÓN ORDINARIA   (1+2+3+4+5+6+7)</t>
  </si>
  <si>
    <t xml:space="preserve">    a) Sueldos, salarios y asimilados</t>
  </si>
  <si>
    <t xml:space="preserve">    b) Cargas sociales</t>
  </si>
  <si>
    <t>8. Gastos de personal</t>
  </si>
  <si>
    <t>9. Prestaciones sociales</t>
  </si>
  <si>
    <t>10. Transferencias y subvenciones entregadas   (a+b+c+d)</t>
  </si>
  <si>
    <t>11. Aprovisionamientos</t>
  </si>
  <si>
    <t>12. Variación de las provisiones de tráfico</t>
  </si>
  <si>
    <t xml:space="preserve">    a) Servicios exteriores</t>
  </si>
  <si>
    <t xml:space="preserve">    b) Tributos</t>
  </si>
  <si>
    <t xml:space="preserve">    c) Otros gastos de gestión corriente</t>
  </si>
  <si>
    <t>A.3) AHORRO / (DESAHORRO) DE LA GESTIÓN ORDINARIA (A.1+A.2)</t>
  </si>
  <si>
    <t xml:space="preserve">   a) Beneficios procedentes del inmovilizado</t>
  </si>
  <si>
    <t xml:space="preserve">   b) Beneficios por operaciones de endeudamiento</t>
  </si>
  <si>
    <t xml:space="preserve">   c) Ingresos extraordinarios</t>
  </si>
  <si>
    <t xml:space="preserve">   d) Ingresos y beneficios de otros ejercicios</t>
  </si>
  <si>
    <t xml:space="preserve">    a) Pérdidas procedentes de inmovilizado</t>
  </si>
  <si>
    <t xml:space="preserve">    b) Pérdidas por operaciones de endeudamiento</t>
  </si>
  <si>
    <t xml:space="preserve">    c) Gastos extraordinarios</t>
  </si>
  <si>
    <t xml:space="preserve">    d) Gastos y pérdidas de otros ejercicios</t>
  </si>
  <si>
    <t>PREVISIÓN</t>
  </si>
  <si>
    <t>EJECUCIÓN</t>
  </si>
  <si>
    <t>CAPÍTULOS</t>
  </si>
  <si>
    <t>INICIAL</t>
  </si>
  <si>
    <t>MODIFICACIÓN</t>
  </si>
  <si>
    <t>DEFINITIVA</t>
  </si>
  <si>
    <t>(a)</t>
  </si>
  <si>
    <t>(b)</t>
  </si>
  <si>
    <t>PAGOS</t>
  </si>
  <si>
    <t>(c)</t>
  </si>
  <si>
    <t>PEND. PAGO</t>
  </si>
  <si>
    <t>1.</t>
  </si>
  <si>
    <t>Gastos de personal</t>
  </si>
  <si>
    <t>2.</t>
  </si>
  <si>
    <t>Compra de bienes corri. y gast. de funcion.</t>
  </si>
  <si>
    <t>3.</t>
  </si>
  <si>
    <t>Gastos financieros</t>
  </si>
  <si>
    <t>4.</t>
  </si>
  <si>
    <t>Transferencias corrientes</t>
  </si>
  <si>
    <t>6.</t>
  </si>
  <si>
    <t>Inversiones reales</t>
  </si>
  <si>
    <t>7.</t>
  </si>
  <si>
    <t>Transferencias de capital</t>
  </si>
  <si>
    <t>8.</t>
  </si>
  <si>
    <t>Activos financieros</t>
  </si>
  <si>
    <t>9.</t>
  </si>
  <si>
    <t>Pasivos financieros</t>
  </si>
  <si>
    <t>TOTAL GASTOS</t>
  </si>
  <si>
    <t>(d)</t>
  </si>
  <si>
    <t>(e)</t>
  </si>
  <si>
    <t>PEND. COBRO</t>
  </si>
  <si>
    <t>Impuestos directos</t>
  </si>
  <si>
    <t>Impuestos indirectos</t>
  </si>
  <si>
    <t>Tasas, precios públicos y otros ingresos</t>
  </si>
  <si>
    <t>5.</t>
  </si>
  <si>
    <t>Ingresos patrimoniales</t>
  </si>
  <si>
    <t>Enajenación de inversiones reales</t>
  </si>
  <si>
    <t>TOTAL INGRESOS</t>
  </si>
  <si>
    <t>DERECHOS RECONOCI. NETOS</t>
  </si>
  <si>
    <t>OBLIGACION. RECONOCI.</t>
  </si>
  <si>
    <t>RESULTADO</t>
  </si>
  <si>
    <t>NETOS</t>
  </si>
  <si>
    <t>NETAS</t>
  </si>
  <si>
    <t>AJUSTES</t>
  </si>
  <si>
    <t>PRESUPUESTA.</t>
  </si>
  <si>
    <t>a.</t>
  </si>
  <si>
    <t>Operaciones corrientes</t>
  </si>
  <si>
    <t>b.</t>
  </si>
  <si>
    <t>Operaciones de capital</t>
  </si>
  <si>
    <t>c.</t>
  </si>
  <si>
    <t>Operaciones comerciales</t>
  </si>
  <si>
    <t>1. Total operaciones no financieras  (a+b+c)</t>
  </si>
  <si>
    <t>d.</t>
  </si>
  <si>
    <t>e.</t>
  </si>
  <si>
    <t xml:space="preserve">Pasivos financieros </t>
  </si>
  <si>
    <t>2. Total operaciones financieras (d+e)</t>
  </si>
  <si>
    <t>I. RESULTADO PRESUPUESTARIO DEL EJERCI. (I= 1+2)</t>
  </si>
  <si>
    <t>Ajustes</t>
  </si>
  <si>
    <t>3. Créditos gastados financiados con remanente de tesorería</t>
  </si>
  <si>
    <t>4. Desviaciones de financiación negativas</t>
  </si>
  <si>
    <t>5. Desviaciones de financiación positivas</t>
  </si>
  <si>
    <t>II. TOTAL AJUSTES (II= 3+4-5)</t>
  </si>
  <si>
    <t>RESULTADO PRESUPUESTARIO AJUSTADO   /   SUPERÁVIT (DÉFICIT) DE FINANCI. DEL EJERCI. (I+II)</t>
  </si>
  <si>
    <t>NORMATIVA DEL SECTOR PÚBLICO ADMINISTRATIVO</t>
  </si>
  <si>
    <t>OTROS INDICADORES</t>
  </si>
  <si>
    <t>1. Ingresos por habitante</t>
  </si>
  <si>
    <t>2. Carga financiera global</t>
  </si>
  <si>
    <t>3. Gasto por habitante</t>
  </si>
  <si>
    <t>3. Carga financiera global por habitante</t>
  </si>
  <si>
    <t>4. Inversión por habitante</t>
  </si>
  <si>
    <t>4. Resultado presupuestario ajustado</t>
  </si>
  <si>
    <t>5. Esfuerzo inversor</t>
  </si>
  <si>
    <t>5. Presión fiscal por habitante</t>
  </si>
  <si>
    <t>6. Periodo medio de pago(*)</t>
  </si>
  <si>
    <t>6. Capacidad (necesidad) de financiación</t>
  </si>
  <si>
    <t>7. Financiación de gastos corrientes</t>
  </si>
  <si>
    <t>8. Personal</t>
  </si>
  <si>
    <t>9. Autonomía</t>
  </si>
  <si>
    <t>9. Transferencias</t>
  </si>
  <si>
    <t>10. Periodo medio de cobro(*)</t>
  </si>
  <si>
    <t>10. De riesgo</t>
  </si>
  <si>
    <t>11. Superávit (déficit) por habitante</t>
  </si>
  <si>
    <t>11. Ratio de ingresos (capítulos 1, 2 y 3)</t>
  </si>
  <si>
    <t>(*) Periodos medios derivados de la ejecución del presupuesto para la totalidad de los capítulos. En el balance se calculan los indicadores de plazo de cobro y de plazo de pago.</t>
  </si>
  <si>
    <r>
      <t>(a)</t>
    </r>
    <r>
      <rPr>
        <sz val="12"/>
        <rFont val="Times New Roman"/>
        <family val="1"/>
      </rPr>
      <t xml:space="preserve"> Estructura de la liquidación</t>
    </r>
  </si>
  <si>
    <t>ESTADO DE LIQUIDACIÓN DEL PRESUPUESTO AGREGADO</t>
  </si>
  <si>
    <t>Créditos presupuestarios</t>
  </si>
  <si>
    <t>Gastos comprometidos</t>
  </si>
  <si>
    <t>Obligaciones reconocidas netas</t>
  </si>
  <si>
    <t>Remanente de crédito</t>
  </si>
  <si>
    <t>Pagos</t>
  </si>
  <si>
    <t>Obligaciones pdtes de pago a 31 dic.</t>
  </si>
  <si>
    <t>Iniciales</t>
  </si>
  <si>
    <t>Modificaciones</t>
  </si>
  <si>
    <t>Definitivos</t>
  </si>
  <si>
    <t>01</t>
  </si>
  <si>
    <t>02</t>
  </si>
  <si>
    <t>03</t>
  </si>
  <si>
    <t>04</t>
  </si>
  <si>
    <t>00</t>
  </si>
  <si>
    <t>05</t>
  </si>
  <si>
    <t>06</t>
  </si>
  <si>
    <t>07</t>
  </si>
  <si>
    <t>I. Gastos de personal</t>
  </si>
  <si>
    <t>II. Compra de bienes corrientes y gastos de funcionamiento</t>
  </si>
  <si>
    <t>III. Gastos financieros</t>
  </si>
  <si>
    <t>IV. Transferencias corrientes</t>
  </si>
  <si>
    <t>VI. Inversiones reales</t>
  </si>
  <si>
    <t>VII. Transferencias de capital</t>
  </si>
  <si>
    <t>VIII. Activos financieros</t>
  </si>
  <si>
    <t>IX. Pasivos financieros</t>
  </si>
  <si>
    <t>TOTAL PRESUPUESTO DE GASTOS (I+II+III+IV+VI+VII+VIII+IX)</t>
  </si>
  <si>
    <t>Previsiones presupuestarias</t>
  </si>
  <si>
    <t>Derechos reconocidos netos</t>
  </si>
  <si>
    <t>Recaudación neta</t>
  </si>
  <si>
    <t>Derechos anulados y cancelados</t>
  </si>
  <si>
    <t>Drchos pdtes de cobro a 31 dic.</t>
  </si>
  <si>
    <t>I. Impuestos directos</t>
  </si>
  <si>
    <t>II. Impuestos indirectos</t>
  </si>
  <si>
    <t>III. Tasas, precios públicos y otros ingresos</t>
  </si>
  <si>
    <t>V. Ingresos patrimoniales</t>
  </si>
  <si>
    <t>VI. Enajenación de inversiones reales</t>
  </si>
  <si>
    <t>TOTAL PRESUPUESTO DE INGRESOS (I+II+III+IV+V+VI+VII+VIII+IX)</t>
  </si>
  <si>
    <t>UUPP. LIQUIDACIÓN DEL PRESUPUESTO DE GASTOS</t>
  </si>
  <si>
    <t>UUPP. LIQUIDACIÓN DEL PRESUPUESTO DE INGRESOS</t>
  </si>
  <si>
    <t>TODO EXCEPTO UUPP. LIQUIDACIÓN DEL PRESUPUESTO DE GASTOS</t>
  </si>
  <si>
    <t>TODO EXCEPTO UUPP. LIQUIDACIÓN DEL PRESUPUESTO DE INGRESOS</t>
  </si>
  <si>
    <t>IV. R. PRE. TODAS EXCEPTO UUPP</t>
  </si>
  <si>
    <t>IV. R. PRE.  UUPP</t>
  </si>
  <si>
    <t>OBLIGACIONES PENDIENTES A 1 DE ENERO</t>
  </si>
  <si>
    <t>MODIFICA. SALDO INICIAL Y ANULA.</t>
  </si>
  <si>
    <t>TOTAL OBLIGACIONES</t>
  </si>
  <si>
    <t>PAGOS REALIZADOS</t>
  </si>
  <si>
    <t>OBLIGACIONES PENDIENTES A 31 DE DICIEMB.</t>
  </si>
  <si>
    <t>DERECHOS PENDIENTES A 1 DE ENERO</t>
  </si>
  <si>
    <t>MODIFICACION SALDO INICIAL</t>
  </si>
  <si>
    <t>DERECHOS ANULADOS</t>
  </si>
  <si>
    <t>DERECHOS CANCELADOS</t>
  </si>
  <si>
    <t>RECAUDACIÓN</t>
  </si>
  <si>
    <t>DERECHOS PENDIENTES A 31 DE DICIEMB.</t>
  </si>
  <si>
    <t>TOTAL DERECHOS A COBRAR</t>
  </si>
  <si>
    <t>1.  (+)</t>
  </si>
  <si>
    <t>Derechos pendientes de cobro</t>
  </si>
  <si>
    <t>1. Cobros</t>
  </si>
  <si>
    <t xml:space="preserve">     (+) </t>
  </si>
  <si>
    <t>del presupuesto corriente</t>
  </si>
  <si>
    <t xml:space="preserve">    (+) Del presupuesto corriente</t>
  </si>
  <si>
    <t>de presupuestos cerrados</t>
  </si>
  <si>
    <t xml:space="preserve">    (+) De presupuestos cerrados</t>
  </si>
  <si>
    <t xml:space="preserve">     (+)</t>
  </si>
  <si>
    <t>de operaciones no presupuestarias</t>
  </si>
  <si>
    <t xml:space="preserve">    (+) De operaciones no presupuestarias</t>
  </si>
  <si>
    <t>de operaciones comerciales</t>
  </si>
  <si>
    <t xml:space="preserve">    (+) De operaciones comerciales</t>
  </si>
  <si>
    <t xml:space="preserve">      (-) </t>
  </si>
  <si>
    <t>de dudoso cobro</t>
  </si>
  <si>
    <t>2. Pagos</t>
  </si>
  <si>
    <t xml:space="preserve">      (-)</t>
  </si>
  <si>
    <t>cobros realizados pendientes de aplicación definitiva</t>
  </si>
  <si>
    <t>2.   (-)</t>
  </si>
  <si>
    <t>Obligaciones pendientes de pago</t>
  </si>
  <si>
    <t xml:space="preserve">      (+)</t>
  </si>
  <si>
    <t xml:space="preserve"> del presupuesto corriente</t>
  </si>
  <si>
    <t xml:space="preserve"> de presupuestos cerrados</t>
  </si>
  <si>
    <t xml:space="preserve"> de operaciones no presupuestarias</t>
  </si>
  <si>
    <t>I.- Flujo Neto de tesorería del ejercicio (1-2)</t>
  </si>
  <si>
    <t xml:space="preserve"> de operaciones comerciales</t>
  </si>
  <si>
    <t>3.- Saldo inicial de tesorería</t>
  </si>
  <si>
    <t xml:space="preserve"> pagos realizados pendientes de aplicación definitiva</t>
  </si>
  <si>
    <t>3.  (+)</t>
  </si>
  <si>
    <t xml:space="preserve"> Fondos líquidos</t>
  </si>
  <si>
    <t>II.- Saldo final de tesorería  (I+3)</t>
  </si>
  <si>
    <t>I.</t>
  </si>
  <si>
    <t>Remanente de tesorería afectado</t>
  </si>
  <si>
    <t>II.</t>
  </si>
  <si>
    <t>Remanente de tesorería no afectado</t>
  </si>
  <si>
    <t>III.</t>
  </si>
  <si>
    <t>Remanente de tesorería total (1-2+3) = (I + II)</t>
  </si>
  <si>
    <t>1. Realización de pagos de presupuestos cerrados</t>
  </si>
  <si>
    <t>1. Pendiente de pago de ejercicios cerrados</t>
  </si>
  <si>
    <t>2. Realización de cobros de presupuestos cerrados</t>
  </si>
  <si>
    <t>2. Pendiente de cobro de ejercicios cerrados</t>
  </si>
  <si>
    <t>ENTIDAD</t>
  </si>
  <si>
    <t>1.  (+) Derechos pendientes de cobro</t>
  </si>
  <si>
    <t xml:space="preserve">      (+) del presupuesto corriente</t>
  </si>
  <si>
    <t xml:space="preserve">      (+) de presupuesto cerrados</t>
  </si>
  <si>
    <t xml:space="preserve">      (+) de operaciones no presupuestarias</t>
  </si>
  <si>
    <t xml:space="preserve">      (+) de operaciones comerciales</t>
  </si>
  <si>
    <t xml:space="preserve">      (-) de dudoso cobro</t>
  </si>
  <si>
    <t xml:space="preserve">      (-) cobros realizados pendientes de aplicación definitiva</t>
  </si>
  <si>
    <t>2.  (-) Obligaciones pendientes de pago</t>
  </si>
  <si>
    <t xml:space="preserve">      (-) pagos realizados pendientes de aplicación definitiva</t>
  </si>
  <si>
    <t>3.  (+) Fondos líquidos</t>
  </si>
  <si>
    <t>I.   Remanente de tesorería afectado</t>
  </si>
  <si>
    <t>II. Remanente de tesorería no afectado</t>
  </si>
  <si>
    <t>III. Remanente de tesorería total (1-2+3) = (I + II)</t>
  </si>
  <si>
    <t>1.- Cobros</t>
  </si>
  <si>
    <t>I.- Flujo Neto de tesorería del ejercicio   (1-2)</t>
  </si>
  <si>
    <t>Obligaciones pendientes de pago a 1 de enero</t>
  </si>
  <si>
    <t>Recitificación saldo entrante y anulaciones (+) / (-)</t>
  </si>
  <si>
    <t>Total obligaciones</t>
  </si>
  <si>
    <t>Pagos realizados</t>
  </si>
  <si>
    <t>Obligaciones pendientes de pago a 31 de diciembre</t>
  </si>
  <si>
    <t>TOTAL OBLIGACIONES DE PRESUPUESTOS CERRADOS (I+II+III+IV+VI+VII+VIII+IX)</t>
  </si>
  <si>
    <t>Pendientes de cobro a 1 de enero</t>
  </si>
  <si>
    <t>Modificacio. saldo inicial (+) / (-)</t>
  </si>
  <si>
    <t>Derechos anulados. Liquidaciones</t>
  </si>
  <si>
    <t>Derechos anulados. Aplazamiento y fraccionamiento</t>
  </si>
  <si>
    <t>Derechos pendientes de cobro totales</t>
  </si>
  <si>
    <t>Derechos recaudados</t>
  </si>
  <si>
    <t>Derechos cancelados. Prescripción</t>
  </si>
  <si>
    <t>Derechos cancelados. Insolvencia y otras</t>
  </si>
  <si>
    <t>Derechos pendientes de cobro a 31 de diciembre</t>
  </si>
  <si>
    <t>08</t>
  </si>
  <si>
    <t>TOTAL DERECHOS A COBRAR DE PRESUPUESTOS CERRADOS (I+II+III+IV+V+VI+VII+VIII+IX)</t>
  </si>
  <si>
    <t>OBLIGACIONES DE PRESUPUESTOS CERRADOS. TODOS EXCEPTO UUPP</t>
  </si>
  <si>
    <t>DERECHOS A COBRAR DE PRESUPUESTOS CERRADOS. TODOS EXCEPTO UUPP</t>
  </si>
  <si>
    <t>REMANENTE DE TESORERÍA. TODOS EXCEPTO UUPP</t>
  </si>
  <si>
    <t>ESTADO DE TESORERÍA TODOS EXCEPTO UUPP</t>
  </si>
  <si>
    <t>OBLIGACIONES DE PRESUPUESTOS CERRADOS. UUPP</t>
  </si>
  <si>
    <t>DERECHOS A COBRAR DE PRESUPUESTOS CERRADOS. UUPP</t>
  </si>
  <si>
    <t>REMANENTE DE TESORERÍA. UUPP</t>
  </si>
  <si>
    <t>ESTADO DE TESORERÍA. UUPP</t>
  </si>
  <si>
    <t>ESTADO DEL REMANENTE DE TESORERÍA AGREGADO</t>
  </si>
  <si>
    <t>ESTADO DE LA TESORERÍA AGREGADO</t>
  </si>
  <si>
    <t>IV. RESULTADO PRESUPUESTARIO AGREGADO</t>
  </si>
  <si>
    <t>II. LIQUIDACIÓN DEL PRESUPUESTO DE INGRESOS AGREGADA</t>
  </si>
  <si>
    <t xml:space="preserve"> I. LIQUIDACIÓN DEL PRESUPUESTO DE GASTOS AGREGADO</t>
  </si>
  <si>
    <t>2. PRESUPUESTO DE INGRESOS.                  DERECHOS A COBRAR AGREGADOS</t>
  </si>
  <si>
    <t>1.PRESUPUESTO DE GASTOS.             OBLIGACIONES AGREGADAS</t>
  </si>
  <si>
    <t>PRESUPUESTOS CERRADOS AGREGADOS</t>
  </si>
  <si>
    <t xml:space="preserve">Sólo se presentan aquellos estados que son obligatorios para todas las entidades agregadas y determinada información de la memoria. El formato de la cuenta de pérdidas y ganancias sigue una estructura análoga a la presentada en el PGC público 2010 del sector administrativo estatal. </t>
  </si>
  <si>
    <t xml:space="preserve">    f) Impuesto sobre trasmisiones patrimoniales y actos jurídicos documentados</t>
  </si>
  <si>
    <t>13. Otros gastos de gestión</t>
  </si>
  <si>
    <t>14. Dotaciones para amortización de inmovilizado</t>
  </si>
  <si>
    <t>A.2) GASTOS DE GESTIÓN ORDINARIA   (8+9+10+11+12+13+14)</t>
  </si>
  <si>
    <t>15. Ganancias y resultados extraordinarios</t>
  </si>
  <si>
    <t>16. Pérdidas y gastos extraordinarios</t>
  </si>
  <si>
    <t>A.4) RESULTADO DE LAS OPERACIONES NO FINANCIERAS (A.3+15+16)</t>
  </si>
  <si>
    <t>17. Ingresos de participaciones en capital e ingresos de otros valores negociables y créditos del act.</t>
  </si>
  <si>
    <t>18. Ingresos financieros y otros intereses e ingresos asimilados</t>
  </si>
  <si>
    <t>19. Gastos financieros y asimilables</t>
  </si>
  <si>
    <t>20. Variación de las provisiones de inversiones financieras</t>
  </si>
  <si>
    <t>21. Diferencias de cambio netas</t>
  </si>
  <si>
    <t>A.5) RESULTADO DE LAS OPERACIONES FINANCIERAS (17+18+19+20+21)</t>
  </si>
  <si>
    <t>22. Resultado del ejercicio procedente de operaciones interrumpidas neto de impuestos</t>
  </si>
  <si>
    <t>A.7) AHORRO / (DESAHORRO) DEL EJERCICIO (A.6+22)</t>
  </si>
  <si>
    <t>I. RESULTADO PRESUPUESTARIO DEL EJERCI. (1+2)</t>
  </si>
  <si>
    <t>II. TOTAL AJUSTES (3+4-5)</t>
  </si>
  <si>
    <r>
      <t xml:space="preserve">1. </t>
    </r>
    <r>
      <rPr>
        <b/>
        <sz val="12"/>
        <rFont val="Times New Roman"/>
        <family val="1"/>
      </rPr>
      <t>(b)</t>
    </r>
    <r>
      <rPr>
        <sz val="12"/>
        <rFont val="Times New Roman"/>
        <family val="1"/>
      </rPr>
      <t xml:space="preserve"> Ejecución del presupuesto de gastos</t>
    </r>
  </si>
  <si>
    <r>
      <t xml:space="preserve">2. </t>
    </r>
    <r>
      <rPr>
        <b/>
        <sz val="12"/>
        <rFont val="Times New Roman"/>
        <family val="1"/>
      </rPr>
      <t>(c)</t>
    </r>
    <r>
      <rPr>
        <sz val="12"/>
        <rFont val="Times New Roman"/>
        <family val="1"/>
      </rPr>
      <t xml:space="preserve"> Realización de los pagos</t>
    </r>
  </si>
  <si>
    <r>
      <t xml:space="preserve">7. </t>
    </r>
    <r>
      <rPr>
        <b/>
        <sz val="12"/>
        <rFont val="Times New Roman"/>
        <family val="1"/>
      </rPr>
      <t>(d)</t>
    </r>
    <r>
      <rPr>
        <sz val="12"/>
        <rFont val="Times New Roman"/>
        <family val="1"/>
      </rPr>
      <t xml:space="preserve"> Ejecución del presupuesto de ingresos</t>
    </r>
  </si>
  <si>
    <r>
      <t xml:space="preserve">8. </t>
    </r>
    <r>
      <rPr>
        <b/>
        <sz val="12"/>
        <rFont val="Times New Roman"/>
        <family val="1"/>
      </rPr>
      <t>(e)</t>
    </r>
    <r>
      <rPr>
        <sz val="12"/>
        <rFont val="Times New Roman"/>
        <family val="1"/>
      </rPr>
      <t xml:space="preserve"> Realización de los cobros</t>
    </r>
  </si>
  <si>
    <t>GASTOS</t>
  </si>
  <si>
    <t>OBLIGACIONES</t>
  </si>
  <si>
    <t>REMANENTE</t>
  </si>
  <si>
    <t>COMPROMETID.</t>
  </si>
  <si>
    <t>RECON. NETAS</t>
  </si>
  <si>
    <t>DE CRÉDITO</t>
  </si>
  <si>
    <t>DERECHOS</t>
  </si>
  <si>
    <t>RECON. NETOS</t>
  </si>
  <si>
    <t>NETA</t>
  </si>
  <si>
    <t>ANULA. Y CANC.</t>
  </si>
  <si>
    <t>Los estados presentados no son consolidados. En consecuencia, no han sido eliminadas las operaciones entre la cuenta de la administración de la Generalitat Valenciana y el resto de entidades, o entre todas ellas, lo que provoca que las cifras no sean representativas en determinadas agrupaciones, epígrafes o partidas, especialmente en las transferencias entregadas y recibidas. En la Comunitat Valenciana no existe una norma que obligue a la consolidación del subsector administrativo. La relación de entidades agregadas figura en la hoja del libro "Entidades agregadas". Algunas de las hojas del libro que presentan estados, incluyen la información individual de cada entidad, en columnas ocultas que pueden visualizarse.</t>
  </si>
  <si>
    <t xml:space="preserve">   5. Edificios y otras construcciones </t>
  </si>
  <si>
    <t>Número de entidades agregadas</t>
  </si>
  <si>
    <t>Número de entidades no agregadas</t>
  </si>
  <si>
    <t>ENTIDADES NO AGREGADAS POR FALTA DE RENDICIÓN DE CUENTAS</t>
  </si>
  <si>
    <t>ENTIDADES SIN ACTIVIDAD</t>
  </si>
  <si>
    <t>Instituto Superior de Enseñanzas Artísticas de la Comunitat Valenciana</t>
  </si>
  <si>
    <t>ENTIDADES CON ACTIVIDAD</t>
  </si>
  <si>
    <r>
      <t>FUENTE</t>
    </r>
    <r>
      <rPr>
        <sz val="12"/>
        <rFont val="Times New Roman"/>
        <family val="1"/>
      </rPr>
      <t>: Elaboración propia a partir de las cuentas rendidas que, junto con los informes de auditoría, pueden consultarse en los anexos que, desplegando el año, se</t>
    </r>
  </si>
  <si>
    <t>muestran en el siguiente enlace:</t>
  </si>
  <si>
    <t>http://www.sindicom.gva.es/web/wdweb.nsf/menu/informes</t>
  </si>
  <si>
    <r>
      <t>FUENTE</t>
    </r>
    <r>
      <rPr>
        <sz val="12"/>
        <rFont val="Times New Roman"/>
        <family val="1"/>
      </rPr>
      <t>: Elaboración propia a partir de las cuentas rendidas que, junto con los informes de auditoría, pueden consultarse en los anexos que, desplegando el año, se muestran en el siguiente enlace:</t>
    </r>
  </si>
  <si>
    <t xml:space="preserve"> http://www.sindicom.gva.es/web/wdweb.nsf/menu/informes</t>
  </si>
  <si>
    <t>(a) Incluye en el denominador la totalidad de los gastos (A.2+16+19+20) y en el numerador el epígrafe III acreedores del pasivo del balance.</t>
  </si>
  <si>
    <t>(b) Incluye en el denominador: los gastos (8+9+10+11+13) y en el numerador: Los epígrafes III y IV de E) Acreedores a corto plazo del pasivo.</t>
  </si>
  <si>
    <t>INDICADORES Y MAGNITUDES</t>
  </si>
  <si>
    <t>ECONÓMICO-FINANCIERAS</t>
  </si>
  <si>
    <t>4. Inmovilización</t>
  </si>
  <si>
    <t>5. Garantía</t>
  </si>
  <si>
    <t>6. Firmeza</t>
  </si>
  <si>
    <t>7. Autofinaciación</t>
  </si>
  <si>
    <t>8. Estabilidad</t>
  </si>
  <si>
    <t>9. Independencia financiera</t>
  </si>
  <si>
    <t>10. Calidad del endeudamiento</t>
  </si>
  <si>
    <t>2. Ingresos tributarios sobre IGOR</t>
  </si>
  <si>
    <t>3. Transferencias y subvenciones sobre IGOR</t>
  </si>
  <si>
    <t>4. Ventas netas y presta. de servicios sobre IGOR</t>
  </si>
  <si>
    <t>5. Resto de IGOR sobre IGOR</t>
  </si>
  <si>
    <t>6. Gastos de personal sobre GGOR</t>
  </si>
  <si>
    <t>7. Transferencias y subvenciones sobre GGOR</t>
  </si>
  <si>
    <t>8. Otros gastos de explotación sobre GGOR</t>
  </si>
  <si>
    <t>9. Aprovisionamientos sobre GGOR</t>
  </si>
  <si>
    <t>10. Resto de GGOR sobre GGOR</t>
  </si>
  <si>
    <t>OTROS INDICADORES Y MAGNITUDES</t>
  </si>
  <si>
    <t>INDICADORES Y MAGNITUDES PRESUPUESTARIAS</t>
  </si>
  <si>
    <r>
      <t>FUENTE</t>
    </r>
    <r>
      <rPr>
        <sz val="12"/>
        <rFont val="Times New Roman"/>
        <family val="1"/>
      </rPr>
      <t>: Elaboración propia a partir de las cuentas rendidas que, junto con los informes de auditoría, pueden consultarse en los anexos que, desplegando el año, se muestran en</t>
    </r>
  </si>
  <si>
    <t>el siguiente enlace:</t>
  </si>
  <si>
    <t>Comité Econòmic i Social</t>
  </si>
  <si>
    <t>A.6) AHORRO / (DESAHORRO) PROCEDENTE DE OPER. CONTINUADAS (A.4+A.5)</t>
  </si>
  <si>
    <t>DE LA CUENTA DE DEL RDO. ECONÓMICO PATRIMONIAL</t>
  </si>
  <si>
    <t>Administración de la Generalitat</t>
  </si>
  <si>
    <t>Instituto Valenciano de la Juventud. Generalitat Jove</t>
  </si>
  <si>
    <t>Avales prestados por la Generalitat a las entidades que integran el Subsector Administrativo</t>
  </si>
  <si>
    <t>Avales prestados por el Instituto Valenciano de Finanzas (IVF) a las entidades que integran el Subsector Administrativo</t>
  </si>
  <si>
    <t>Avales prestados indirectamente por la Generalitat, al conceder el IVF operaciones de crédito a las entidades que integran el Subsector Administrativo</t>
  </si>
  <si>
    <t>Avales prestados por la Generalitat al resto de entidades que integran el  Sector Público Autonómico Valenciano</t>
  </si>
  <si>
    <t>Avales prestados por la Generalitat a las entidades que no integran el Sector Público Autonómico Valenciano</t>
  </si>
  <si>
    <t>Consorcio de Gestión del Centro de Artesanía de la Comunidad Valenciana</t>
  </si>
  <si>
    <t>Consorcio de Museos de la Comunidad Valenciana</t>
  </si>
  <si>
    <t>Consorcio del Hospital General Universitario de Valencia</t>
  </si>
  <si>
    <t>Consorcio Espacial Valenciano - Val Space Consortium</t>
  </si>
  <si>
    <t>Consorcio Hospitalario Provincial de Castellón</t>
  </si>
  <si>
    <t>Instituto Valenciano de Administración Tributaria</t>
  </si>
  <si>
    <t xml:space="preserve">PERIODOS MEDIOS DE PAGO </t>
  </si>
  <si>
    <t>V. Fondo de contingencia</t>
  </si>
  <si>
    <t>Fondo de contingencia</t>
  </si>
  <si>
    <t>los consorcios administrativos y las entidades de derecho público administrativas.</t>
  </si>
  <si>
    <t>los organismos autónomos, las universidades (sin incluir a sus entidades dependientes),</t>
  </si>
  <si>
    <t xml:space="preserve"> VI. Deudores presupuestarios a largo plazo</t>
  </si>
  <si>
    <t>Periodo medio de pago de los últimos doce meses (Criterios de la Ley 3/2004) (b)</t>
  </si>
  <si>
    <t>Consorcio Alicante 2011, 2014 y 2017. Vuelta al Mundo a Vela</t>
  </si>
  <si>
    <t>Periodo medio de pago del ejercicio (Criterios del Real Decreto 635/2016) (a)</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</si>
</sst>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0.0\ &quot;€&quot;"/>
    <numFmt numFmtId="165" formatCode="#,##0.00\ &quot;€&quot;"/>
    <numFmt numFmtId="166" formatCode="#,##0.0"/>
    <numFmt numFmtId="167" formatCode="0.0%"/>
    <numFmt numFmtId="168" formatCode="#,##0_);\(#,##0\)"/>
    <numFmt numFmtId="169" formatCode="0_)"/>
    <numFmt numFmtId="170" formatCode="0.0"/>
    <numFmt numFmtId="171" formatCode="#,##0\ &quot;empleados&quot;"/>
    <numFmt numFmtId="172" formatCode="#,##0.0%"/>
    <numFmt numFmtId="173" formatCode="#,##0\ &quot;días&quot;"/>
  </numFmts>
  <fonts count="19">
    <font>
      <sz val="10"/>
      <name val="Arial"/>
    </font>
    <font>
      <sz val="8"/>
      <name val="Arial"/>
      <family val="2"/>
    </font>
    <font>
      <b/>
      <sz val="10"/>
      <name val="Times New Roman"/>
      <family val="1"/>
    </font>
    <font>
      <sz val="10"/>
      <name val="Times New Roman"/>
      <family val="1"/>
    </font>
    <font>
      <sz val="10"/>
      <name val="Arial"/>
      <family val="2"/>
    </font>
    <font>
      <sz val="12"/>
      <name val="Times New Roman"/>
      <family val="1"/>
    </font>
    <font>
      <b/>
      <sz val="16"/>
      <name val="Times New Roman"/>
      <family val="1"/>
    </font>
    <font>
      <b/>
      <sz val="12"/>
      <name val="Times New Roman"/>
      <family val="1"/>
    </font>
    <font>
      <sz val="10"/>
      <name val="Courier"/>
      <family val="3"/>
    </font>
    <font>
      <sz val="12"/>
      <name val="CG Times (E1)"/>
    </font>
    <font>
      <b/>
      <sz val="14"/>
      <name val="Times New Roman"/>
      <family val="1"/>
    </font>
    <font>
      <sz val="14"/>
      <name val="Times New Roman"/>
      <family val="1"/>
    </font>
    <font>
      <sz val="12"/>
      <color indexed="10"/>
      <name val="Times New Roman"/>
      <family val="1"/>
    </font>
    <font>
      <sz val="12"/>
      <color indexed="12"/>
      <name val="Times New Roman"/>
      <family val="1"/>
    </font>
    <font>
      <sz val="14"/>
      <color indexed="12"/>
      <name val="Times New Roman"/>
      <family val="1"/>
    </font>
    <font>
      <u/>
      <sz val="12"/>
      <name val="Times New Roman"/>
      <family val="1"/>
    </font>
    <font>
      <sz val="12"/>
      <name val="Arial"/>
      <family val="2"/>
    </font>
    <font>
      <sz val="10"/>
      <color indexed="12"/>
      <name val="Times New Roman"/>
      <family val="1"/>
    </font>
    <font>
      <sz val="10"/>
      <color indexed="48"/>
      <name val="Times New Roman"/>
      <family val="1"/>
    </font>
  </fonts>
  <fills count="6">
    <fill>
      <patternFill patternType="none"/>
    </fill>
    <fill>
      <patternFill patternType="gray125"/>
    </fill>
    <fill>
      <patternFill patternType="solid">
        <fgColor indexed="65"/>
        <bgColor indexed="64"/>
      </patternFill>
    </fill>
    <fill>
      <patternFill patternType="solid">
        <fgColor indexed="41"/>
        <bgColor indexed="64"/>
      </patternFill>
    </fill>
    <fill>
      <patternFill patternType="solid">
        <fgColor indexed="9"/>
        <bgColor indexed="64"/>
      </patternFill>
    </fill>
    <fill>
      <patternFill patternType="solid">
        <fgColor indexed="42"/>
        <bgColor indexed="64"/>
      </patternFill>
    </fill>
  </fills>
  <borders count="36">
    <border>
      <left/>
      <right/>
      <top/>
      <bottom/>
      <diagonal/>
    </border>
    <border>
      <left/>
      <right/>
      <top style="medium">
        <color indexed="64"/>
      </top>
      <bottom/>
      <diagonal/>
    </border>
    <border>
      <left/>
      <right/>
      <top/>
      <bottom style="medium">
        <color indexed="64"/>
      </bottom>
      <diagonal/>
    </border>
    <border>
      <left/>
      <right/>
      <top style="hair">
        <color indexed="35"/>
      </top>
      <bottom style="hair">
        <color indexed="35"/>
      </bottom>
      <diagonal/>
    </border>
    <border>
      <left/>
      <right/>
      <top style="hair">
        <color indexed="35"/>
      </top>
      <bottom style="medium">
        <color indexed="64"/>
      </bottom>
      <diagonal/>
    </border>
    <border>
      <left/>
      <right/>
      <top/>
      <bottom style="thin">
        <color indexed="64"/>
      </bottom>
      <diagonal/>
    </border>
    <border>
      <left/>
      <right/>
      <top/>
      <bottom style="hair">
        <color indexed="35"/>
      </bottom>
      <diagonal/>
    </border>
    <border>
      <left/>
      <right/>
      <top style="hair">
        <color indexed="35"/>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hair">
        <color indexed="35"/>
      </bottom>
      <diagonal/>
    </border>
    <border>
      <left/>
      <right style="thin">
        <color indexed="64"/>
      </right>
      <top/>
      <bottom style="hair">
        <color indexed="35"/>
      </bottom>
      <diagonal/>
    </border>
    <border>
      <left/>
      <right/>
      <top style="medium">
        <color indexed="64"/>
      </top>
      <bottom style="hair">
        <color indexed="35"/>
      </bottom>
      <diagonal/>
    </border>
    <border>
      <left/>
      <right style="thin">
        <color indexed="64"/>
      </right>
      <top style="medium">
        <color indexed="64"/>
      </top>
      <bottom/>
      <diagonal/>
    </border>
    <border>
      <left/>
      <right style="thin">
        <color indexed="64"/>
      </right>
      <top/>
      <bottom style="thin">
        <color indexed="64"/>
      </bottom>
      <diagonal/>
    </border>
    <border>
      <left/>
      <right/>
      <top style="thin">
        <color auto="1"/>
      </top>
      <bottom style="medium">
        <color indexed="64"/>
      </bottom>
      <diagonal/>
    </border>
    <border>
      <left/>
      <right/>
      <top style="thin">
        <color auto="1"/>
      </top>
      <bottom style="thin">
        <color auto="1"/>
      </bottom>
      <diagonal/>
    </border>
  </borders>
  <cellStyleXfs count="6">
    <xf numFmtId="0" fontId="0" fillId="0" borderId="0"/>
    <xf numFmtId="0" fontId="8" fillId="0" borderId="0"/>
    <xf numFmtId="0" fontId="4" fillId="0" borderId="0"/>
    <xf numFmtId="168" fontId="9" fillId="0" borderId="0"/>
    <xf numFmtId="168" fontId="9" fillId="0" borderId="0"/>
    <xf numFmtId="37" fontId="9" fillId="0" borderId="0"/>
  </cellStyleXfs>
  <cellXfs count="255">
    <xf numFmtId="0" fontId="0" fillId="0" borderId="0" xfId="0"/>
    <xf numFmtId="0" fontId="5" fillId="2" borderId="0" xfId="0" applyFont="1" applyFill="1" applyBorder="1" applyAlignment="1">
      <alignment horizontal="left"/>
    </xf>
    <xf numFmtId="0" fontId="0" fillId="2" borderId="0" xfId="0" applyFill="1"/>
    <xf numFmtId="0" fontId="3" fillId="2" borderId="0" xfId="0" applyFont="1" applyFill="1"/>
    <xf numFmtId="0" fontId="7" fillId="2" borderId="0" xfId="0" applyFont="1" applyFill="1" applyBorder="1" applyAlignment="1">
      <alignment horizontal="left"/>
    </xf>
    <xf numFmtId="168" fontId="10" fillId="2" borderId="0" xfId="3" applyFont="1" applyFill="1" applyAlignment="1" applyProtection="1">
      <alignment horizontal="left"/>
    </xf>
    <xf numFmtId="168" fontId="10" fillId="2" borderId="0" xfId="3" applyFont="1" applyFill="1" applyProtection="1"/>
    <xf numFmtId="168" fontId="10" fillId="2" borderId="0" xfId="3" applyFont="1" applyFill="1" applyAlignment="1" applyProtection="1">
      <alignment horizontal="right"/>
    </xf>
    <xf numFmtId="1" fontId="10" fillId="2" borderId="0" xfId="3" applyNumberFormat="1" applyFont="1" applyFill="1" applyAlignment="1" applyProtection="1">
      <alignment horizontal="right"/>
    </xf>
    <xf numFmtId="168" fontId="11" fillId="2" borderId="0" xfId="3" applyFont="1" applyFill="1" applyProtection="1"/>
    <xf numFmtId="168" fontId="10" fillId="2" borderId="1" xfId="3" applyFont="1" applyFill="1" applyBorder="1" applyProtection="1"/>
    <xf numFmtId="168" fontId="11" fillId="2" borderId="1" xfId="3" applyFont="1" applyFill="1" applyBorder="1" applyProtection="1"/>
    <xf numFmtId="168" fontId="5" fillId="2" borderId="1" xfId="3" applyFont="1" applyFill="1" applyBorder="1" applyAlignment="1" applyProtection="1">
      <alignment horizontal="right"/>
    </xf>
    <xf numFmtId="4" fontId="3" fillId="2" borderId="1" xfId="0" applyNumberFormat="1" applyFont="1" applyFill="1" applyBorder="1"/>
    <xf numFmtId="168" fontId="11" fillId="2" borderId="0" xfId="3" applyFont="1" applyFill="1" applyBorder="1" applyProtection="1"/>
    <xf numFmtId="168" fontId="10" fillId="2" borderId="0" xfId="3" applyFont="1" applyFill="1" applyBorder="1" applyProtection="1"/>
    <xf numFmtId="168" fontId="5" fillId="2" borderId="0" xfId="3" applyFont="1" applyFill="1" applyBorder="1" applyAlignment="1" applyProtection="1">
      <alignment horizontal="right"/>
    </xf>
    <xf numFmtId="4" fontId="3" fillId="2" borderId="0" xfId="0" applyNumberFormat="1" applyFont="1" applyFill="1" applyBorder="1"/>
    <xf numFmtId="168" fontId="11" fillId="2" borderId="2" xfId="4" applyFont="1" applyFill="1" applyBorder="1"/>
    <xf numFmtId="168" fontId="11" fillId="2" borderId="2" xfId="4" applyFont="1" applyFill="1" applyBorder="1" applyProtection="1"/>
    <xf numFmtId="168" fontId="11" fillId="2" borderId="0" xfId="4" applyFont="1" applyFill="1" applyBorder="1"/>
    <xf numFmtId="168" fontId="11" fillId="2" borderId="0" xfId="4" applyFont="1" applyFill="1" applyBorder="1" applyProtection="1"/>
    <xf numFmtId="168" fontId="5" fillId="0" borderId="0" xfId="3" applyFont="1" applyFill="1" applyBorder="1" applyAlignment="1" applyProtection="1">
      <alignment horizontal="right"/>
    </xf>
    <xf numFmtId="168" fontId="6" fillId="2" borderId="0" xfId="4" applyFont="1" applyFill="1" applyBorder="1"/>
    <xf numFmtId="168" fontId="10" fillId="2" borderId="0" xfId="4" applyFont="1" applyFill="1" applyBorder="1"/>
    <xf numFmtId="168" fontId="5" fillId="2" borderId="0" xfId="3" applyFont="1" applyFill="1" applyAlignment="1" applyProtection="1">
      <alignment horizontal="left"/>
    </xf>
    <xf numFmtId="4" fontId="3" fillId="2" borderId="0" xfId="0" applyNumberFormat="1" applyFont="1" applyFill="1"/>
    <xf numFmtId="0" fontId="7" fillId="3" borderId="1" xfId="0" applyFont="1" applyFill="1" applyBorder="1" applyAlignment="1">
      <alignment horizontal="left" vertical="center" wrapText="1"/>
    </xf>
    <xf numFmtId="1" fontId="7" fillId="3" borderId="1" xfId="0" applyNumberFormat="1" applyFont="1" applyFill="1" applyBorder="1" applyAlignment="1">
      <alignment horizontal="right" vertical="center" wrapText="1"/>
    </xf>
    <xf numFmtId="4" fontId="7" fillId="3" borderId="1" xfId="0" applyNumberFormat="1" applyFont="1" applyFill="1" applyBorder="1" applyAlignment="1">
      <alignment horizontal="right" vertical="center" wrapText="1"/>
    </xf>
    <xf numFmtId="4" fontId="7" fillId="2" borderId="3" xfId="0" applyNumberFormat="1" applyFont="1" applyFill="1" applyBorder="1"/>
    <xf numFmtId="0" fontId="5" fillId="2" borderId="0" xfId="0" applyFont="1" applyFill="1" applyBorder="1"/>
    <xf numFmtId="0" fontId="5" fillId="2" borderId="0" xfId="0" applyFont="1" applyFill="1"/>
    <xf numFmtId="4" fontId="7" fillId="2" borderId="0" xfId="0" applyNumberFormat="1" applyFont="1" applyFill="1" applyBorder="1"/>
    <xf numFmtId="167" fontId="7" fillId="2" borderId="0" xfId="0" applyNumberFormat="1" applyFont="1" applyFill="1" applyBorder="1" applyAlignment="1">
      <alignment horizontal="right"/>
    </xf>
    <xf numFmtId="167" fontId="5" fillId="2" borderId="0" xfId="0" applyNumberFormat="1" applyFont="1" applyFill="1" applyBorder="1" applyAlignment="1">
      <alignment horizontal="right"/>
    </xf>
    <xf numFmtId="4" fontId="5" fillId="2" borderId="0" xfId="0" applyNumberFormat="1" applyFont="1" applyFill="1" applyBorder="1"/>
    <xf numFmtId="4" fontId="7" fillId="3" borderId="4" xfId="0" applyNumberFormat="1" applyFont="1" applyFill="1" applyBorder="1"/>
    <xf numFmtId="167" fontId="7" fillId="2" borderId="0" xfId="0" applyNumberFormat="1" applyFont="1" applyFill="1" applyBorder="1"/>
    <xf numFmtId="4" fontId="5" fillId="2" borderId="0" xfId="0" applyNumberFormat="1" applyFont="1" applyFill="1"/>
    <xf numFmtId="167" fontId="7" fillId="3" borderId="0" xfId="0" applyNumberFormat="1" applyFont="1" applyFill="1" applyBorder="1" applyAlignment="1">
      <alignment horizontal="right"/>
    </xf>
    <xf numFmtId="0" fontId="5" fillId="2" borderId="0" xfId="0" applyFont="1" applyFill="1" applyBorder="1" applyAlignment="1">
      <alignment horizontal="center"/>
    </xf>
    <xf numFmtId="165" fontId="5" fillId="2" borderId="0" xfId="0" applyNumberFormat="1" applyFont="1" applyFill="1" applyBorder="1" applyAlignment="1">
      <alignment horizontal="right"/>
    </xf>
    <xf numFmtId="4" fontId="5" fillId="2" borderId="0" xfId="0" applyNumberFormat="1" applyFont="1" applyFill="1" applyBorder="1" applyAlignment="1">
      <alignment horizontal="right"/>
    </xf>
    <xf numFmtId="168" fontId="5" fillId="2" borderId="2" xfId="3" applyFont="1" applyFill="1" applyBorder="1" applyAlignment="1" applyProtection="1">
      <alignment horizontal="right"/>
    </xf>
    <xf numFmtId="168" fontId="5" fillId="2" borderId="0" xfId="3" applyFont="1" applyFill="1" applyProtection="1"/>
    <xf numFmtId="168" fontId="9" fillId="2" borderId="0" xfId="3" applyFill="1"/>
    <xf numFmtId="168" fontId="9" fillId="2" borderId="0" xfId="3" applyFont="1" applyFill="1"/>
    <xf numFmtId="0" fontId="3" fillId="2" borderId="2" xfId="0" applyFont="1" applyFill="1" applyBorder="1"/>
    <xf numFmtId="168" fontId="13" fillId="2" borderId="0" xfId="4" applyFont="1" applyFill="1" applyProtection="1">
      <protection locked="0"/>
    </xf>
    <xf numFmtId="168" fontId="5" fillId="2" borderId="0" xfId="4" applyFont="1" applyFill="1" applyProtection="1"/>
    <xf numFmtId="168" fontId="11" fillId="2" borderId="0" xfId="4" applyFont="1" applyFill="1" applyBorder="1" applyAlignment="1" applyProtection="1"/>
    <xf numFmtId="1" fontId="5" fillId="2" borderId="0" xfId="3" applyNumberFormat="1" applyFont="1" applyFill="1" applyAlignment="1" applyProtection="1">
      <alignment horizontal="right"/>
    </xf>
    <xf numFmtId="1" fontId="7" fillId="3" borderId="1" xfId="0" applyNumberFormat="1" applyFont="1" applyFill="1" applyBorder="1" applyAlignment="1">
      <alignment horizontal="left" vertical="center" wrapText="1"/>
    </xf>
    <xf numFmtId="0" fontId="3" fillId="3" borderId="1" xfId="0" applyFont="1" applyFill="1" applyBorder="1"/>
    <xf numFmtId="0" fontId="7" fillId="2" borderId="5" xfId="0" applyFont="1" applyFill="1" applyBorder="1"/>
    <xf numFmtId="4" fontId="7" fillId="2" borderId="5" xfId="0" applyNumberFormat="1" applyFont="1" applyFill="1" applyBorder="1"/>
    <xf numFmtId="0" fontId="5" fillId="2" borderId="5" xfId="0" applyFont="1" applyFill="1" applyBorder="1"/>
    <xf numFmtId="4" fontId="3" fillId="2" borderId="5" xfId="0" applyNumberFormat="1" applyFont="1" applyFill="1" applyBorder="1"/>
    <xf numFmtId="0" fontId="3" fillId="2" borderId="5" xfId="0" applyFont="1" applyFill="1" applyBorder="1"/>
    <xf numFmtId="0" fontId="7" fillId="2" borderId="0" xfId="0" applyFont="1" applyFill="1" applyBorder="1"/>
    <xf numFmtId="0" fontId="3" fillId="2" borderId="0" xfId="0" applyFont="1" applyFill="1" applyBorder="1"/>
    <xf numFmtId="0" fontId="5" fillId="2" borderId="0" xfId="0" applyFont="1" applyFill="1" applyBorder="1" applyAlignment="1">
      <alignment horizontal="left" indent="1"/>
    </xf>
    <xf numFmtId="172" fontId="5" fillId="2" borderId="0" xfId="0" applyNumberFormat="1" applyFont="1" applyFill="1" applyBorder="1" applyAlignment="1">
      <alignment horizontal="right"/>
    </xf>
    <xf numFmtId="164" fontId="5" fillId="2" borderId="0" xfId="0" applyNumberFormat="1" applyFont="1" applyFill="1" applyBorder="1" applyAlignment="1">
      <alignment horizontal="right"/>
    </xf>
    <xf numFmtId="2" fontId="5" fillId="2" borderId="0" xfId="0" applyNumberFormat="1" applyFont="1" applyFill="1" applyBorder="1" applyAlignment="1">
      <alignment horizontal="right"/>
    </xf>
    <xf numFmtId="0" fontId="12" fillId="2" borderId="0" xfId="0" applyFont="1" applyFill="1" applyBorder="1"/>
    <xf numFmtId="0" fontId="5" fillId="2" borderId="2" xfId="0" applyFont="1" applyFill="1" applyBorder="1"/>
    <xf numFmtId="172" fontId="5" fillId="2" borderId="2" xfId="0" applyNumberFormat="1" applyFont="1" applyFill="1" applyBorder="1" applyAlignment="1">
      <alignment horizontal="right"/>
    </xf>
    <xf numFmtId="165" fontId="7" fillId="2" borderId="0" xfId="0" applyNumberFormat="1" applyFont="1" applyFill="1" applyBorder="1" applyAlignment="1">
      <alignment horizontal="right"/>
    </xf>
    <xf numFmtId="168" fontId="6" fillId="2" borderId="1" xfId="4" applyNumberFormat="1" applyFont="1" applyFill="1" applyBorder="1" applyProtection="1">
      <protection locked="0"/>
    </xf>
    <xf numFmtId="168" fontId="11" fillId="0" borderId="2" xfId="3" applyFont="1" applyFill="1" applyBorder="1" applyAlignment="1" applyProtection="1">
      <alignment horizontal="right"/>
    </xf>
    <xf numFmtId="168" fontId="11" fillId="2" borderId="2" xfId="3" applyFont="1" applyFill="1" applyBorder="1" applyAlignment="1" applyProtection="1">
      <alignment horizontal="right"/>
    </xf>
    <xf numFmtId="168" fontId="11" fillId="2" borderId="2" xfId="3" applyFont="1" applyFill="1" applyBorder="1" applyAlignment="1" applyProtection="1"/>
    <xf numFmtId="168" fontId="10" fillId="2" borderId="0" xfId="4" applyNumberFormat="1" applyFont="1" applyFill="1" applyBorder="1" applyProtection="1">
      <protection locked="0"/>
    </xf>
    <xf numFmtId="168" fontId="6" fillId="3" borderId="1" xfId="4" applyFont="1" applyFill="1" applyBorder="1"/>
    <xf numFmtId="168" fontId="11" fillId="3" borderId="1" xfId="4" applyFont="1" applyFill="1" applyBorder="1" applyProtection="1"/>
    <xf numFmtId="0" fontId="5" fillId="2" borderId="0" xfId="0" applyFont="1" applyFill="1" applyBorder="1" applyAlignment="1" applyProtection="1">
      <alignment horizontal="left"/>
      <protection locked="0"/>
    </xf>
    <xf numFmtId="0" fontId="5" fillId="2" borderId="2" xfId="0" applyFont="1" applyFill="1" applyBorder="1" applyAlignment="1">
      <alignment horizontal="left"/>
    </xf>
    <xf numFmtId="0" fontId="7" fillId="2" borderId="2" xfId="0" applyFont="1" applyFill="1" applyBorder="1" applyAlignment="1" applyProtection="1">
      <alignment horizontal="left"/>
      <protection locked="0"/>
    </xf>
    <xf numFmtId="0" fontId="7" fillId="2" borderId="0" xfId="0" applyFont="1" applyFill="1" applyBorder="1" applyAlignment="1" applyProtection="1">
      <alignment horizontal="left"/>
      <protection locked="0"/>
    </xf>
    <xf numFmtId="0" fontId="3" fillId="2" borderId="0" xfId="0" applyFont="1" applyFill="1" applyBorder="1" applyAlignment="1">
      <alignment horizontal="left"/>
    </xf>
    <xf numFmtId="0" fontId="2" fillId="2" borderId="0" xfId="0" applyFont="1" applyFill="1" applyBorder="1" applyAlignment="1">
      <alignment horizontal="left"/>
    </xf>
    <xf numFmtId="0" fontId="5" fillId="2" borderId="0" xfId="0" applyFont="1" applyFill="1" applyAlignment="1">
      <alignment horizontal="left"/>
    </xf>
    <xf numFmtId="0" fontId="5" fillId="2" borderId="2" xfId="0" applyFont="1" applyFill="1" applyBorder="1" applyAlignment="1" applyProtection="1">
      <alignment horizontal="left"/>
      <protection locked="0"/>
    </xf>
    <xf numFmtId="0" fontId="3" fillId="2" borderId="2" xfId="0" applyFont="1" applyFill="1" applyBorder="1" applyAlignment="1">
      <alignment horizontal="left"/>
    </xf>
    <xf numFmtId="0" fontId="3" fillId="2" borderId="0" xfId="0" applyFont="1" applyFill="1" applyAlignment="1">
      <alignment horizontal="left"/>
    </xf>
    <xf numFmtId="1" fontId="10" fillId="2" borderId="0" xfId="3" applyNumberFormat="1" applyFont="1" applyFill="1" applyAlignment="1" applyProtection="1">
      <alignment horizontal="center"/>
    </xf>
    <xf numFmtId="0" fontId="3" fillId="2" borderId="1" xfId="0" applyFont="1" applyFill="1" applyBorder="1"/>
    <xf numFmtId="169" fontId="14" fillId="2" borderId="0" xfId="4" quotePrefix="1" applyNumberFormat="1" applyFont="1" applyFill="1" applyBorder="1" applyAlignment="1" applyProtection="1">
      <alignment horizontal="right"/>
      <protection locked="0"/>
    </xf>
    <xf numFmtId="0" fontId="0" fillId="0" borderId="2" xfId="0" applyBorder="1"/>
    <xf numFmtId="168" fontId="5" fillId="2" borderId="0" xfId="4" applyFont="1" applyFill="1" applyBorder="1"/>
    <xf numFmtId="168" fontId="5" fillId="2" borderId="0" xfId="4" applyFont="1" applyFill="1" applyBorder="1" applyProtection="1"/>
    <xf numFmtId="168" fontId="5" fillId="2" borderId="0" xfId="4" applyFont="1" applyFill="1" applyBorder="1" applyAlignment="1" applyProtection="1"/>
    <xf numFmtId="169" fontId="13" fillId="2" borderId="0" xfId="4" quotePrefix="1" applyNumberFormat="1" applyFont="1" applyFill="1" applyBorder="1" applyAlignment="1" applyProtection="1">
      <alignment horizontal="center"/>
      <protection locked="0"/>
    </xf>
    <xf numFmtId="168" fontId="3" fillId="2" borderId="0" xfId="3" applyFont="1" applyFill="1" applyProtection="1"/>
    <xf numFmtId="37" fontId="3" fillId="2" borderId="0" xfId="5" applyFont="1" applyFill="1" applyProtection="1"/>
    <xf numFmtId="168" fontId="6" fillId="2" borderId="0" xfId="3" applyFont="1" applyFill="1" applyProtection="1"/>
    <xf numFmtId="4" fontId="2" fillId="2" borderId="0" xfId="3" applyNumberFormat="1" applyFont="1" applyFill="1" applyBorder="1" applyProtection="1"/>
    <xf numFmtId="168" fontId="2" fillId="2" borderId="0" xfId="3" applyNumberFormat="1" applyFont="1" applyFill="1" applyBorder="1" applyProtection="1"/>
    <xf numFmtId="165" fontId="5" fillId="2" borderId="6" xfId="0" applyNumberFormat="1" applyFont="1" applyFill="1" applyBorder="1" applyAlignment="1">
      <alignment horizontal="right"/>
    </xf>
    <xf numFmtId="171" fontId="5" fillId="2" borderId="0" xfId="0" applyNumberFormat="1" applyFont="1" applyFill="1" applyBorder="1" applyAlignment="1">
      <alignment horizontal="right"/>
    </xf>
    <xf numFmtId="0" fontId="0" fillId="2" borderId="2" xfId="0" applyFill="1" applyBorder="1"/>
    <xf numFmtId="0" fontId="5" fillId="4" borderId="4" xfId="0" applyFont="1" applyFill="1" applyBorder="1" applyAlignment="1"/>
    <xf numFmtId="0" fontId="10" fillId="3" borderId="1" xfId="0" applyFont="1" applyFill="1" applyBorder="1" applyAlignment="1">
      <alignment vertical="center" wrapText="1"/>
    </xf>
    <xf numFmtId="165" fontId="5" fillId="2" borderId="3" xfId="0" applyNumberFormat="1" applyFont="1" applyFill="1" applyBorder="1" applyAlignment="1">
      <alignment horizontal="right"/>
    </xf>
    <xf numFmtId="0" fontId="5" fillId="4" borderId="2" xfId="0" applyFont="1" applyFill="1" applyBorder="1" applyAlignment="1"/>
    <xf numFmtId="0" fontId="7" fillId="4" borderId="2" xfId="0" applyFont="1" applyFill="1" applyBorder="1" applyAlignment="1"/>
    <xf numFmtId="171" fontId="5" fillId="2" borderId="2" xfId="0" applyNumberFormat="1" applyFont="1" applyFill="1" applyBorder="1" applyAlignment="1">
      <alignment horizontal="right"/>
    </xf>
    <xf numFmtId="165" fontId="5" fillId="2" borderId="4" xfId="0" applyNumberFormat="1" applyFont="1" applyFill="1" applyBorder="1" applyAlignment="1">
      <alignment horizontal="right"/>
    </xf>
    <xf numFmtId="4" fontId="5" fillId="2" borderId="0" xfId="0" applyNumberFormat="1" applyFont="1" applyFill="1" applyBorder="1" applyProtection="1">
      <protection locked="0"/>
    </xf>
    <xf numFmtId="0" fontId="5" fillId="2" borderId="7" xfId="0" applyFont="1" applyFill="1" applyBorder="1"/>
    <xf numFmtId="4" fontId="7" fillId="2" borderId="0" xfId="0" applyNumberFormat="1" applyFont="1" applyFill="1" applyBorder="1" applyProtection="1">
      <protection locked="0"/>
    </xf>
    <xf numFmtId="168" fontId="7" fillId="2" borderId="0" xfId="3" applyFont="1" applyFill="1" applyProtection="1"/>
    <xf numFmtId="168" fontId="7" fillId="3" borderId="1" xfId="3" applyFont="1" applyFill="1" applyBorder="1" applyAlignment="1" applyProtection="1">
      <alignment horizontal="centerContinuous"/>
    </xf>
    <xf numFmtId="168" fontId="5" fillId="3" borderId="1" xfId="3" applyFont="1" applyFill="1" applyBorder="1" applyAlignment="1" applyProtection="1">
      <alignment horizontal="centerContinuous"/>
    </xf>
    <xf numFmtId="0" fontId="7" fillId="2" borderId="0" xfId="0" applyFont="1" applyFill="1" applyBorder="1" applyAlignment="1">
      <alignment horizontal="left" vertical="center" wrapText="1"/>
    </xf>
    <xf numFmtId="168" fontId="7" fillId="2" borderId="6" xfId="3" applyFont="1" applyFill="1" applyBorder="1" applyAlignment="1" applyProtection="1">
      <alignment horizontal="center"/>
    </xf>
    <xf numFmtId="168" fontId="5" fillId="2" borderId="0" xfId="3" applyFont="1" applyFill="1" applyBorder="1" applyAlignment="1" applyProtection="1">
      <alignment horizontal="center"/>
    </xf>
    <xf numFmtId="4" fontId="5" fillId="2" borderId="0" xfId="3" applyNumberFormat="1" applyFont="1" applyFill="1" applyBorder="1" applyProtection="1">
      <protection locked="0"/>
    </xf>
    <xf numFmtId="4" fontId="5" fillId="2" borderId="7" xfId="3" applyNumberFormat="1" applyFont="1" applyFill="1" applyBorder="1" applyProtection="1">
      <protection locked="0"/>
    </xf>
    <xf numFmtId="170" fontId="5" fillId="2" borderId="0" xfId="3" applyNumberFormat="1" applyFont="1" applyFill="1" applyBorder="1" applyAlignment="1" applyProtection="1">
      <alignment horizontal="right"/>
    </xf>
    <xf numFmtId="4" fontId="7" fillId="3" borderId="4" xfId="3" applyNumberFormat="1" applyFont="1" applyFill="1" applyBorder="1" applyProtection="1">
      <protection locked="0"/>
    </xf>
    <xf numFmtId="170" fontId="7" fillId="3" borderId="4" xfId="3" applyNumberFormat="1" applyFont="1" applyFill="1" applyBorder="1" applyAlignment="1" applyProtection="1">
      <alignment horizontal="right"/>
    </xf>
    <xf numFmtId="168" fontId="7" fillId="2" borderId="0" xfId="3" applyFont="1" applyFill="1" applyBorder="1" applyAlignment="1" applyProtection="1">
      <alignment horizontal="left"/>
    </xf>
    <xf numFmtId="4" fontId="7" fillId="2" borderId="0" xfId="3" applyNumberFormat="1" applyFont="1" applyFill="1" applyBorder="1" applyProtection="1"/>
    <xf numFmtId="4" fontId="7" fillId="2" borderId="7" xfId="3" applyNumberFormat="1" applyFont="1" applyFill="1" applyBorder="1" applyProtection="1"/>
    <xf numFmtId="168" fontId="7" fillId="2" borderId="0" xfId="3" applyNumberFormat="1" applyFont="1" applyFill="1" applyBorder="1" applyProtection="1"/>
    <xf numFmtId="168" fontId="2" fillId="2" borderId="0" xfId="3" applyFont="1" applyFill="1" applyBorder="1" applyAlignment="1" applyProtection="1">
      <alignment horizontal="left"/>
    </xf>
    <xf numFmtId="4" fontId="2" fillId="2" borderId="0" xfId="3" applyNumberFormat="1" applyFont="1" applyFill="1" applyBorder="1" applyProtection="1">
      <protection locked="0"/>
    </xf>
    <xf numFmtId="168" fontId="7" fillId="2" borderId="7" xfId="3" applyFont="1" applyFill="1" applyBorder="1" applyAlignment="1" applyProtection="1">
      <alignment horizontal="center"/>
    </xf>
    <xf numFmtId="168" fontId="7" fillId="3" borderId="1" xfId="3" applyFont="1" applyFill="1" applyBorder="1" applyAlignment="1" applyProtection="1">
      <alignment vertical="justify"/>
    </xf>
    <xf numFmtId="0" fontId="5" fillId="3" borderId="1" xfId="0" applyFont="1" applyFill="1" applyBorder="1"/>
    <xf numFmtId="168" fontId="7" fillId="2" borderId="0" xfId="3" applyFont="1" applyFill="1" applyBorder="1" applyAlignment="1" applyProtection="1">
      <alignment horizontal="center"/>
    </xf>
    <xf numFmtId="168" fontId="7" fillId="2" borderId="0" xfId="3" applyFont="1" applyFill="1" applyBorder="1" applyAlignment="1" applyProtection="1">
      <alignment horizontal="center" vertical="justify"/>
    </xf>
    <xf numFmtId="0" fontId="7" fillId="2" borderId="0" xfId="0" applyFont="1" applyFill="1" applyBorder="1" applyAlignment="1">
      <alignment horizontal="center"/>
    </xf>
    <xf numFmtId="0" fontId="5" fillId="2" borderId="7" xfId="0" applyFont="1" applyFill="1" applyBorder="1" applyAlignment="1">
      <alignment horizontal="center"/>
    </xf>
    <xf numFmtId="0" fontId="5" fillId="2" borderId="3" xfId="0" applyFont="1" applyFill="1" applyBorder="1"/>
    <xf numFmtId="4" fontId="5" fillId="2" borderId="3" xfId="3" applyNumberFormat="1" applyFont="1" applyFill="1" applyBorder="1" applyProtection="1">
      <protection locked="0"/>
    </xf>
    <xf numFmtId="4" fontId="7" fillId="2" borderId="3" xfId="3" applyNumberFormat="1" applyFont="1" applyFill="1" applyBorder="1" applyProtection="1"/>
    <xf numFmtId="0" fontId="15" fillId="2" borderId="0" xfId="0" applyFont="1" applyFill="1" applyBorder="1"/>
    <xf numFmtId="4" fontId="7" fillId="2" borderId="6" xfId="0" applyNumberFormat="1" applyFont="1" applyFill="1" applyBorder="1" applyAlignment="1"/>
    <xf numFmtId="4" fontId="5" fillId="2" borderId="0" xfId="0" applyNumberFormat="1" applyFont="1" applyFill="1" applyBorder="1" applyAlignment="1"/>
    <xf numFmtId="0" fontId="7" fillId="2" borderId="3" xfId="0" applyFont="1" applyFill="1" applyBorder="1" applyAlignment="1"/>
    <xf numFmtId="0" fontId="5" fillId="2" borderId="0" xfId="0" applyFont="1" applyFill="1" applyBorder="1" applyAlignment="1"/>
    <xf numFmtId="4" fontId="7" fillId="2" borderId="7" xfId="3" applyNumberFormat="1" applyFont="1" applyFill="1" applyBorder="1" applyProtection="1">
      <protection locked="0"/>
    </xf>
    <xf numFmtId="4" fontId="7" fillId="3" borderId="4" xfId="3" applyNumberFormat="1" applyFont="1" applyFill="1" applyBorder="1" applyProtection="1"/>
    <xf numFmtId="0" fontId="16" fillId="2" borderId="0" xfId="0" applyFont="1" applyFill="1"/>
    <xf numFmtId="164" fontId="5" fillId="2" borderId="2" xfId="0" applyNumberFormat="1" applyFont="1" applyFill="1" applyBorder="1" applyAlignment="1">
      <alignment horizontal="right"/>
    </xf>
    <xf numFmtId="1" fontId="11" fillId="2" borderId="2" xfId="3" applyNumberFormat="1" applyFont="1" applyFill="1" applyBorder="1" applyAlignment="1" applyProtection="1">
      <alignment horizontal="left"/>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15" xfId="0" applyFont="1" applyFill="1" applyBorder="1" applyAlignment="1">
      <alignment horizontal="center" vertical="center" wrapText="1"/>
    </xf>
    <xf numFmtId="49" fontId="17" fillId="2" borderId="12" xfId="0" applyNumberFormat="1" applyFont="1" applyFill="1" applyBorder="1" applyAlignment="1">
      <alignment horizontal="center" vertical="center" wrapText="1"/>
    </xf>
    <xf numFmtId="49" fontId="17" fillId="2" borderId="13" xfId="0" applyNumberFormat="1" applyFont="1" applyFill="1" applyBorder="1" applyAlignment="1">
      <alignment horizontal="center" vertical="center" wrapText="1"/>
    </xf>
    <xf numFmtId="49" fontId="17" fillId="2" borderId="14" xfId="0" applyNumberFormat="1" applyFont="1" applyFill="1" applyBorder="1" applyAlignment="1">
      <alignment horizontal="center" vertical="center" wrapText="1"/>
    </xf>
    <xf numFmtId="0" fontId="3" fillId="2" borderId="16" xfId="0" applyFont="1" applyFill="1" applyBorder="1"/>
    <xf numFmtId="4" fontId="18" fillId="5" borderId="12" xfId="0" applyNumberFormat="1" applyFont="1" applyFill="1" applyBorder="1" applyProtection="1">
      <protection locked="0"/>
    </xf>
    <xf numFmtId="0" fontId="3" fillId="2" borderId="11" xfId="0" applyFont="1" applyFill="1" applyBorder="1"/>
    <xf numFmtId="0" fontId="2" fillId="2" borderId="17" xfId="0" applyFont="1" applyFill="1" applyBorder="1" applyAlignment="1">
      <alignment horizontal="center"/>
    </xf>
    <xf numFmtId="4" fontId="2" fillId="2" borderId="18" xfId="0" applyNumberFormat="1" applyFont="1" applyFill="1" applyBorder="1"/>
    <xf numFmtId="4" fontId="2" fillId="2" borderId="19" xfId="0" applyNumberFormat="1" applyFont="1" applyFill="1" applyBorder="1"/>
    <xf numFmtId="0" fontId="3" fillId="2" borderId="15" xfId="0" applyFont="1" applyFill="1" applyBorder="1"/>
    <xf numFmtId="0" fontId="7" fillId="3" borderId="1" xfId="0" applyFont="1" applyFill="1" applyBorder="1" applyAlignment="1">
      <alignment horizontal="right" vertical="center" wrapText="1"/>
    </xf>
    <xf numFmtId="0" fontId="7" fillId="2" borderId="6" xfId="0" applyFont="1" applyFill="1" applyBorder="1" applyAlignment="1"/>
    <xf numFmtId="4" fontId="7" fillId="2" borderId="6" xfId="0" applyNumberFormat="1" applyFont="1" applyFill="1" applyBorder="1"/>
    <xf numFmtId="0" fontId="2" fillId="2" borderId="20"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2" fillId="2" borderId="22" xfId="0" applyFont="1" applyFill="1" applyBorder="1" applyAlignment="1">
      <alignment horizontal="center" vertical="center" wrapText="1"/>
    </xf>
    <xf numFmtId="168" fontId="7" fillId="3" borderId="1" xfId="3" applyFont="1" applyFill="1" applyBorder="1" applyAlignment="1" applyProtection="1"/>
    <xf numFmtId="168" fontId="2" fillId="2" borderId="6" xfId="3" applyFont="1" applyFill="1" applyBorder="1" applyAlignment="1" applyProtection="1">
      <alignment horizontal="center" wrapText="1"/>
    </xf>
    <xf numFmtId="166" fontId="7" fillId="3" borderId="4" xfId="3" applyNumberFormat="1" applyFont="1" applyFill="1" applyBorder="1" applyProtection="1">
      <protection locked="0"/>
    </xf>
    <xf numFmtId="0" fontId="7" fillId="3" borderId="4" xfId="0" applyFont="1" applyFill="1" applyBorder="1" applyAlignment="1"/>
    <xf numFmtId="0" fontId="7" fillId="2" borderId="3" xfId="0" applyFont="1" applyFill="1" applyBorder="1" applyAlignment="1">
      <alignment horizontal="right"/>
    </xf>
    <xf numFmtId="0" fontId="7" fillId="3" borderId="4" xfId="0" applyFont="1" applyFill="1" applyBorder="1" applyAlignment="1">
      <alignment horizontal="right" wrapText="1"/>
    </xf>
    <xf numFmtId="0" fontId="7" fillId="3" borderId="4" xfId="0" applyFont="1" applyFill="1" applyBorder="1" applyAlignment="1">
      <alignment wrapText="1"/>
    </xf>
    <xf numFmtId="0" fontId="2" fillId="2" borderId="23" xfId="0" applyFont="1" applyFill="1" applyBorder="1" applyAlignment="1">
      <alignment horizontal="center" vertical="center" wrapText="1"/>
    </xf>
    <xf numFmtId="0" fontId="2" fillId="2" borderId="22" xfId="0" applyFont="1" applyFill="1" applyBorder="1" applyAlignment="1">
      <alignment horizontal="center" vertical="center"/>
    </xf>
    <xf numFmtId="0" fontId="2" fillId="4" borderId="11" xfId="0" applyFont="1" applyFill="1" applyBorder="1"/>
    <xf numFmtId="0" fontId="3" fillId="4" borderId="11" xfId="0" applyFont="1" applyFill="1" applyBorder="1"/>
    <xf numFmtId="0" fontId="2" fillId="2" borderId="11" xfId="0" applyFont="1" applyFill="1" applyBorder="1" applyAlignment="1">
      <alignment wrapText="1"/>
    </xf>
    <xf numFmtId="0" fontId="2" fillId="2" borderId="17" xfId="0" applyFont="1" applyFill="1" applyBorder="1" applyAlignment="1">
      <alignment wrapText="1"/>
    </xf>
    <xf numFmtId="0" fontId="2" fillId="2" borderId="24" xfId="0" applyFont="1" applyFill="1" applyBorder="1"/>
    <xf numFmtId="0" fontId="3" fillId="2" borderId="25" xfId="0" applyFont="1" applyFill="1" applyBorder="1"/>
    <xf numFmtId="0" fontId="2" fillId="4" borderId="25" xfId="0" applyFont="1" applyFill="1" applyBorder="1"/>
    <xf numFmtId="0" fontId="2" fillId="2" borderId="25" xfId="0" applyFont="1" applyFill="1" applyBorder="1"/>
    <xf numFmtId="0" fontId="2" fillId="2" borderId="26" xfId="0" applyFont="1" applyFill="1" applyBorder="1"/>
    <xf numFmtId="4" fontId="7" fillId="3" borderId="4" xfId="0" applyNumberFormat="1" applyFont="1" applyFill="1" applyBorder="1" applyAlignment="1">
      <alignment wrapText="1"/>
    </xf>
    <xf numFmtId="4" fontId="7" fillId="2" borderId="3" xfId="0" applyNumberFormat="1" applyFont="1" applyFill="1" applyBorder="1" applyAlignment="1"/>
    <xf numFmtId="4" fontId="5" fillId="2" borderId="27" xfId="3" applyNumberFormat="1" applyFont="1" applyFill="1" applyBorder="1" applyProtection="1">
      <protection locked="0"/>
    </xf>
    <xf numFmtId="0" fontId="5" fillId="4" borderId="3" xfId="0" applyFont="1" applyFill="1" applyBorder="1" applyAlignment="1"/>
    <xf numFmtId="0" fontId="5" fillId="2" borderId="6" xfId="0" applyFont="1" applyFill="1" applyBorder="1" applyAlignment="1"/>
    <xf numFmtId="0" fontId="5" fillId="4" borderId="7" xfId="0" applyFont="1" applyFill="1" applyBorder="1" applyAlignment="1"/>
    <xf numFmtId="168" fontId="7" fillId="2" borderId="6" xfId="3" applyFont="1" applyFill="1" applyBorder="1" applyAlignment="1" applyProtection="1">
      <alignment horizontal="left"/>
    </xf>
    <xf numFmtId="0" fontId="0" fillId="2" borderId="7" xfId="0" applyFill="1" applyBorder="1"/>
    <xf numFmtId="168" fontId="7" fillId="2" borderId="28" xfId="3" applyFont="1" applyFill="1" applyBorder="1" applyAlignment="1" applyProtection="1"/>
    <xf numFmtId="4" fontId="5" fillId="2" borderId="2" xfId="3" applyNumberFormat="1" applyFont="1" applyFill="1" applyBorder="1" applyProtection="1">
      <protection locked="0"/>
    </xf>
    <xf numFmtId="1" fontId="5" fillId="2" borderId="0" xfId="0" applyNumberFormat="1" applyFont="1" applyFill="1" applyBorder="1" applyAlignment="1" applyProtection="1">
      <alignment horizontal="left"/>
      <protection locked="0"/>
    </xf>
    <xf numFmtId="1" fontId="7" fillId="2" borderId="0" xfId="3" applyNumberFormat="1" applyFont="1" applyFill="1" applyAlignment="1" applyProtection="1">
      <alignment horizontal="right"/>
    </xf>
    <xf numFmtId="168" fontId="7" fillId="3" borderId="1" xfId="4" applyFont="1" applyFill="1" applyBorder="1" applyAlignment="1" applyProtection="1">
      <alignment vertical="center"/>
    </xf>
    <xf numFmtId="0" fontId="7" fillId="3" borderId="1" xfId="0" applyFont="1" applyFill="1" applyBorder="1" applyAlignment="1">
      <alignment horizontal="left" vertical="center" wrapText="1"/>
    </xf>
    <xf numFmtId="0" fontId="5" fillId="2" borderId="0" xfId="0" applyFont="1" applyFill="1" applyBorder="1" applyAlignment="1">
      <alignment horizontal="left"/>
    </xf>
    <xf numFmtId="0" fontId="5" fillId="4" borderId="6" xfId="0" applyFont="1" applyFill="1" applyBorder="1" applyAlignment="1"/>
    <xf numFmtId="0" fontId="5" fillId="4" borderId="0" xfId="0" applyFont="1" applyFill="1" applyBorder="1" applyAlignment="1"/>
    <xf numFmtId="0" fontId="7" fillId="3" borderId="34" xfId="0" applyFont="1" applyFill="1" applyBorder="1" applyAlignment="1">
      <alignment horizontal="left"/>
    </xf>
    <xf numFmtId="4" fontId="7" fillId="3" borderId="34" xfId="0" applyNumberFormat="1" applyFont="1" applyFill="1" applyBorder="1"/>
    <xf numFmtId="167" fontId="7" fillId="3" borderId="34" xfId="0" applyNumberFormat="1" applyFont="1" applyFill="1" applyBorder="1" applyAlignment="1">
      <alignment horizontal="right"/>
    </xf>
    <xf numFmtId="0" fontId="7" fillId="2" borderId="35" xfId="0" applyFont="1" applyFill="1" applyBorder="1"/>
    <xf numFmtId="4" fontId="7" fillId="2" borderId="35" xfId="0" applyNumberFormat="1" applyFont="1" applyFill="1" applyBorder="1"/>
    <xf numFmtId="167" fontId="7" fillId="2" borderId="35" xfId="0" applyNumberFormat="1" applyFont="1" applyFill="1" applyBorder="1" applyAlignment="1">
      <alignment horizontal="right"/>
    </xf>
    <xf numFmtId="0" fontId="7" fillId="2" borderId="35" xfId="0" applyFont="1" applyFill="1" applyBorder="1" applyAlignment="1">
      <alignment horizontal="left"/>
    </xf>
    <xf numFmtId="0" fontId="7" fillId="3" borderId="35" xfId="0" applyFont="1" applyFill="1" applyBorder="1"/>
    <xf numFmtId="4" fontId="7" fillId="3" borderId="35" xfId="0" applyNumberFormat="1" applyFont="1" applyFill="1" applyBorder="1"/>
    <xf numFmtId="0" fontId="7" fillId="3" borderId="34" xfId="0" applyFont="1" applyFill="1" applyBorder="1"/>
    <xf numFmtId="0" fontId="5" fillId="2" borderId="0" xfId="0" applyFont="1" applyFill="1" applyBorder="1" applyAlignment="1">
      <alignment horizontal="left"/>
    </xf>
    <xf numFmtId="0" fontId="7" fillId="3" borderId="1" xfId="0" applyFont="1" applyFill="1" applyBorder="1" applyAlignment="1">
      <alignment horizontal="left" vertical="center" wrapText="1"/>
    </xf>
    <xf numFmtId="0" fontId="5" fillId="2" borderId="0" xfId="0" applyFont="1" applyFill="1" applyBorder="1" applyAlignment="1">
      <alignment horizontal="left"/>
    </xf>
    <xf numFmtId="173" fontId="5" fillId="2" borderId="3" xfId="0" applyNumberFormat="1" applyFont="1" applyFill="1" applyBorder="1" applyAlignment="1">
      <alignment horizontal="right"/>
    </xf>
    <xf numFmtId="173" fontId="5" fillId="2" borderId="4" xfId="0" applyNumberFormat="1" applyFont="1" applyFill="1" applyBorder="1" applyAlignment="1">
      <alignment horizontal="right"/>
    </xf>
    <xf numFmtId="173" fontId="5" fillId="2" borderId="6" xfId="0" applyNumberFormat="1" applyFont="1" applyFill="1" applyBorder="1" applyAlignment="1">
      <alignment horizontal="right"/>
    </xf>
    <xf numFmtId="0" fontId="0" fillId="0" borderId="0" xfId="0" applyAlignment="1">
      <alignment shrinkToFit="1"/>
    </xf>
    <xf numFmtId="165" fontId="5" fillId="2" borderId="0" xfId="0" applyNumberFormat="1" applyFont="1" applyFill="1"/>
    <xf numFmtId="0" fontId="5" fillId="2" borderId="0" xfId="0" applyFont="1" applyFill="1" applyBorder="1" applyAlignment="1">
      <alignment horizontal="left"/>
    </xf>
    <xf numFmtId="0" fontId="5" fillId="0" borderId="0" xfId="0" applyFont="1" applyFill="1" applyBorder="1" applyAlignment="1">
      <alignment horizontal="left"/>
    </xf>
    <xf numFmtId="0" fontId="5" fillId="2" borderId="0" xfId="0" applyFont="1" applyFill="1" applyBorder="1" applyAlignment="1">
      <alignment horizontal="justify" vertical="center" wrapText="1" readingOrder="1"/>
    </xf>
    <xf numFmtId="168" fontId="11" fillId="2" borderId="2" xfId="3" applyFont="1" applyFill="1" applyBorder="1" applyAlignment="1" applyProtection="1">
      <alignment horizontal="right"/>
    </xf>
    <xf numFmtId="0" fontId="2" fillId="2" borderId="10"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5" fillId="2" borderId="0" xfId="0" applyFont="1" applyFill="1" applyBorder="1" applyAlignment="1">
      <alignment horizontal="left"/>
    </xf>
    <xf numFmtId="168" fontId="7" fillId="2" borderId="6" xfId="3" applyFont="1" applyFill="1" applyBorder="1" applyAlignment="1" applyProtection="1">
      <alignment horizontal="left"/>
    </xf>
    <xf numFmtId="168" fontId="7" fillId="2" borderId="29" xfId="3" applyFont="1" applyFill="1" applyBorder="1" applyAlignment="1" applyProtection="1">
      <alignment horizontal="center"/>
    </xf>
    <xf numFmtId="168" fontId="7" fillId="2" borderId="6" xfId="3" applyFont="1" applyFill="1" applyBorder="1" applyAlignment="1" applyProtection="1">
      <alignment horizontal="center"/>
    </xf>
    <xf numFmtId="168" fontId="7" fillId="2" borderId="30" xfId="3" applyFont="1" applyFill="1" applyBorder="1" applyAlignment="1" applyProtection="1">
      <alignment horizontal="center"/>
    </xf>
    <xf numFmtId="168" fontId="7" fillId="3" borderId="31" xfId="3" applyFont="1" applyFill="1" applyBorder="1" applyAlignment="1" applyProtection="1">
      <alignment horizontal="left" vertical="center"/>
    </xf>
    <xf numFmtId="168" fontId="7" fillId="3" borderId="4" xfId="3" applyFont="1" applyFill="1" applyBorder="1" applyAlignment="1" applyProtection="1">
      <alignment horizontal="left"/>
    </xf>
    <xf numFmtId="168" fontId="7" fillId="2" borderId="0" xfId="3" applyFont="1" applyFill="1" applyBorder="1" applyAlignment="1" applyProtection="1">
      <alignment horizontal="center"/>
    </xf>
    <xf numFmtId="168" fontId="7" fillId="2" borderId="0" xfId="3" applyFont="1" applyFill="1" applyBorder="1" applyAlignment="1" applyProtection="1">
      <alignment horizontal="left"/>
    </xf>
    <xf numFmtId="0" fontId="7" fillId="2" borderId="3" xfId="0" applyFont="1" applyFill="1" applyBorder="1" applyAlignment="1">
      <alignment horizontal="left"/>
    </xf>
    <xf numFmtId="0" fontId="5" fillId="2" borderId="2" xfId="0" applyFont="1" applyFill="1" applyBorder="1" applyAlignment="1">
      <alignment horizontal="left"/>
    </xf>
    <xf numFmtId="168" fontId="7" fillId="3" borderId="1" xfId="3" applyFont="1" applyFill="1" applyBorder="1" applyAlignment="1" applyProtection="1">
      <alignment horizontal="center"/>
    </xf>
    <xf numFmtId="0" fontId="7" fillId="3" borderId="1" xfId="0" applyFont="1" applyFill="1" applyBorder="1" applyAlignment="1">
      <alignment horizontal="left" vertical="center" wrapText="1"/>
    </xf>
    <xf numFmtId="0" fontId="7" fillId="3" borderId="4" xfId="0" applyFont="1" applyFill="1" applyBorder="1" applyAlignment="1">
      <alignment horizontal="left"/>
    </xf>
    <xf numFmtId="0" fontId="5" fillId="2" borderId="6" xfId="0" applyFont="1" applyFill="1" applyBorder="1" applyAlignment="1">
      <alignment horizontal="left"/>
    </xf>
    <xf numFmtId="0" fontId="2" fillId="2" borderId="32" xfId="0" applyFont="1" applyFill="1" applyBorder="1" applyAlignment="1">
      <alignment horizontal="center" vertical="center" wrapText="1"/>
    </xf>
    <xf numFmtId="0" fontId="2" fillId="2" borderId="33" xfId="0" applyFont="1" applyFill="1" applyBorder="1" applyAlignment="1">
      <alignment horizontal="center" vertical="center" wrapText="1"/>
    </xf>
  </cellXfs>
  <cellStyles count="6">
    <cellStyle name="No-definido" xfId="1"/>
    <cellStyle name="Normal" xfId="0" builtinId="0"/>
    <cellStyle name="Normal 2" xfId="2"/>
    <cellStyle name="Normal_cuenta 00 AGOST" xfId="3"/>
    <cellStyle name="Normal_cuenta 01 AGOST" xfId="4"/>
    <cellStyle name="Normal_E. de liquidación del presupue."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openxmlformats.org/officeDocument/2006/relationships/externalLink" Target="externalLinks/externalLink10.xml"/><Relationship Id="rId26" Type="http://schemas.openxmlformats.org/officeDocument/2006/relationships/externalLink" Target="externalLinks/externalLink18.xml"/><Relationship Id="rId3" Type="http://schemas.openxmlformats.org/officeDocument/2006/relationships/worksheet" Target="worksheets/sheet3.xml"/><Relationship Id="rId21" Type="http://schemas.openxmlformats.org/officeDocument/2006/relationships/externalLink" Target="externalLinks/externalLink13.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externalLink" Target="externalLinks/externalLink9.xml"/><Relationship Id="rId25" Type="http://schemas.openxmlformats.org/officeDocument/2006/relationships/externalLink" Target="externalLinks/externalLink17.xml"/><Relationship Id="rId33" Type="http://schemas.openxmlformats.org/officeDocument/2006/relationships/externalLink" Target="externalLinks/externalLink25.xml"/><Relationship Id="rId2" Type="http://schemas.openxmlformats.org/officeDocument/2006/relationships/worksheet" Target="worksheets/sheet2.xml"/><Relationship Id="rId16" Type="http://schemas.openxmlformats.org/officeDocument/2006/relationships/externalLink" Target="externalLinks/externalLink8.xml"/><Relationship Id="rId20" Type="http://schemas.openxmlformats.org/officeDocument/2006/relationships/externalLink" Target="externalLinks/externalLink12.xml"/><Relationship Id="rId29" Type="http://schemas.openxmlformats.org/officeDocument/2006/relationships/externalLink" Target="externalLinks/externalLink2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24" Type="http://schemas.openxmlformats.org/officeDocument/2006/relationships/externalLink" Target="externalLinks/externalLink16.xml"/><Relationship Id="rId32" Type="http://schemas.openxmlformats.org/officeDocument/2006/relationships/externalLink" Target="externalLinks/externalLink24.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externalLink" Target="externalLinks/externalLink7.xml"/><Relationship Id="rId23" Type="http://schemas.openxmlformats.org/officeDocument/2006/relationships/externalLink" Target="externalLinks/externalLink15.xml"/><Relationship Id="rId28" Type="http://schemas.openxmlformats.org/officeDocument/2006/relationships/externalLink" Target="externalLinks/externalLink20.xml"/><Relationship Id="rId36" Type="http://schemas.openxmlformats.org/officeDocument/2006/relationships/sharedStrings" Target="sharedStrings.xml"/><Relationship Id="rId10" Type="http://schemas.openxmlformats.org/officeDocument/2006/relationships/externalLink" Target="externalLinks/externalLink2.xml"/><Relationship Id="rId19" Type="http://schemas.openxmlformats.org/officeDocument/2006/relationships/externalLink" Target="externalLinks/externalLink11.xml"/><Relationship Id="rId31" Type="http://schemas.openxmlformats.org/officeDocument/2006/relationships/externalLink" Target="externalLinks/externalLink23.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externalLink" Target="externalLinks/externalLink6.xml"/><Relationship Id="rId22" Type="http://schemas.openxmlformats.org/officeDocument/2006/relationships/externalLink" Target="externalLinks/externalLink14.xml"/><Relationship Id="rId27" Type="http://schemas.openxmlformats.org/officeDocument/2006/relationships/externalLink" Target="externalLinks/externalLink19.xml"/><Relationship Id="rId30" Type="http://schemas.openxmlformats.org/officeDocument/2006/relationships/externalLink" Target="externalLinks/externalLink22.xml"/><Relationship Id="rId35"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0</xdr:row>
      <xdr:rowOff>85725</xdr:rowOff>
    </xdr:from>
    <xdr:to>
      <xdr:col>0</xdr:col>
      <xdr:colOff>514350</xdr:colOff>
      <xdr:row>1</xdr:row>
      <xdr:rowOff>9525</xdr:rowOff>
    </xdr:to>
    <xdr:pic>
      <xdr:nvPicPr>
        <xdr:cNvPr id="1049" name="Picture 1" descr="sello"/>
        <xdr:cNvPicPr>
          <a:picLocks noChangeAspect="1" noChangeArrowheads="1"/>
        </xdr:cNvPicPr>
      </xdr:nvPicPr>
      <xdr:blipFill>
        <a:blip xmlns:r="http://schemas.openxmlformats.org/officeDocument/2006/relationships" r:embed="rId1"/>
        <a:srcRect/>
        <a:stretch>
          <a:fillRect/>
        </a:stretch>
      </xdr:blipFill>
      <xdr:spPr bwMode="auto">
        <a:xfrm>
          <a:off x="9525" y="85725"/>
          <a:ext cx="504825" cy="6858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647700</xdr:colOff>
      <xdr:row>1</xdr:row>
      <xdr:rowOff>114300</xdr:rowOff>
    </xdr:to>
    <xdr:pic>
      <xdr:nvPicPr>
        <xdr:cNvPr id="2073" name="Picture 1" descr="sello"/>
        <xdr:cNvPicPr>
          <a:picLocks noChangeAspect="1" noChangeArrowheads="1"/>
        </xdr:cNvPicPr>
      </xdr:nvPicPr>
      <xdr:blipFill>
        <a:blip xmlns:r="http://schemas.openxmlformats.org/officeDocument/2006/relationships" r:embed="rId1"/>
        <a:srcRect/>
        <a:stretch>
          <a:fillRect/>
        </a:stretch>
      </xdr:blipFill>
      <xdr:spPr bwMode="auto">
        <a:xfrm>
          <a:off x="0" y="0"/>
          <a:ext cx="647700" cy="87630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647700</xdr:colOff>
      <xdr:row>1</xdr:row>
      <xdr:rowOff>114300</xdr:rowOff>
    </xdr:to>
    <xdr:pic>
      <xdr:nvPicPr>
        <xdr:cNvPr id="3097" name="Picture 1" descr="sello"/>
        <xdr:cNvPicPr>
          <a:picLocks noChangeAspect="1" noChangeArrowheads="1"/>
        </xdr:cNvPicPr>
      </xdr:nvPicPr>
      <xdr:blipFill>
        <a:blip xmlns:r="http://schemas.openxmlformats.org/officeDocument/2006/relationships" r:embed="rId1"/>
        <a:srcRect/>
        <a:stretch>
          <a:fillRect/>
        </a:stretch>
      </xdr:blipFill>
      <xdr:spPr bwMode="auto">
        <a:xfrm>
          <a:off x="0" y="0"/>
          <a:ext cx="647700" cy="876300"/>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419100</xdr:colOff>
      <xdr:row>1</xdr:row>
      <xdr:rowOff>114300</xdr:rowOff>
    </xdr:to>
    <xdr:pic>
      <xdr:nvPicPr>
        <xdr:cNvPr id="6169" name="Picture 1" descr="sello"/>
        <xdr:cNvPicPr>
          <a:picLocks noChangeAspect="1" noChangeArrowheads="1"/>
        </xdr:cNvPicPr>
      </xdr:nvPicPr>
      <xdr:blipFill>
        <a:blip xmlns:r="http://schemas.openxmlformats.org/officeDocument/2006/relationships" r:embed="rId1"/>
        <a:srcRect/>
        <a:stretch>
          <a:fillRect/>
        </a:stretch>
      </xdr:blipFill>
      <xdr:spPr bwMode="auto">
        <a:xfrm>
          <a:off x="0" y="0"/>
          <a:ext cx="647700" cy="876300"/>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152400</xdr:colOff>
      <xdr:row>1</xdr:row>
      <xdr:rowOff>38100</xdr:rowOff>
    </xdr:to>
    <xdr:pic>
      <xdr:nvPicPr>
        <xdr:cNvPr id="4122" name="Picture 2" descr="sello"/>
        <xdr:cNvPicPr>
          <a:picLocks noChangeAspect="1" noChangeArrowheads="1"/>
        </xdr:cNvPicPr>
      </xdr:nvPicPr>
      <xdr:blipFill>
        <a:blip xmlns:r="http://schemas.openxmlformats.org/officeDocument/2006/relationships" r:embed="rId1"/>
        <a:srcRect/>
        <a:stretch>
          <a:fillRect/>
        </a:stretch>
      </xdr:blipFill>
      <xdr:spPr bwMode="auto">
        <a:xfrm>
          <a:off x="0" y="0"/>
          <a:ext cx="590550" cy="800100"/>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600075</xdr:colOff>
      <xdr:row>1</xdr:row>
      <xdr:rowOff>38100</xdr:rowOff>
    </xdr:to>
    <xdr:pic>
      <xdr:nvPicPr>
        <xdr:cNvPr id="5145" name="Picture 1" descr="sello"/>
        <xdr:cNvPicPr>
          <a:picLocks noChangeAspect="1" noChangeArrowheads="1"/>
        </xdr:cNvPicPr>
      </xdr:nvPicPr>
      <xdr:blipFill>
        <a:blip xmlns:r="http://schemas.openxmlformats.org/officeDocument/2006/relationships" r:embed="rId1"/>
        <a:srcRect/>
        <a:stretch>
          <a:fillRect/>
        </a:stretch>
      </xdr:blipFill>
      <xdr:spPr bwMode="auto">
        <a:xfrm>
          <a:off x="0" y="0"/>
          <a:ext cx="600075" cy="800100"/>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600075</xdr:colOff>
      <xdr:row>1</xdr:row>
      <xdr:rowOff>38100</xdr:rowOff>
    </xdr:to>
    <xdr:pic>
      <xdr:nvPicPr>
        <xdr:cNvPr id="7193" name="Picture 1" descr="sello"/>
        <xdr:cNvPicPr>
          <a:picLocks noChangeAspect="1" noChangeArrowheads="1"/>
        </xdr:cNvPicPr>
      </xdr:nvPicPr>
      <xdr:blipFill>
        <a:blip xmlns:r="http://schemas.openxmlformats.org/officeDocument/2006/relationships" r:embed="rId1"/>
        <a:srcRect/>
        <a:stretch>
          <a:fillRect/>
        </a:stretch>
      </xdr:blipFill>
      <xdr:spPr bwMode="auto">
        <a:xfrm>
          <a:off x="0" y="0"/>
          <a:ext cx="600075" cy="80010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16/11100_X100_2016.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2016/21303_X100_2016.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2016/21307_X100_2016.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2016/21400_X110_2016.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2016/21401_X110_2016.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2016/21402_X110_2016.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2016/21403_X110_2016.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2016/21500_X110_2016.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2016/21501_X110_2016.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2016/21502_X110_2016.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2016/21503_X110_201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16/11200_X100_2016.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2016/21504_X110_2016.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2016/21700_X110_2016.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2016/21701_X110_2016.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2016/21702_X110_2016.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2016/21703_X110_2016.xlsx"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2016/21704_X110_2016.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016/11201_X100_2016.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2016/11202_X100_2016.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2016/11203_X100_2016.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2016/11204_X100_2016.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2016/11205_X100_2016.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2016/11206_X100_2016.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2016/21301_X100_2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1100"/>
      <sheetName val="2100"/>
      <sheetName val="2110"/>
      <sheetName val="5100"/>
      <sheetName val="5120"/>
      <sheetName val="6100"/>
      <sheetName val="7100"/>
      <sheetName val="Acerno_Cache_XXXXX"/>
      <sheetName val="8100"/>
    </sheetNames>
    <sheetDataSet>
      <sheetData sheetId="0"/>
      <sheetData sheetId="1">
        <row r="3">
          <cell r="D3">
            <v>19164669976.960003</v>
          </cell>
          <cell r="L3">
            <v>-28104154546.59</v>
          </cell>
        </row>
        <row r="4">
          <cell r="D4">
            <v>9636058831.1100006</v>
          </cell>
          <cell r="L4">
            <v>2867042623.6100001</v>
          </cell>
        </row>
        <row r="5">
          <cell r="D5">
            <v>263414412</v>
          </cell>
          <cell r="L5">
            <v>2867042623.6100001</v>
          </cell>
        </row>
        <row r="6">
          <cell r="D6">
            <v>4804768208.4799995</v>
          </cell>
          <cell r="L6">
            <v>0</v>
          </cell>
        </row>
        <row r="7">
          <cell r="D7">
            <v>0</v>
          </cell>
          <cell r="L7">
            <v>0</v>
          </cell>
        </row>
        <row r="8">
          <cell r="D8">
            <v>172848380.08000001</v>
          </cell>
          <cell r="L8">
            <v>0</v>
          </cell>
        </row>
        <row r="9">
          <cell r="D9">
            <v>4395027830.5500002</v>
          </cell>
          <cell r="L9">
            <v>0</v>
          </cell>
        </row>
        <row r="10">
          <cell r="D10">
            <v>1178366064.7</v>
          </cell>
          <cell r="L10">
            <v>0</v>
          </cell>
        </row>
        <row r="11">
          <cell r="D11">
            <v>56417920.030000001</v>
          </cell>
          <cell r="L11">
            <v>0</v>
          </cell>
        </row>
        <row r="12">
          <cell r="D12">
            <v>1498.5</v>
          </cell>
          <cell r="L12">
            <v>-28334224257.200001</v>
          </cell>
        </row>
        <row r="13">
          <cell r="D13">
            <v>296642490.79000002</v>
          </cell>
          <cell r="L13">
            <v>1566657949.6800001</v>
          </cell>
        </row>
        <row r="14">
          <cell r="D14">
            <v>349054.9</v>
          </cell>
          <cell r="L14">
            <v>-29900882206.880001</v>
          </cell>
        </row>
        <row r="15">
          <cell r="D15">
            <v>1478567.74</v>
          </cell>
          <cell r="L15">
            <v>-2636972913</v>
          </cell>
        </row>
        <row r="16">
          <cell r="D16">
            <v>0</v>
          </cell>
          <cell r="L16">
            <v>0</v>
          </cell>
        </row>
        <row r="17">
          <cell r="D17">
            <v>823476532.74000001</v>
          </cell>
          <cell r="L17">
            <v>757145650.79999995</v>
          </cell>
        </row>
        <row r="18">
          <cell r="D18">
            <v>6712993836.0599995</v>
          </cell>
          <cell r="L18">
            <v>37717232508.360001</v>
          </cell>
        </row>
        <row r="19">
          <cell r="D19">
            <v>3333427478.21</v>
          </cell>
          <cell r="L19">
            <v>734166997.22000003</v>
          </cell>
        </row>
        <row r="20">
          <cell r="D20">
            <v>689440062.65999997</v>
          </cell>
          <cell r="L20">
            <v>734166997.22000003</v>
          </cell>
        </row>
        <row r="21">
          <cell r="D21">
            <v>542333823.72000003</v>
          </cell>
          <cell r="L21">
            <v>0</v>
          </cell>
        </row>
        <row r="22">
          <cell r="D22">
            <v>2147792471.4699998</v>
          </cell>
          <cell r="L22">
            <v>0</v>
          </cell>
        </row>
        <row r="23">
          <cell r="D23">
            <v>0</v>
          </cell>
          <cell r="L23">
            <v>0</v>
          </cell>
        </row>
        <row r="24">
          <cell r="D24">
            <v>0</v>
          </cell>
          <cell r="L24">
            <v>36983065511.139999</v>
          </cell>
        </row>
        <row r="25">
          <cell r="D25">
            <v>1637251245.0900011</v>
          </cell>
          <cell r="L25">
            <v>35670970906.43</v>
          </cell>
        </row>
        <row r="26">
          <cell r="D26">
            <v>5635723522.0600004</v>
          </cell>
          <cell r="L26">
            <v>1312094604.71</v>
          </cell>
        </row>
        <row r="27">
          <cell r="D27">
            <v>644347236.78999996</v>
          </cell>
          <cell r="L27">
            <v>0</v>
          </cell>
        </row>
        <row r="28">
          <cell r="D28">
            <v>-5658587.9800000004</v>
          </cell>
          <cell r="L28">
            <v>0</v>
          </cell>
        </row>
        <row r="29">
          <cell r="D29">
            <v>-4637160925.7799997</v>
          </cell>
          <cell r="L29">
            <v>0</v>
          </cell>
        </row>
        <row r="30">
          <cell r="D30">
            <v>0</v>
          </cell>
          <cell r="L30">
            <v>9721018530.3299999</v>
          </cell>
        </row>
        <row r="31">
          <cell r="D31">
            <v>1010430962.7600002</v>
          </cell>
          <cell r="L31">
            <v>185595727.32999998</v>
          </cell>
        </row>
        <row r="32">
          <cell r="D32">
            <v>0</v>
          </cell>
          <cell r="L32">
            <v>0</v>
          </cell>
        </row>
        <row r="33">
          <cell r="D33">
            <v>0</v>
          </cell>
          <cell r="L33">
            <v>168949791.44999999</v>
          </cell>
        </row>
        <row r="34">
          <cell r="D34">
            <v>0</v>
          </cell>
          <cell r="L34">
            <v>16645935.880000001</v>
          </cell>
        </row>
        <row r="35">
          <cell r="D35">
            <v>0</v>
          </cell>
          <cell r="L35">
            <v>0</v>
          </cell>
        </row>
        <row r="36">
          <cell r="D36">
            <v>0</v>
          </cell>
          <cell r="L36">
            <v>5079820572.21</v>
          </cell>
        </row>
        <row r="37">
          <cell r="D37">
            <v>0</v>
          </cell>
          <cell r="L37">
            <v>4912997858.8999996</v>
          </cell>
        </row>
        <row r="38">
          <cell r="D38">
            <v>0</v>
          </cell>
          <cell r="L38">
            <v>166822713.31</v>
          </cell>
        </row>
        <row r="39">
          <cell r="D39">
            <v>632098383.17000008</v>
          </cell>
          <cell r="L39">
            <v>4455602230.79</v>
          </cell>
        </row>
        <row r="40">
          <cell r="D40">
            <v>634232470.69000006</v>
          </cell>
          <cell r="L40">
            <v>2710974482.3600001</v>
          </cell>
        </row>
        <row r="41">
          <cell r="D41">
            <v>44340886.880000003</v>
          </cell>
          <cell r="L41">
            <v>957898350.86000001</v>
          </cell>
        </row>
        <row r="42">
          <cell r="D42">
            <v>0</v>
          </cell>
          <cell r="L42">
            <v>0</v>
          </cell>
        </row>
        <row r="43">
          <cell r="D43">
            <v>8159.5</v>
          </cell>
          <cell r="L43">
            <v>401750448.17000002</v>
          </cell>
        </row>
        <row r="44">
          <cell r="D44">
            <v>2088504.49</v>
          </cell>
          <cell r="L44">
            <v>168356984.34999999</v>
          </cell>
        </row>
        <row r="45">
          <cell r="D45">
            <v>-48571638.390000001</v>
          </cell>
          <cell r="L45">
            <v>216621965.05000001</v>
          </cell>
        </row>
        <row r="46">
          <cell r="D46">
            <v>1706591.3400001526</v>
          </cell>
          <cell r="L46">
            <v>0</v>
          </cell>
        </row>
        <row r="47">
          <cell r="D47">
            <v>0</v>
          </cell>
          <cell r="L47">
            <v>83858796.819999993</v>
          </cell>
        </row>
        <row r="48">
          <cell r="D48">
            <v>1346960875.48</v>
          </cell>
          <cell r="L48">
            <v>83858796.819999993</v>
          </cell>
        </row>
        <row r="49">
          <cell r="D49">
            <v>129423421.72</v>
          </cell>
          <cell r="L49">
            <v>20175100939.720001</v>
          </cell>
        </row>
        <row r="50">
          <cell r="D50">
            <v>-1474677705.8599999</v>
          </cell>
        </row>
        <row r="51">
          <cell r="D51">
            <v>374770659.10000002</v>
          </cell>
        </row>
        <row r="52">
          <cell r="D52">
            <v>1855329.15</v>
          </cell>
        </row>
        <row r="53">
          <cell r="D53">
            <v>20175100939.720001</v>
          </cell>
        </row>
      </sheetData>
      <sheetData sheetId="2">
        <row r="5">
          <cell r="D5">
            <v>5329600108.6700001</v>
          </cell>
          <cell r="L5">
            <v>10514784004.319998</v>
          </cell>
        </row>
        <row r="6">
          <cell r="D6">
            <v>4516317887.3800001</v>
          </cell>
          <cell r="L6">
            <v>3299203558.9099998</v>
          </cell>
        </row>
        <row r="7">
          <cell r="D7">
            <v>813282221.28999996</v>
          </cell>
          <cell r="L7">
            <v>0</v>
          </cell>
        </row>
        <row r="8">
          <cell r="D8">
            <v>9144873.3399999999</v>
          </cell>
          <cell r="L8">
            <v>181783753.03999999</v>
          </cell>
        </row>
        <row r="9">
          <cell r="D9">
            <v>0</v>
          </cell>
          <cell r="L9">
            <v>112898085.34</v>
          </cell>
        </row>
        <row r="10">
          <cell r="D10">
            <v>35564051.479999997</v>
          </cell>
          <cell r="L10">
            <v>25972364.329999998</v>
          </cell>
        </row>
        <row r="11">
          <cell r="L11">
            <v>955955253.49000001</v>
          </cell>
        </row>
        <row r="12">
          <cell r="D12">
            <v>3316045486.8200002</v>
          </cell>
          <cell r="L12">
            <v>3725251146.9299998</v>
          </cell>
        </row>
        <row r="13">
          <cell r="D13">
            <v>3301147740.3400002</v>
          </cell>
          <cell r="L13">
            <v>1602564198.54</v>
          </cell>
        </row>
        <row r="14">
          <cell r="D14">
            <v>14897746.48</v>
          </cell>
          <cell r="L14">
            <v>15041911.23</v>
          </cell>
        </row>
        <row r="15">
          <cell r="D15">
            <v>0</v>
          </cell>
          <cell r="L15">
            <v>20859500.82</v>
          </cell>
        </row>
        <row r="16">
          <cell r="D16">
            <v>457876225.22000003</v>
          </cell>
          <cell r="L16">
            <v>443238215.74000001</v>
          </cell>
        </row>
        <row r="17">
          <cell r="L17">
            <v>132016015.95</v>
          </cell>
        </row>
        <row r="18">
          <cell r="L18">
            <v>0</v>
          </cell>
        </row>
        <row r="19">
          <cell r="D19">
            <v>879499938.82000005</v>
          </cell>
          <cell r="L19">
            <v>0</v>
          </cell>
        </row>
        <row r="20">
          <cell r="D20">
            <v>0</v>
          </cell>
          <cell r="L20">
            <v>4562654.78</v>
          </cell>
        </row>
        <row r="22">
          <cell r="D22">
            <v>44817350</v>
          </cell>
        </row>
        <row r="23">
          <cell r="D23">
            <v>4032209556.9200001</v>
          </cell>
        </row>
        <row r="24">
          <cell r="D24">
            <v>969880</v>
          </cell>
          <cell r="L24">
            <v>169603013.47</v>
          </cell>
        </row>
        <row r="25">
          <cell r="D25">
            <v>300211147.16000003</v>
          </cell>
          <cell r="L25">
            <v>0</v>
          </cell>
        </row>
        <row r="26">
          <cell r="D26">
            <v>123934387.75</v>
          </cell>
          <cell r="L26">
            <v>65740514.690000005</v>
          </cell>
        </row>
        <row r="27">
          <cell r="D27">
            <v>0</v>
          </cell>
          <cell r="L27">
            <v>64285964.200000003</v>
          </cell>
        </row>
        <row r="28">
          <cell r="D28">
            <v>0</v>
          </cell>
          <cell r="L28">
            <v>1454550.49</v>
          </cell>
        </row>
        <row r="29">
          <cell r="D29">
            <v>12245722.300000001</v>
          </cell>
          <cell r="L29">
            <v>6813.47</v>
          </cell>
        </row>
        <row r="30">
          <cell r="D30">
            <v>111688665.45</v>
          </cell>
          <cell r="L30">
            <v>3.96</v>
          </cell>
        </row>
        <row r="31">
          <cell r="L31">
            <v>12490146.17</v>
          </cell>
        </row>
        <row r="34">
          <cell r="L34">
            <v>0</v>
          </cell>
        </row>
        <row r="36">
          <cell r="L36">
            <v>732522126.44000006</v>
          </cell>
        </row>
        <row r="37">
          <cell r="L37">
            <v>218036626.22</v>
          </cell>
        </row>
        <row r="38">
          <cell r="L38">
            <v>0</v>
          </cell>
        </row>
        <row r="39">
          <cell r="L39">
            <v>120290448.39</v>
          </cell>
        </row>
        <row r="40">
          <cell r="L40">
            <v>54863741.270000003</v>
          </cell>
        </row>
        <row r="41">
          <cell r="L41">
            <v>0</v>
          </cell>
        </row>
        <row r="42">
          <cell r="L42">
            <v>0</v>
          </cell>
        </row>
        <row r="43">
          <cell r="L43">
            <v>0</v>
          </cell>
        </row>
        <row r="44">
          <cell r="L44">
            <v>54863741.270000003</v>
          </cell>
        </row>
      </sheetData>
      <sheetData sheetId="3"/>
      <sheetData sheetId="4">
        <row r="5">
          <cell r="D5">
            <v>5299282000</v>
          </cell>
          <cell r="E5">
            <v>-875965.05</v>
          </cell>
          <cell r="F5">
            <v>5298406034.9499998</v>
          </cell>
          <cell r="G5">
            <v>5261403563.8400002</v>
          </cell>
          <cell r="H5">
            <v>5261403563.8400002</v>
          </cell>
          <cell r="I5">
            <v>37002471.109999657</v>
          </cell>
          <cell r="J5">
            <v>5256015642.8699999</v>
          </cell>
          <cell r="K5">
            <v>5387920.970000267</v>
          </cell>
        </row>
        <row r="6">
          <cell r="D6">
            <v>3162311990</v>
          </cell>
          <cell r="E6">
            <v>354413213.57999998</v>
          </cell>
          <cell r="F6">
            <v>3516725203.5799999</v>
          </cell>
          <cell r="G6">
            <v>3420966142.3499999</v>
          </cell>
          <cell r="H6">
            <v>3420966142.3499999</v>
          </cell>
          <cell r="I6">
            <v>95759061.230000019</v>
          </cell>
          <cell r="J6">
            <v>3008768662.8800001</v>
          </cell>
          <cell r="K6">
            <v>412197479.46999979</v>
          </cell>
        </row>
        <row r="7">
          <cell r="D7">
            <v>340589480</v>
          </cell>
          <cell r="E7">
            <v>10179022.41</v>
          </cell>
          <cell r="F7">
            <v>350768502.41000003</v>
          </cell>
          <cell r="G7">
            <v>350623476.16000003</v>
          </cell>
          <cell r="H7">
            <v>350623476.16000003</v>
          </cell>
          <cell r="I7">
            <v>145026.25</v>
          </cell>
          <cell r="J7">
            <v>341576550.69999999</v>
          </cell>
          <cell r="K7">
            <v>9046925.4600000381</v>
          </cell>
        </row>
        <row r="8">
          <cell r="D8">
            <v>3774998830</v>
          </cell>
          <cell r="E8">
            <v>381212686.80000001</v>
          </cell>
          <cell r="F8">
            <v>4156211516.8000002</v>
          </cell>
          <cell r="G8">
            <v>4028409766.4000001</v>
          </cell>
          <cell r="H8">
            <v>4020470435.2600002</v>
          </cell>
          <cell r="I8">
            <v>135741081.53999996</v>
          </cell>
          <cell r="J8">
            <v>3242890984.4499998</v>
          </cell>
          <cell r="K8">
            <v>777579450.81000042</v>
          </cell>
        </row>
        <row r="9">
          <cell r="D9">
            <v>9000000</v>
          </cell>
          <cell r="E9">
            <v>-9000000</v>
          </cell>
          <cell r="F9">
            <v>0</v>
          </cell>
          <cell r="G9">
            <v>0</v>
          </cell>
          <cell r="H9">
            <v>0</v>
          </cell>
          <cell r="I9">
            <v>0</v>
          </cell>
          <cell r="J9">
            <v>0</v>
          </cell>
          <cell r="K9">
            <v>0</v>
          </cell>
        </row>
        <row r="10">
          <cell r="D10">
            <v>382243120</v>
          </cell>
          <cell r="E10">
            <v>196680837.41</v>
          </cell>
          <cell r="F10">
            <v>578923957.40999997</v>
          </cell>
          <cell r="G10">
            <v>337975912.17000002</v>
          </cell>
          <cell r="H10">
            <v>294932084.47000003</v>
          </cell>
          <cell r="I10">
            <v>283991872.93999994</v>
          </cell>
          <cell r="J10">
            <v>228917049.47999999</v>
          </cell>
          <cell r="K10">
            <v>66015034.990000039</v>
          </cell>
        </row>
        <row r="11">
          <cell r="D11">
            <v>346188570</v>
          </cell>
          <cell r="E11">
            <v>82129372.849999994</v>
          </cell>
          <cell r="F11">
            <v>428317942.85000002</v>
          </cell>
          <cell r="G11">
            <v>311302296.79000002</v>
          </cell>
          <cell r="H11">
            <v>284377238.44999999</v>
          </cell>
          <cell r="I11">
            <v>143940704.40000004</v>
          </cell>
          <cell r="J11">
            <v>154510476.75</v>
          </cell>
          <cell r="K11">
            <v>129866761.69999999</v>
          </cell>
        </row>
        <row r="12">
          <cell r="D12">
            <v>144054140</v>
          </cell>
          <cell r="E12">
            <v>622060323.39999998</v>
          </cell>
          <cell r="F12">
            <v>766114463.39999998</v>
          </cell>
          <cell r="G12">
            <v>439693198.67000002</v>
          </cell>
          <cell r="H12">
            <v>439693198.67000002</v>
          </cell>
          <cell r="I12">
            <v>326421264.72999996</v>
          </cell>
          <cell r="J12">
            <v>420526181.81</v>
          </cell>
          <cell r="K12">
            <v>19167016.860000014</v>
          </cell>
        </row>
        <row r="13">
          <cell r="D13">
            <v>3697151370</v>
          </cell>
          <cell r="E13">
            <v>50312097.579999998</v>
          </cell>
          <cell r="F13">
            <v>3747463467.5799999</v>
          </cell>
          <cell r="G13">
            <v>3747463443.1599998</v>
          </cell>
          <cell r="H13">
            <v>3747463443.1599998</v>
          </cell>
          <cell r="I13">
            <v>24.420000076293945</v>
          </cell>
          <cell r="J13">
            <v>3747448992.21</v>
          </cell>
          <cell r="K13">
            <v>14450.949999809265</v>
          </cell>
        </row>
        <row r="20">
          <cell r="D20">
            <v>3249727400</v>
          </cell>
          <cell r="E20">
            <v>0</v>
          </cell>
          <cell r="F20">
            <v>3249727400</v>
          </cell>
          <cell r="G20">
            <v>3503193303.4499998</v>
          </cell>
          <cell r="H20">
            <v>3486849887.8600001</v>
          </cell>
          <cell r="I20">
            <v>155747330.88</v>
          </cell>
          <cell r="J20">
            <v>16343415.589999676</v>
          </cell>
        </row>
        <row r="21">
          <cell r="D21">
            <v>6075091360</v>
          </cell>
          <cell r="E21">
            <v>0</v>
          </cell>
          <cell r="F21">
            <v>6075091360</v>
          </cell>
          <cell r="G21">
            <v>6168684697.7200003</v>
          </cell>
          <cell r="H21">
            <v>6140670752.6999998</v>
          </cell>
          <cell r="I21">
            <v>258893113.28</v>
          </cell>
          <cell r="J21">
            <v>28013945.020000458</v>
          </cell>
        </row>
        <row r="22">
          <cell r="D22">
            <v>615495970</v>
          </cell>
          <cell r="E22">
            <v>57031850.719999999</v>
          </cell>
          <cell r="F22">
            <v>672527820.72000003</v>
          </cell>
          <cell r="G22">
            <v>830613528.65999997</v>
          </cell>
          <cell r="H22">
            <v>773005753.32000005</v>
          </cell>
          <cell r="I22">
            <v>12559609.210000001</v>
          </cell>
          <cell r="J22">
            <v>57607775.339999914</v>
          </cell>
        </row>
        <row r="23">
          <cell r="D23">
            <v>2876327950</v>
          </cell>
          <cell r="E23">
            <v>11495298.76</v>
          </cell>
          <cell r="F23">
            <v>2887823248.7600002</v>
          </cell>
          <cell r="G23">
            <v>1134580940.49</v>
          </cell>
          <cell r="H23">
            <v>1090480433.6099999</v>
          </cell>
          <cell r="I23">
            <v>1575898863.27</v>
          </cell>
          <cell r="J23">
            <v>44100506.880000114</v>
          </cell>
        </row>
        <row r="24">
          <cell r="D24">
            <v>10410590</v>
          </cell>
          <cell r="E24">
            <v>0</v>
          </cell>
          <cell r="F24">
            <v>10410590</v>
          </cell>
          <cell r="G24">
            <v>4845308.75</v>
          </cell>
          <cell r="H24">
            <v>2336070.6</v>
          </cell>
          <cell r="I24">
            <v>2856728.28</v>
          </cell>
          <cell r="J24">
            <v>2509238.15</v>
          </cell>
        </row>
        <row r="25">
          <cell r="D25">
            <v>661210</v>
          </cell>
          <cell r="E25">
            <v>0</v>
          </cell>
          <cell r="F25">
            <v>661210</v>
          </cell>
          <cell r="G25">
            <v>233225.07</v>
          </cell>
          <cell r="H25">
            <v>193225.07</v>
          </cell>
          <cell r="I25">
            <v>0</v>
          </cell>
          <cell r="J25">
            <v>40000</v>
          </cell>
        </row>
        <row r="26">
          <cell r="D26">
            <v>177709010</v>
          </cell>
          <cell r="E26">
            <v>22888113.899999999</v>
          </cell>
          <cell r="F26">
            <v>200597123.90000001</v>
          </cell>
          <cell r="G26">
            <v>120290448.39</v>
          </cell>
          <cell r="H26">
            <v>115920192.51000001</v>
          </cell>
          <cell r="I26">
            <v>1496343.43</v>
          </cell>
          <cell r="J26">
            <v>4370255.8799999952</v>
          </cell>
        </row>
        <row r="27">
          <cell r="D27">
            <v>5259250</v>
          </cell>
          <cell r="E27">
            <v>373304346.54000002</v>
          </cell>
          <cell r="F27">
            <v>378563596.54000002</v>
          </cell>
          <cell r="G27">
            <v>120501255</v>
          </cell>
          <cell r="H27">
            <v>118776408.64</v>
          </cell>
          <cell r="I27">
            <v>3479.18</v>
          </cell>
          <cell r="J27">
            <v>1724846.3599999994</v>
          </cell>
        </row>
        <row r="28">
          <cell r="D28">
            <v>4145136760</v>
          </cell>
          <cell r="E28">
            <v>1222391979.0599999</v>
          </cell>
          <cell r="F28">
            <v>5367528739.0599995</v>
          </cell>
          <cell r="G28">
            <v>6967828538.5699997</v>
          </cell>
          <cell r="H28">
            <v>6967828538.5200005</v>
          </cell>
          <cell r="I28">
            <v>1760686.42</v>
          </cell>
          <cell r="J28">
            <v>4.9999237060546875E-2</v>
          </cell>
        </row>
      </sheetData>
      <sheetData sheetId="5">
        <row r="5">
          <cell r="D5">
            <v>120501255</v>
          </cell>
          <cell r="E5">
            <v>439693198.67000002</v>
          </cell>
        </row>
        <row r="6">
          <cell r="D6">
            <v>0</v>
          </cell>
          <cell r="E6">
            <v>0</v>
          </cell>
        </row>
        <row r="8">
          <cell r="D8">
            <v>6967828538.5699997</v>
          </cell>
          <cell r="E8">
            <v>3747463443.1599998</v>
          </cell>
        </row>
        <row r="10">
          <cell r="F10">
            <v>0</v>
          </cell>
        </row>
        <row r="11">
          <cell r="F11">
            <v>268799372.70999998</v>
          </cell>
        </row>
        <row r="12">
          <cell r="F12">
            <v>105551809.67</v>
          </cell>
        </row>
      </sheetData>
      <sheetData sheetId="6">
        <row r="3">
          <cell r="D3">
            <v>411449702.67000008</v>
          </cell>
        </row>
        <row r="4">
          <cell r="D4">
            <v>154709983.27000001</v>
          </cell>
        </row>
        <row r="5">
          <cell r="D5">
            <v>479522487.42000002</v>
          </cell>
        </row>
        <row r="6">
          <cell r="D6">
            <v>375344.38</v>
          </cell>
        </row>
        <row r="7">
          <cell r="D7">
            <v>0</v>
          </cell>
        </row>
        <row r="8">
          <cell r="D8">
            <v>48571638.390000001</v>
          </cell>
        </row>
        <row r="9">
          <cell r="D9">
            <v>174586474.00999999</v>
          </cell>
        </row>
        <row r="10">
          <cell r="D10">
            <v>2450501715.48</v>
          </cell>
        </row>
        <row r="11">
          <cell r="D11">
            <v>1419275041.21</v>
          </cell>
        </row>
        <row r="12">
          <cell r="D12">
            <v>364503499.99000001</v>
          </cell>
        </row>
        <row r="13">
          <cell r="D13">
            <v>667694486.96000004</v>
          </cell>
        </row>
        <row r="14">
          <cell r="D14">
            <v>0</v>
          </cell>
        </row>
        <row r="15">
          <cell r="D15">
            <v>971312.68</v>
          </cell>
        </row>
        <row r="16">
          <cell r="D16">
            <v>374770659.10000002</v>
          </cell>
        </row>
        <row r="17">
          <cell r="D17">
            <v>526198321.08999997</v>
          </cell>
        </row>
        <row r="18">
          <cell r="D18">
            <v>-2190479674.8000002</v>
          </cell>
        </row>
        <row r="19">
          <cell r="D19">
            <v>-1664281353.71</v>
          </cell>
        </row>
        <row r="23">
          <cell r="D23">
            <v>32213213948.570004</v>
          </cell>
        </row>
        <row r="24">
          <cell r="D24">
            <v>18696061262.830002</v>
          </cell>
        </row>
        <row r="25">
          <cell r="D25">
            <v>293023980.88</v>
          </cell>
        </row>
        <row r="26">
          <cell r="D26">
            <v>13224128704.860001</v>
          </cell>
        </row>
        <row r="27">
          <cell r="D27">
            <v>0</v>
          </cell>
        </row>
        <row r="28">
          <cell r="D28">
            <v>32069122740.379997</v>
          </cell>
        </row>
        <row r="29">
          <cell r="D29">
            <v>16400654541.15</v>
          </cell>
        </row>
        <row r="30">
          <cell r="D30">
            <v>1932098437.4200001</v>
          </cell>
        </row>
        <row r="31">
          <cell r="D31">
            <v>13736369761.809999</v>
          </cell>
        </row>
        <row r="32">
          <cell r="D32">
            <v>0</v>
          </cell>
        </row>
        <row r="33">
          <cell r="D33">
            <v>144091208.19000626</v>
          </cell>
        </row>
        <row r="34">
          <cell r="D34">
            <v>230679450.91</v>
          </cell>
        </row>
        <row r="35">
          <cell r="D35">
            <v>374770659.10000622</v>
          </cell>
        </row>
      </sheetData>
      <sheetData sheetId="7">
        <row r="5">
          <cell r="D5">
            <v>7605515.8200000003</v>
          </cell>
          <cell r="E5">
            <v>-247</v>
          </cell>
          <cell r="F5">
            <v>7605268.8200000003</v>
          </cell>
          <cell r="G5">
            <v>7605268.8200000003</v>
          </cell>
          <cell r="H5">
            <v>0</v>
          </cell>
        </row>
        <row r="6">
          <cell r="D6">
            <v>795228024.38999999</v>
          </cell>
          <cell r="E6">
            <v>-412325.41</v>
          </cell>
          <cell r="F6">
            <v>794815698.98000002</v>
          </cell>
          <cell r="G6">
            <v>788193235.32000005</v>
          </cell>
          <cell r="H6">
            <v>6622463.6599999666</v>
          </cell>
        </row>
        <row r="7">
          <cell r="D7">
            <v>61500894.420000002</v>
          </cell>
          <cell r="E7">
            <v>-100.27</v>
          </cell>
          <cell r="F7">
            <v>61500794.149999999</v>
          </cell>
          <cell r="G7">
            <v>61496076.780000001</v>
          </cell>
          <cell r="H7">
            <v>4717.3699999973178</v>
          </cell>
        </row>
        <row r="8">
          <cell r="D8">
            <v>893730501.84000003</v>
          </cell>
          <cell r="E8">
            <v>-11216700.42</v>
          </cell>
          <cell r="F8">
            <v>882513801.42000008</v>
          </cell>
          <cell r="G8">
            <v>683370447.91999996</v>
          </cell>
          <cell r="H8">
            <v>199143353.50000012</v>
          </cell>
        </row>
        <row r="9">
          <cell r="D9">
            <v>101072007.15000001</v>
          </cell>
          <cell r="E9">
            <v>-14356.17</v>
          </cell>
          <cell r="F9">
            <v>101057650.98</v>
          </cell>
          <cell r="G9">
            <v>101056840.28</v>
          </cell>
          <cell r="H9">
            <v>810.70000000298023</v>
          </cell>
        </row>
        <row r="10">
          <cell r="D10">
            <v>401510145.94</v>
          </cell>
          <cell r="E10">
            <v>-31179183.469999999</v>
          </cell>
          <cell r="F10">
            <v>370330962.47000003</v>
          </cell>
          <cell r="G10">
            <v>212321148.69999999</v>
          </cell>
          <cell r="H10">
            <v>158009813.77000004</v>
          </cell>
        </row>
        <row r="11">
          <cell r="D11">
            <v>73818646.280000001</v>
          </cell>
          <cell r="E11">
            <v>0</v>
          </cell>
          <cell r="F11">
            <v>73818646.280000001</v>
          </cell>
          <cell r="G11">
            <v>73144720.480000004</v>
          </cell>
          <cell r="H11">
            <v>673925.79999999702</v>
          </cell>
        </row>
        <row r="12">
          <cell r="D12">
            <v>4959114.3099999996</v>
          </cell>
          <cell r="E12">
            <v>0</v>
          </cell>
          <cell r="F12">
            <v>4959114.3099999996</v>
          </cell>
          <cell r="G12">
            <v>4910699.12</v>
          </cell>
          <cell r="H12">
            <v>48415.189999999478</v>
          </cell>
        </row>
        <row r="19">
          <cell r="D19">
            <v>103894623.18000001</v>
          </cell>
          <cell r="E19">
            <v>0</v>
          </cell>
          <cell r="F19">
            <v>21229521.550000001</v>
          </cell>
          <cell r="G19">
            <v>5065964.0599999996</v>
          </cell>
          <cell r="H19">
            <v>77599137.570000008</v>
          </cell>
          <cell r="I19">
            <v>8783167.2300000004</v>
          </cell>
          <cell r="J19">
            <v>382984.33</v>
          </cell>
          <cell r="K19">
            <v>1122382.02</v>
          </cell>
          <cell r="L19">
            <v>67310603.99000001</v>
          </cell>
        </row>
        <row r="20">
          <cell r="D20">
            <v>222787224.59999999</v>
          </cell>
          <cell r="E20">
            <v>0</v>
          </cell>
          <cell r="F20">
            <v>43381480.909999996</v>
          </cell>
          <cell r="G20">
            <v>1659230.81</v>
          </cell>
          <cell r="H20">
            <v>177746512.88</v>
          </cell>
          <cell r="I20">
            <v>18907280.870000001</v>
          </cell>
          <cell r="J20">
            <v>1314445.42</v>
          </cell>
          <cell r="K20">
            <v>10268716.18</v>
          </cell>
          <cell r="L20">
            <v>147256070.41</v>
          </cell>
        </row>
        <row r="21">
          <cell r="D21">
            <v>327047268.47000003</v>
          </cell>
          <cell r="E21">
            <v>0</v>
          </cell>
          <cell r="F21">
            <v>13234343.93</v>
          </cell>
          <cell r="G21">
            <v>6193743.2400000002</v>
          </cell>
          <cell r="H21">
            <v>307619181.30000001</v>
          </cell>
          <cell r="I21">
            <v>78265580.920000002</v>
          </cell>
          <cell r="J21">
            <v>3245685.38</v>
          </cell>
          <cell r="K21">
            <v>18611221.510000002</v>
          </cell>
          <cell r="L21">
            <v>207496693.49000001</v>
          </cell>
        </row>
        <row r="22">
          <cell r="D22">
            <v>102815875.67</v>
          </cell>
          <cell r="E22">
            <v>0</v>
          </cell>
          <cell r="F22">
            <v>9131459.8000000007</v>
          </cell>
          <cell r="G22">
            <v>0</v>
          </cell>
          <cell r="H22">
            <v>93684415.870000005</v>
          </cell>
          <cell r="I22">
            <v>71787619.890000001</v>
          </cell>
          <cell r="J22">
            <v>0</v>
          </cell>
          <cell r="K22">
            <v>9574.4</v>
          </cell>
          <cell r="L22">
            <v>21887221.580000006</v>
          </cell>
        </row>
        <row r="23">
          <cell r="D23">
            <v>6203.71</v>
          </cell>
          <cell r="E23">
            <v>0</v>
          </cell>
          <cell r="F23">
            <v>0</v>
          </cell>
          <cell r="G23">
            <v>0</v>
          </cell>
          <cell r="H23">
            <v>6203.71</v>
          </cell>
          <cell r="I23">
            <v>0</v>
          </cell>
          <cell r="J23">
            <v>0</v>
          </cell>
          <cell r="K23">
            <v>0</v>
          </cell>
          <cell r="L23">
            <v>6203.71</v>
          </cell>
        </row>
        <row r="24">
          <cell r="D24">
            <v>39341.4</v>
          </cell>
          <cell r="E24">
            <v>0</v>
          </cell>
          <cell r="F24">
            <v>0</v>
          </cell>
          <cell r="G24">
            <v>0</v>
          </cell>
          <cell r="H24">
            <v>39341.4</v>
          </cell>
          <cell r="I24">
            <v>13945.44</v>
          </cell>
          <cell r="J24">
            <v>0</v>
          </cell>
          <cell r="K24">
            <v>0</v>
          </cell>
          <cell r="L24">
            <v>25395.96</v>
          </cell>
        </row>
        <row r="25">
          <cell r="D25">
            <v>158440842.38999999</v>
          </cell>
          <cell r="E25">
            <v>0</v>
          </cell>
          <cell r="F25">
            <v>7727925.5999999996</v>
          </cell>
          <cell r="G25">
            <v>0</v>
          </cell>
          <cell r="H25">
            <v>150712916.78999999</v>
          </cell>
          <cell r="I25">
            <v>115256939.53</v>
          </cell>
          <cell r="J25">
            <v>0</v>
          </cell>
          <cell r="K25">
            <v>0</v>
          </cell>
          <cell r="L25">
            <v>35455977.25999999</v>
          </cell>
        </row>
        <row r="26">
          <cell r="D26">
            <v>179973.37</v>
          </cell>
          <cell r="E26">
            <v>0</v>
          </cell>
          <cell r="F26">
            <v>0</v>
          </cell>
          <cell r="G26">
            <v>0</v>
          </cell>
          <cell r="H26">
            <v>179973.37</v>
          </cell>
          <cell r="I26">
            <v>9447</v>
          </cell>
          <cell r="J26">
            <v>0</v>
          </cell>
          <cell r="K26">
            <v>86205.35</v>
          </cell>
          <cell r="L26">
            <v>84321.01999999999</v>
          </cell>
        </row>
        <row r="27">
          <cell r="D27">
            <v>0</v>
          </cell>
          <cell r="E27">
            <v>0</v>
          </cell>
          <cell r="F27">
            <v>0</v>
          </cell>
          <cell r="G27">
            <v>0</v>
          </cell>
          <cell r="H27">
            <v>0</v>
          </cell>
          <cell r="I27">
            <v>0</v>
          </cell>
          <cell r="J27">
            <v>0</v>
          </cell>
          <cell r="K27">
            <v>0</v>
          </cell>
          <cell r="L27">
            <v>0</v>
          </cell>
        </row>
      </sheetData>
      <sheetData sheetId="8"/>
      <sheetData sheetId="9">
        <row r="6">
          <cell r="D6">
            <v>126772</v>
          </cell>
        </row>
        <row r="10">
          <cell r="H10">
            <v>0</v>
          </cell>
        </row>
        <row r="11">
          <cell r="H11">
            <v>0</v>
          </cell>
        </row>
        <row r="16">
          <cell r="H16">
            <v>0</v>
          </cell>
        </row>
        <row r="17">
          <cell r="H17">
            <v>926091140.63</v>
          </cell>
        </row>
        <row r="28">
          <cell r="H28">
            <v>470751412.44999999</v>
          </cell>
        </row>
        <row r="30">
          <cell r="H30">
            <v>59.69</v>
          </cell>
        </row>
        <row r="31">
          <cell r="H31" t="str">
            <v>Sin información</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1100"/>
      <sheetName val="2100"/>
      <sheetName val="2110"/>
      <sheetName val="5100"/>
      <sheetName val="5120"/>
      <sheetName val="6100"/>
      <sheetName val="7100"/>
      <sheetName val="Acerno_Cache_XXXXX"/>
      <sheetName val="8100"/>
    </sheetNames>
    <sheetDataSet>
      <sheetData sheetId="0"/>
      <sheetData sheetId="1">
        <row r="3">
          <cell r="D3">
            <v>282568.87000000011</v>
          </cell>
          <cell r="L3">
            <v>-453920.27000000037</v>
          </cell>
        </row>
        <row r="4">
          <cell r="D4">
            <v>0</v>
          </cell>
          <cell r="L4">
            <v>0</v>
          </cell>
        </row>
        <row r="5">
          <cell r="D5">
            <v>0</v>
          </cell>
          <cell r="L5">
            <v>0</v>
          </cell>
        </row>
        <row r="6">
          <cell r="D6">
            <v>0</v>
          </cell>
          <cell r="L6">
            <v>0</v>
          </cell>
        </row>
        <row r="7">
          <cell r="D7">
            <v>0</v>
          </cell>
          <cell r="L7">
            <v>0</v>
          </cell>
        </row>
        <row r="8">
          <cell r="D8">
            <v>0</v>
          </cell>
          <cell r="L8">
            <v>0</v>
          </cell>
        </row>
        <row r="9">
          <cell r="D9">
            <v>0</v>
          </cell>
          <cell r="L9">
            <v>0</v>
          </cell>
        </row>
        <row r="10">
          <cell r="D10">
            <v>0</v>
          </cell>
          <cell r="L10">
            <v>0</v>
          </cell>
        </row>
        <row r="11">
          <cell r="D11">
            <v>0</v>
          </cell>
          <cell r="L11">
            <v>0</v>
          </cell>
        </row>
        <row r="12">
          <cell r="D12">
            <v>0</v>
          </cell>
          <cell r="L12">
            <v>355389.90999999968</v>
          </cell>
        </row>
        <row r="13">
          <cell r="D13">
            <v>0</v>
          </cell>
          <cell r="L13">
            <v>3598768.05</v>
          </cell>
        </row>
        <row r="14">
          <cell r="D14">
            <v>0</v>
          </cell>
          <cell r="L14">
            <v>-3243378.14</v>
          </cell>
        </row>
        <row r="15">
          <cell r="D15">
            <v>0</v>
          </cell>
          <cell r="L15">
            <v>-809310.18</v>
          </cell>
        </row>
        <row r="16">
          <cell r="D16">
            <v>0</v>
          </cell>
          <cell r="L16">
            <v>0</v>
          </cell>
        </row>
        <row r="17">
          <cell r="D17">
            <v>0</v>
          </cell>
          <cell r="L17">
            <v>0</v>
          </cell>
        </row>
        <row r="18">
          <cell r="D18">
            <v>282568.87000000011</v>
          </cell>
          <cell r="L18">
            <v>0</v>
          </cell>
        </row>
        <row r="19">
          <cell r="D19">
            <v>609322.74</v>
          </cell>
          <cell r="L19">
            <v>0</v>
          </cell>
        </row>
        <row r="20">
          <cell r="D20">
            <v>710046.23</v>
          </cell>
          <cell r="L20">
            <v>0</v>
          </cell>
        </row>
        <row r="21">
          <cell r="D21">
            <v>281740.15999999997</v>
          </cell>
          <cell r="L21">
            <v>0</v>
          </cell>
        </row>
        <row r="22">
          <cell r="D22">
            <v>419515.14</v>
          </cell>
          <cell r="L22">
            <v>0</v>
          </cell>
        </row>
        <row r="23">
          <cell r="D23">
            <v>-1738055.4</v>
          </cell>
          <cell r="L23">
            <v>0</v>
          </cell>
        </row>
        <row r="24">
          <cell r="D24">
            <v>0</v>
          </cell>
          <cell r="L24">
            <v>0</v>
          </cell>
        </row>
        <row r="25">
          <cell r="D25">
            <v>0</v>
          </cell>
          <cell r="L25">
            <v>0</v>
          </cell>
        </row>
        <row r="26">
          <cell r="D26">
            <v>0</v>
          </cell>
          <cell r="L26">
            <v>0</v>
          </cell>
        </row>
        <row r="27">
          <cell r="D27">
            <v>0</v>
          </cell>
          <cell r="L27">
            <v>0</v>
          </cell>
        </row>
        <row r="28">
          <cell r="D28">
            <v>0</v>
          </cell>
          <cell r="L28">
            <v>0</v>
          </cell>
        </row>
        <row r="29">
          <cell r="D29">
            <v>0</v>
          </cell>
          <cell r="L29">
            <v>0</v>
          </cell>
        </row>
        <row r="30">
          <cell r="D30">
            <v>0</v>
          </cell>
          <cell r="L30">
            <v>1559871.35</v>
          </cell>
        </row>
        <row r="31">
          <cell r="D31">
            <v>823382.21</v>
          </cell>
          <cell r="L31">
            <v>0</v>
          </cell>
        </row>
        <row r="32">
          <cell r="D32">
            <v>0</v>
          </cell>
          <cell r="L32">
            <v>0</v>
          </cell>
        </row>
        <row r="33">
          <cell r="D33">
            <v>0</v>
          </cell>
          <cell r="L33">
            <v>0</v>
          </cell>
        </row>
        <row r="34">
          <cell r="D34">
            <v>0</v>
          </cell>
          <cell r="L34">
            <v>0</v>
          </cell>
        </row>
        <row r="35">
          <cell r="D35">
            <v>0</v>
          </cell>
          <cell r="L35">
            <v>0</v>
          </cell>
        </row>
        <row r="36">
          <cell r="D36">
            <v>0</v>
          </cell>
          <cell r="L36">
            <v>0</v>
          </cell>
        </row>
        <row r="37">
          <cell r="D37">
            <v>0</v>
          </cell>
          <cell r="L37">
            <v>0</v>
          </cell>
        </row>
        <row r="38">
          <cell r="D38">
            <v>0</v>
          </cell>
          <cell r="L38">
            <v>0</v>
          </cell>
        </row>
        <row r="39">
          <cell r="D39">
            <v>18988.939999999999</v>
          </cell>
          <cell r="L39">
            <v>1559871.35</v>
          </cell>
        </row>
        <row r="40">
          <cell r="D40">
            <v>18018.55</v>
          </cell>
          <cell r="L40">
            <v>78778.09</v>
          </cell>
        </row>
        <row r="41">
          <cell r="D41">
            <v>0</v>
          </cell>
          <cell r="L41">
            <v>1352451.78</v>
          </cell>
        </row>
        <row r="42">
          <cell r="D42">
            <v>0</v>
          </cell>
          <cell r="L42">
            <v>0</v>
          </cell>
        </row>
        <row r="43">
          <cell r="D43">
            <v>0</v>
          </cell>
          <cell r="L43">
            <v>117808.92</v>
          </cell>
        </row>
        <row r="44">
          <cell r="D44">
            <v>970.39</v>
          </cell>
          <cell r="L44">
            <v>10832.56</v>
          </cell>
        </row>
        <row r="45">
          <cell r="D45">
            <v>0</v>
          </cell>
          <cell r="L45">
            <v>0</v>
          </cell>
        </row>
        <row r="46">
          <cell r="D46">
            <v>0</v>
          </cell>
          <cell r="L46">
            <v>0</v>
          </cell>
        </row>
        <row r="47">
          <cell r="D47">
            <v>0</v>
          </cell>
          <cell r="L47">
            <v>0</v>
          </cell>
        </row>
        <row r="48">
          <cell r="D48">
            <v>0</v>
          </cell>
          <cell r="L48">
            <v>0</v>
          </cell>
        </row>
        <row r="49">
          <cell r="D49">
            <v>0</v>
          </cell>
          <cell r="L49">
            <v>1105951.0799999996</v>
          </cell>
        </row>
        <row r="50">
          <cell r="D50">
            <v>0</v>
          </cell>
        </row>
        <row r="51">
          <cell r="D51">
            <v>804393.27</v>
          </cell>
        </row>
        <row r="52">
          <cell r="D52">
            <v>0</v>
          </cell>
        </row>
        <row r="53">
          <cell r="D53">
            <v>1105951.08</v>
          </cell>
        </row>
      </sheetData>
      <sheetData sheetId="2">
        <row r="5">
          <cell r="D5">
            <v>6542673.8600000003</v>
          </cell>
          <cell r="L5">
            <v>0</v>
          </cell>
        </row>
        <row r="6">
          <cell r="D6">
            <v>5205788.2300000004</v>
          </cell>
          <cell r="L6">
            <v>0</v>
          </cell>
        </row>
        <row r="7">
          <cell r="D7">
            <v>1336885.6299999999</v>
          </cell>
          <cell r="L7">
            <v>0</v>
          </cell>
        </row>
        <row r="8">
          <cell r="D8">
            <v>0</v>
          </cell>
          <cell r="L8">
            <v>0</v>
          </cell>
        </row>
        <row r="9">
          <cell r="D9">
            <v>211983.79</v>
          </cell>
          <cell r="L9">
            <v>0</v>
          </cell>
        </row>
        <row r="10">
          <cell r="D10">
            <v>0</v>
          </cell>
          <cell r="L10">
            <v>0</v>
          </cell>
        </row>
        <row r="11">
          <cell r="L11">
            <v>0</v>
          </cell>
        </row>
        <row r="12">
          <cell r="D12">
            <v>631609.71</v>
          </cell>
          <cell r="L12">
            <v>0</v>
          </cell>
        </row>
        <row r="13">
          <cell r="D13">
            <v>579396.82999999996</v>
          </cell>
          <cell r="L13">
            <v>0</v>
          </cell>
        </row>
        <row r="14">
          <cell r="D14">
            <v>52212.88</v>
          </cell>
          <cell r="L14">
            <v>0</v>
          </cell>
        </row>
        <row r="15">
          <cell r="D15">
            <v>0</v>
          </cell>
          <cell r="L15">
            <v>0</v>
          </cell>
        </row>
        <row r="16">
          <cell r="D16">
            <v>1962.34</v>
          </cell>
          <cell r="L16">
            <v>0</v>
          </cell>
        </row>
        <row r="17">
          <cell r="L17">
            <v>0</v>
          </cell>
        </row>
        <row r="18">
          <cell r="L18">
            <v>0</v>
          </cell>
        </row>
        <row r="19">
          <cell r="D19">
            <v>0</v>
          </cell>
          <cell r="L19">
            <v>0</v>
          </cell>
        </row>
        <row r="20">
          <cell r="D20">
            <v>0</v>
          </cell>
          <cell r="L20">
            <v>0</v>
          </cell>
        </row>
        <row r="22">
          <cell r="D22">
            <v>0</v>
          </cell>
        </row>
        <row r="23">
          <cell r="D23">
            <v>15996.09</v>
          </cell>
        </row>
        <row r="24">
          <cell r="D24">
            <v>0</v>
          </cell>
          <cell r="L24">
            <v>107631.39</v>
          </cell>
        </row>
        <row r="25">
          <cell r="D25">
            <v>0</v>
          </cell>
          <cell r="L25">
            <v>0</v>
          </cell>
        </row>
        <row r="26">
          <cell r="D26">
            <v>0</v>
          </cell>
          <cell r="L26">
            <v>0</v>
          </cell>
        </row>
        <row r="27">
          <cell r="D27">
            <v>0</v>
          </cell>
          <cell r="L27">
            <v>0</v>
          </cell>
        </row>
        <row r="28">
          <cell r="D28">
            <v>0</v>
          </cell>
          <cell r="L28">
            <v>0</v>
          </cell>
        </row>
        <row r="29">
          <cell r="D29">
            <v>0</v>
          </cell>
          <cell r="L29">
            <v>0</v>
          </cell>
        </row>
        <row r="30">
          <cell r="D30">
            <v>0</v>
          </cell>
          <cell r="L30">
            <v>0</v>
          </cell>
        </row>
        <row r="31">
          <cell r="L31">
            <v>0</v>
          </cell>
        </row>
        <row r="34">
          <cell r="L34">
            <v>0</v>
          </cell>
        </row>
        <row r="36">
          <cell r="L36">
            <v>0</v>
          </cell>
        </row>
        <row r="37">
          <cell r="L37">
            <v>6265617.5599999996</v>
          </cell>
        </row>
        <row r="38">
          <cell r="L38">
            <v>0</v>
          </cell>
        </row>
        <row r="39">
          <cell r="L39">
            <v>221666.66</v>
          </cell>
        </row>
        <row r="40">
          <cell r="L40">
            <v>0</v>
          </cell>
        </row>
        <row r="41">
          <cell r="L41">
            <v>0</v>
          </cell>
        </row>
        <row r="42">
          <cell r="L42">
            <v>0</v>
          </cell>
        </row>
        <row r="43">
          <cell r="L43">
            <v>0</v>
          </cell>
        </row>
        <row r="44">
          <cell r="L44">
            <v>0</v>
          </cell>
        </row>
      </sheetData>
      <sheetData sheetId="3"/>
      <sheetData sheetId="4">
        <row r="5">
          <cell r="D5">
            <v>9359540</v>
          </cell>
          <cell r="E5">
            <v>0</v>
          </cell>
          <cell r="F5">
            <v>9359540</v>
          </cell>
          <cell r="G5">
            <v>6542673.8600000003</v>
          </cell>
          <cell r="H5">
            <v>6542673.8600000003</v>
          </cell>
          <cell r="I5">
            <v>2816866.1399999997</v>
          </cell>
          <cell r="J5">
            <v>6542673.8600000003</v>
          </cell>
          <cell r="K5">
            <v>0</v>
          </cell>
        </row>
        <row r="6">
          <cell r="D6">
            <v>1005530</v>
          </cell>
          <cell r="E6">
            <v>0</v>
          </cell>
          <cell r="F6">
            <v>1005530</v>
          </cell>
          <cell r="G6">
            <v>672609.94</v>
          </cell>
          <cell r="H6">
            <v>672609.94</v>
          </cell>
          <cell r="I6">
            <v>332920.06000000006</v>
          </cell>
          <cell r="J6">
            <v>608853.77</v>
          </cell>
          <cell r="K6">
            <v>63756.169999999925</v>
          </cell>
        </row>
        <row r="7">
          <cell r="D7">
            <v>10000</v>
          </cell>
          <cell r="E7">
            <v>0</v>
          </cell>
          <cell r="F7">
            <v>10000</v>
          </cell>
          <cell r="G7">
            <v>1962.34</v>
          </cell>
          <cell r="H7">
            <v>1962.34</v>
          </cell>
          <cell r="I7">
            <v>8037.66</v>
          </cell>
          <cell r="J7">
            <v>1962.34</v>
          </cell>
          <cell r="K7">
            <v>0</v>
          </cell>
        </row>
        <row r="8">
          <cell r="D8">
            <v>25000</v>
          </cell>
          <cell r="E8">
            <v>0</v>
          </cell>
          <cell r="F8">
            <v>25000</v>
          </cell>
          <cell r="G8">
            <v>15996.09</v>
          </cell>
          <cell r="H8">
            <v>15996.09</v>
          </cell>
          <cell r="I8">
            <v>9003.91</v>
          </cell>
          <cell r="J8">
            <v>14996.09</v>
          </cell>
          <cell r="K8">
            <v>1000</v>
          </cell>
        </row>
        <row r="9">
          <cell r="D9">
            <v>0</v>
          </cell>
          <cell r="E9">
            <v>0</v>
          </cell>
          <cell r="F9">
            <v>0</v>
          </cell>
          <cell r="G9">
            <v>0</v>
          </cell>
          <cell r="H9">
            <v>0</v>
          </cell>
          <cell r="I9">
            <v>0</v>
          </cell>
          <cell r="J9">
            <v>0</v>
          </cell>
          <cell r="K9">
            <v>0</v>
          </cell>
        </row>
        <row r="10">
          <cell r="D10">
            <v>190000</v>
          </cell>
          <cell r="E10">
            <v>0</v>
          </cell>
          <cell r="F10">
            <v>190000</v>
          </cell>
          <cell r="G10">
            <v>57784.89</v>
          </cell>
          <cell r="H10">
            <v>57784.89</v>
          </cell>
          <cell r="I10">
            <v>132215.10999999999</v>
          </cell>
          <cell r="J10">
            <v>57784.89</v>
          </cell>
          <cell r="K10">
            <v>0</v>
          </cell>
        </row>
        <row r="11">
          <cell r="D11">
            <v>0</v>
          </cell>
          <cell r="E11">
            <v>0</v>
          </cell>
          <cell r="F11">
            <v>0</v>
          </cell>
          <cell r="G11">
            <v>0</v>
          </cell>
          <cell r="H11">
            <v>0</v>
          </cell>
          <cell r="I11">
            <v>0</v>
          </cell>
          <cell r="J11">
            <v>0</v>
          </cell>
          <cell r="K11">
            <v>0</v>
          </cell>
        </row>
        <row r="12">
          <cell r="D12">
            <v>0</v>
          </cell>
          <cell r="E12">
            <v>0</v>
          </cell>
          <cell r="F12">
            <v>0</v>
          </cell>
          <cell r="G12">
            <v>0</v>
          </cell>
          <cell r="H12">
            <v>0</v>
          </cell>
          <cell r="I12">
            <v>0</v>
          </cell>
          <cell r="J12">
            <v>0</v>
          </cell>
          <cell r="K12">
            <v>0</v>
          </cell>
        </row>
        <row r="13">
          <cell r="D13">
            <v>0</v>
          </cell>
          <cell r="E13">
            <v>0</v>
          </cell>
          <cell r="F13">
            <v>0</v>
          </cell>
          <cell r="G13">
            <v>0</v>
          </cell>
          <cell r="H13">
            <v>0</v>
          </cell>
          <cell r="I13">
            <v>0</v>
          </cell>
          <cell r="J13">
            <v>0</v>
          </cell>
          <cell r="K13">
            <v>0</v>
          </cell>
        </row>
        <row r="20">
          <cell r="D20">
            <v>0</v>
          </cell>
          <cell r="E20">
            <v>0</v>
          </cell>
          <cell r="F20">
            <v>0</v>
          </cell>
          <cell r="G20">
            <v>0</v>
          </cell>
          <cell r="H20">
            <v>0</v>
          </cell>
          <cell r="I20">
            <v>0</v>
          </cell>
          <cell r="J20">
            <v>0</v>
          </cell>
        </row>
        <row r="21">
          <cell r="D21">
            <v>0</v>
          </cell>
          <cell r="E21">
            <v>0</v>
          </cell>
          <cell r="F21">
            <v>0</v>
          </cell>
          <cell r="G21">
            <v>0</v>
          </cell>
          <cell r="H21">
            <v>0</v>
          </cell>
          <cell r="I21">
            <v>0</v>
          </cell>
          <cell r="J21">
            <v>0</v>
          </cell>
        </row>
        <row r="22">
          <cell r="D22">
            <v>0</v>
          </cell>
          <cell r="E22">
            <v>0</v>
          </cell>
          <cell r="F22">
            <v>0</v>
          </cell>
          <cell r="G22">
            <v>107631.39</v>
          </cell>
          <cell r="H22">
            <v>89612.84</v>
          </cell>
          <cell r="I22">
            <v>42353.29</v>
          </cell>
          <cell r="J22">
            <v>18018.550000000003</v>
          </cell>
        </row>
        <row r="23">
          <cell r="D23">
            <v>10400070</v>
          </cell>
          <cell r="E23">
            <v>0</v>
          </cell>
          <cell r="F23">
            <v>10400070</v>
          </cell>
          <cell r="G23">
            <v>6265617.5599999996</v>
          </cell>
          <cell r="H23">
            <v>6265617.5599999996</v>
          </cell>
          <cell r="I23">
            <v>0</v>
          </cell>
          <cell r="J23">
            <v>0</v>
          </cell>
        </row>
        <row r="24">
          <cell r="D24">
            <v>0</v>
          </cell>
          <cell r="E24">
            <v>0</v>
          </cell>
          <cell r="F24">
            <v>0</v>
          </cell>
          <cell r="G24">
            <v>0</v>
          </cell>
          <cell r="H24">
            <v>0</v>
          </cell>
          <cell r="I24">
            <v>0</v>
          </cell>
          <cell r="J24">
            <v>0</v>
          </cell>
        </row>
        <row r="25">
          <cell r="D25">
            <v>0</v>
          </cell>
          <cell r="E25">
            <v>0</v>
          </cell>
          <cell r="F25">
            <v>0</v>
          </cell>
          <cell r="G25">
            <v>0</v>
          </cell>
          <cell r="H25">
            <v>0</v>
          </cell>
          <cell r="I25">
            <v>0</v>
          </cell>
          <cell r="J25">
            <v>0</v>
          </cell>
        </row>
        <row r="26">
          <cell r="D26">
            <v>190000</v>
          </cell>
          <cell r="E26">
            <v>0</v>
          </cell>
          <cell r="F26">
            <v>190000</v>
          </cell>
          <cell r="G26">
            <v>221666.66</v>
          </cell>
          <cell r="H26">
            <v>221666.66</v>
          </cell>
          <cell r="I26">
            <v>0</v>
          </cell>
          <cell r="J26">
            <v>0</v>
          </cell>
        </row>
        <row r="27">
          <cell r="D27">
            <v>0</v>
          </cell>
          <cell r="E27">
            <v>0</v>
          </cell>
          <cell r="F27">
            <v>0</v>
          </cell>
          <cell r="G27">
            <v>0</v>
          </cell>
          <cell r="H27">
            <v>0</v>
          </cell>
          <cell r="I27">
            <v>0</v>
          </cell>
          <cell r="J27">
            <v>0</v>
          </cell>
        </row>
        <row r="28">
          <cell r="D28">
            <v>0</v>
          </cell>
          <cell r="E28">
            <v>0</v>
          </cell>
          <cell r="F28">
            <v>0</v>
          </cell>
          <cell r="G28">
            <v>0</v>
          </cell>
          <cell r="H28">
            <v>0</v>
          </cell>
          <cell r="I28">
            <v>0</v>
          </cell>
          <cell r="J28">
            <v>0</v>
          </cell>
        </row>
      </sheetData>
      <sheetData sheetId="5">
        <row r="5">
          <cell r="D5">
            <v>0</v>
          </cell>
          <cell r="E5">
            <v>0</v>
          </cell>
        </row>
        <row r="6">
          <cell r="D6">
            <v>0</v>
          </cell>
          <cell r="E6">
            <v>0</v>
          </cell>
        </row>
        <row r="8">
          <cell r="D8">
            <v>0</v>
          </cell>
          <cell r="E8">
            <v>0</v>
          </cell>
        </row>
        <row r="10">
          <cell r="F10">
            <v>0</v>
          </cell>
        </row>
        <row r="11">
          <cell r="F11">
            <v>0</v>
          </cell>
        </row>
        <row r="12">
          <cell r="F12">
            <v>0</v>
          </cell>
        </row>
      </sheetData>
      <sheetData sheetId="6">
        <row r="3">
          <cell r="D3">
            <v>7185.99</v>
          </cell>
        </row>
        <row r="4">
          <cell r="D4">
            <v>18018.55</v>
          </cell>
        </row>
        <row r="5">
          <cell r="D5">
            <v>0</v>
          </cell>
        </row>
        <row r="6">
          <cell r="D6">
            <v>0</v>
          </cell>
        </row>
        <row r="7">
          <cell r="D7">
            <v>0</v>
          </cell>
        </row>
        <row r="8">
          <cell r="D8">
            <v>0</v>
          </cell>
        </row>
        <row r="9">
          <cell r="D9">
            <v>10832.56</v>
          </cell>
        </row>
        <row r="10">
          <cell r="D10">
            <v>1507690.77</v>
          </cell>
        </row>
        <row r="11">
          <cell r="D11">
            <v>64756.17</v>
          </cell>
        </row>
        <row r="12">
          <cell r="D12">
            <v>0</v>
          </cell>
        </row>
        <row r="13">
          <cell r="D13">
            <v>1442934.6</v>
          </cell>
        </row>
        <row r="14">
          <cell r="D14">
            <v>0</v>
          </cell>
        </row>
        <row r="15">
          <cell r="D15">
            <v>0</v>
          </cell>
        </row>
        <row r="16">
          <cell r="D16">
            <v>804393.27</v>
          </cell>
        </row>
        <row r="17">
          <cell r="D17">
            <v>0</v>
          </cell>
        </row>
        <row r="18">
          <cell r="D18">
            <v>-696111.51</v>
          </cell>
        </row>
        <row r="19">
          <cell r="D19">
            <v>-696111.51</v>
          </cell>
        </row>
        <row r="23">
          <cell r="D23">
            <v>9107279</v>
          </cell>
        </row>
        <row r="24">
          <cell r="D24">
            <v>6576897.0599999996</v>
          </cell>
        </row>
        <row r="25">
          <cell r="D25">
            <v>0</v>
          </cell>
        </row>
        <row r="26">
          <cell r="D26">
            <v>2530381.94</v>
          </cell>
        </row>
        <row r="27">
          <cell r="D27">
            <v>0</v>
          </cell>
        </row>
        <row r="28">
          <cell r="D28">
            <v>10038921.25</v>
          </cell>
        </row>
        <row r="29">
          <cell r="D29">
            <v>7226270.9500000002</v>
          </cell>
        </row>
        <row r="30">
          <cell r="D30">
            <v>42315.02</v>
          </cell>
        </row>
        <row r="31">
          <cell r="D31">
            <v>2770335.28</v>
          </cell>
        </row>
        <row r="32">
          <cell r="D32">
            <v>0</v>
          </cell>
        </row>
        <row r="33">
          <cell r="D33">
            <v>-931642.25</v>
          </cell>
        </row>
        <row r="34">
          <cell r="D34">
            <v>1736035.52</v>
          </cell>
        </row>
        <row r="35">
          <cell r="D35">
            <v>804393.27</v>
          </cell>
        </row>
      </sheetData>
      <sheetData sheetId="7">
        <row r="5">
          <cell r="D5">
            <v>0</v>
          </cell>
          <cell r="E5">
            <v>0</v>
          </cell>
          <cell r="F5">
            <v>0</v>
          </cell>
          <cell r="G5">
            <v>0</v>
          </cell>
          <cell r="H5">
            <v>0</v>
          </cell>
        </row>
        <row r="6">
          <cell r="D6">
            <v>38620.71</v>
          </cell>
          <cell r="E6">
            <v>0</v>
          </cell>
          <cell r="F6">
            <v>38620.71</v>
          </cell>
          <cell r="G6">
            <v>38620.71</v>
          </cell>
          <cell r="H6">
            <v>0</v>
          </cell>
        </row>
        <row r="7">
          <cell r="D7">
            <v>3694.31</v>
          </cell>
          <cell r="E7">
            <v>0</v>
          </cell>
          <cell r="F7">
            <v>3694.31</v>
          </cell>
          <cell r="G7">
            <v>3694.31</v>
          </cell>
          <cell r="H7">
            <v>0</v>
          </cell>
        </row>
        <row r="8">
          <cell r="D8">
            <v>0</v>
          </cell>
          <cell r="E8">
            <v>0</v>
          </cell>
          <cell r="F8">
            <v>0</v>
          </cell>
          <cell r="G8">
            <v>0</v>
          </cell>
          <cell r="H8">
            <v>0</v>
          </cell>
        </row>
        <row r="9">
          <cell r="D9">
            <v>0</v>
          </cell>
          <cell r="E9">
            <v>0</v>
          </cell>
          <cell r="F9">
            <v>0</v>
          </cell>
          <cell r="G9">
            <v>0</v>
          </cell>
          <cell r="H9">
            <v>0</v>
          </cell>
        </row>
        <row r="10">
          <cell r="D10">
            <v>0</v>
          </cell>
          <cell r="E10">
            <v>0</v>
          </cell>
          <cell r="F10">
            <v>0</v>
          </cell>
          <cell r="G10">
            <v>0</v>
          </cell>
          <cell r="H10">
            <v>0</v>
          </cell>
        </row>
        <row r="11">
          <cell r="D11">
            <v>0</v>
          </cell>
          <cell r="E11">
            <v>0</v>
          </cell>
          <cell r="F11">
            <v>0</v>
          </cell>
          <cell r="G11">
            <v>0</v>
          </cell>
          <cell r="H11">
            <v>0</v>
          </cell>
        </row>
        <row r="12">
          <cell r="D12">
            <v>0</v>
          </cell>
          <cell r="E12">
            <v>0</v>
          </cell>
          <cell r="F12">
            <v>0</v>
          </cell>
          <cell r="G12">
            <v>0</v>
          </cell>
          <cell r="H12">
            <v>0</v>
          </cell>
        </row>
        <row r="19">
          <cell r="D19">
            <v>0</v>
          </cell>
          <cell r="E19">
            <v>0</v>
          </cell>
          <cell r="F19">
            <v>0</v>
          </cell>
          <cell r="G19">
            <v>0</v>
          </cell>
          <cell r="H19">
            <v>0</v>
          </cell>
          <cell r="I19">
            <v>0</v>
          </cell>
          <cell r="J19">
            <v>0</v>
          </cell>
          <cell r="K19">
            <v>0</v>
          </cell>
          <cell r="L19">
            <v>0</v>
          </cell>
        </row>
        <row r="20">
          <cell r="D20">
            <v>0</v>
          </cell>
          <cell r="E20">
            <v>0</v>
          </cell>
          <cell r="F20">
            <v>0</v>
          </cell>
          <cell r="G20">
            <v>0</v>
          </cell>
          <cell r="H20">
            <v>0</v>
          </cell>
          <cell r="I20">
            <v>0</v>
          </cell>
          <cell r="J20">
            <v>0</v>
          </cell>
          <cell r="K20">
            <v>0</v>
          </cell>
          <cell r="L20">
            <v>0</v>
          </cell>
        </row>
        <row r="21">
          <cell r="D21">
            <v>0</v>
          </cell>
          <cell r="E21">
            <v>0</v>
          </cell>
          <cell r="F21">
            <v>0</v>
          </cell>
          <cell r="G21">
            <v>0</v>
          </cell>
          <cell r="H21">
            <v>0</v>
          </cell>
          <cell r="I21">
            <v>0</v>
          </cell>
          <cell r="J21">
            <v>0</v>
          </cell>
          <cell r="K21">
            <v>0</v>
          </cell>
          <cell r="L21">
            <v>0</v>
          </cell>
        </row>
        <row r="22">
          <cell r="D22">
            <v>0</v>
          </cell>
          <cell r="E22">
            <v>0</v>
          </cell>
          <cell r="F22">
            <v>0</v>
          </cell>
          <cell r="G22">
            <v>0</v>
          </cell>
          <cell r="H22">
            <v>0</v>
          </cell>
          <cell r="I22">
            <v>0</v>
          </cell>
          <cell r="J22">
            <v>0</v>
          </cell>
          <cell r="K22">
            <v>0</v>
          </cell>
          <cell r="L22">
            <v>0</v>
          </cell>
        </row>
        <row r="23">
          <cell r="D23">
            <v>0</v>
          </cell>
          <cell r="E23">
            <v>0</v>
          </cell>
          <cell r="F23">
            <v>0</v>
          </cell>
          <cell r="G23">
            <v>0</v>
          </cell>
          <cell r="H23">
            <v>0</v>
          </cell>
          <cell r="I23">
            <v>0</v>
          </cell>
          <cell r="J23">
            <v>0</v>
          </cell>
          <cell r="K23">
            <v>0</v>
          </cell>
          <cell r="L23">
            <v>0</v>
          </cell>
        </row>
        <row r="24">
          <cell r="D24">
            <v>0</v>
          </cell>
          <cell r="E24">
            <v>0</v>
          </cell>
          <cell r="F24">
            <v>0</v>
          </cell>
          <cell r="G24">
            <v>0</v>
          </cell>
          <cell r="H24">
            <v>0</v>
          </cell>
          <cell r="I24">
            <v>0</v>
          </cell>
          <cell r="J24">
            <v>0</v>
          </cell>
          <cell r="K24">
            <v>0</v>
          </cell>
          <cell r="L24">
            <v>0</v>
          </cell>
        </row>
        <row r="25">
          <cell r="D25">
            <v>0</v>
          </cell>
          <cell r="E25">
            <v>0</v>
          </cell>
          <cell r="F25">
            <v>0</v>
          </cell>
          <cell r="G25">
            <v>0</v>
          </cell>
          <cell r="H25">
            <v>0</v>
          </cell>
          <cell r="I25">
            <v>0</v>
          </cell>
          <cell r="J25">
            <v>0</v>
          </cell>
          <cell r="K25">
            <v>0</v>
          </cell>
          <cell r="L25">
            <v>0</v>
          </cell>
        </row>
        <row r="26">
          <cell r="D26">
            <v>0</v>
          </cell>
          <cell r="E26">
            <v>0</v>
          </cell>
          <cell r="F26">
            <v>0</v>
          </cell>
          <cell r="G26">
            <v>0</v>
          </cell>
          <cell r="H26">
            <v>0</v>
          </cell>
          <cell r="I26">
            <v>0</v>
          </cell>
          <cell r="J26">
            <v>0</v>
          </cell>
          <cell r="K26">
            <v>0</v>
          </cell>
          <cell r="L26">
            <v>0</v>
          </cell>
        </row>
        <row r="27">
          <cell r="D27">
            <v>0</v>
          </cell>
          <cell r="E27">
            <v>0</v>
          </cell>
          <cell r="F27">
            <v>0</v>
          </cell>
          <cell r="G27">
            <v>0</v>
          </cell>
          <cell r="H27">
            <v>0</v>
          </cell>
          <cell r="I27">
            <v>0</v>
          </cell>
          <cell r="J27">
            <v>0</v>
          </cell>
          <cell r="K27">
            <v>0</v>
          </cell>
          <cell r="L27">
            <v>0</v>
          </cell>
        </row>
      </sheetData>
      <sheetData sheetId="8"/>
      <sheetData sheetId="9">
        <row r="6">
          <cell r="D6">
            <v>190</v>
          </cell>
        </row>
        <row r="10">
          <cell r="H10">
            <v>0</v>
          </cell>
        </row>
        <row r="11">
          <cell r="H11">
            <v>0</v>
          </cell>
        </row>
        <row r="16">
          <cell r="H16">
            <v>0</v>
          </cell>
        </row>
        <row r="30">
          <cell r="H30" t="str">
            <v>Sin información</v>
          </cell>
        </row>
        <row r="31">
          <cell r="H31" t="str">
            <v>Sin información</v>
          </cell>
        </row>
      </sheetData>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1100"/>
      <sheetName val="2100"/>
      <sheetName val="2110"/>
      <sheetName val="5100"/>
      <sheetName val="5120"/>
      <sheetName val="6100"/>
      <sheetName val="7100"/>
      <sheetName val="Acerno_Cache_XXXXX"/>
      <sheetName val="8100"/>
    </sheetNames>
    <sheetDataSet>
      <sheetData sheetId="0"/>
      <sheetData sheetId="1">
        <row r="3">
          <cell r="D3">
            <v>22260.120000000003</v>
          </cell>
          <cell r="L3">
            <v>-66408.639999999999</v>
          </cell>
        </row>
        <row r="4">
          <cell r="D4">
            <v>0</v>
          </cell>
          <cell r="L4">
            <v>0</v>
          </cell>
        </row>
        <row r="5">
          <cell r="D5">
            <v>0</v>
          </cell>
          <cell r="L5">
            <v>0</v>
          </cell>
        </row>
        <row r="6">
          <cell r="D6">
            <v>0</v>
          </cell>
          <cell r="L6">
            <v>0</v>
          </cell>
        </row>
        <row r="7">
          <cell r="D7">
            <v>0</v>
          </cell>
          <cell r="L7">
            <v>0</v>
          </cell>
        </row>
        <row r="8">
          <cell r="D8">
            <v>0</v>
          </cell>
          <cell r="L8">
            <v>0</v>
          </cell>
        </row>
        <row r="9">
          <cell r="D9">
            <v>0</v>
          </cell>
          <cell r="L9">
            <v>0</v>
          </cell>
        </row>
        <row r="10">
          <cell r="D10">
            <v>0</v>
          </cell>
          <cell r="L10">
            <v>0</v>
          </cell>
        </row>
        <row r="11">
          <cell r="D11">
            <v>0</v>
          </cell>
          <cell r="L11">
            <v>0</v>
          </cell>
        </row>
        <row r="12">
          <cell r="D12">
            <v>0</v>
          </cell>
          <cell r="L12">
            <v>0</v>
          </cell>
        </row>
        <row r="13">
          <cell r="D13">
            <v>0</v>
          </cell>
          <cell r="L13">
            <v>0</v>
          </cell>
        </row>
        <row r="14">
          <cell r="D14">
            <v>0</v>
          </cell>
          <cell r="L14">
            <v>0</v>
          </cell>
        </row>
        <row r="15">
          <cell r="D15">
            <v>0</v>
          </cell>
          <cell r="L15">
            <v>-66408.639999999999</v>
          </cell>
        </row>
        <row r="16">
          <cell r="D16">
            <v>0</v>
          </cell>
          <cell r="L16">
            <v>0</v>
          </cell>
        </row>
        <row r="17">
          <cell r="D17">
            <v>0</v>
          </cell>
          <cell r="L17">
            <v>0</v>
          </cell>
        </row>
        <row r="18">
          <cell r="D18">
            <v>22260.120000000003</v>
          </cell>
          <cell r="L18">
            <v>0</v>
          </cell>
        </row>
        <row r="19">
          <cell r="D19">
            <v>0</v>
          </cell>
          <cell r="L19">
            <v>0</v>
          </cell>
        </row>
        <row r="20">
          <cell r="D20">
            <v>4812.42</v>
          </cell>
          <cell r="L20">
            <v>0</v>
          </cell>
        </row>
        <row r="21">
          <cell r="D21">
            <v>0</v>
          </cell>
          <cell r="L21">
            <v>0</v>
          </cell>
        </row>
        <row r="22">
          <cell r="D22">
            <v>17447.7</v>
          </cell>
          <cell r="L22">
            <v>0</v>
          </cell>
        </row>
        <row r="23">
          <cell r="D23">
            <v>0</v>
          </cell>
          <cell r="L23">
            <v>0</v>
          </cell>
        </row>
        <row r="24">
          <cell r="D24">
            <v>0</v>
          </cell>
          <cell r="L24">
            <v>0</v>
          </cell>
        </row>
        <row r="25">
          <cell r="D25">
            <v>0</v>
          </cell>
          <cell r="L25">
            <v>0</v>
          </cell>
        </row>
        <row r="26">
          <cell r="D26">
            <v>0</v>
          </cell>
          <cell r="L26">
            <v>0</v>
          </cell>
        </row>
        <row r="27">
          <cell r="D27">
            <v>0</v>
          </cell>
          <cell r="L27">
            <v>0</v>
          </cell>
        </row>
        <row r="28">
          <cell r="D28">
            <v>0</v>
          </cell>
          <cell r="L28">
            <v>0</v>
          </cell>
        </row>
        <row r="29">
          <cell r="D29">
            <v>0</v>
          </cell>
          <cell r="L29">
            <v>0</v>
          </cell>
        </row>
        <row r="30">
          <cell r="D30">
            <v>0</v>
          </cell>
          <cell r="L30">
            <v>3087297.81</v>
          </cell>
        </row>
        <row r="31">
          <cell r="D31">
            <v>2998629.05</v>
          </cell>
          <cell r="L31">
            <v>0</v>
          </cell>
        </row>
        <row r="32">
          <cell r="D32">
            <v>0</v>
          </cell>
          <cell r="L32">
            <v>0</v>
          </cell>
        </row>
        <row r="33">
          <cell r="D33">
            <v>0</v>
          </cell>
          <cell r="L33">
            <v>0</v>
          </cell>
        </row>
        <row r="34">
          <cell r="D34">
            <v>0</v>
          </cell>
          <cell r="L34">
            <v>0</v>
          </cell>
        </row>
        <row r="35">
          <cell r="D35">
            <v>0</v>
          </cell>
          <cell r="L35">
            <v>0</v>
          </cell>
        </row>
        <row r="36">
          <cell r="D36">
            <v>0</v>
          </cell>
          <cell r="L36">
            <v>0</v>
          </cell>
        </row>
        <row r="37">
          <cell r="D37">
            <v>0</v>
          </cell>
          <cell r="L37">
            <v>0</v>
          </cell>
        </row>
        <row r="38">
          <cell r="D38">
            <v>0</v>
          </cell>
          <cell r="L38">
            <v>0</v>
          </cell>
        </row>
        <row r="39">
          <cell r="D39">
            <v>307516.17</v>
          </cell>
          <cell r="L39">
            <v>3087297.81</v>
          </cell>
        </row>
        <row r="40">
          <cell r="D40">
            <v>300423.93</v>
          </cell>
          <cell r="L40">
            <v>2071120.61</v>
          </cell>
        </row>
        <row r="41">
          <cell r="D41">
            <v>0</v>
          </cell>
          <cell r="L41">
            <v>37141.089999999997</v>
          </cell>
        </row>
        <row r="42">
          <cell r="D42">
            <v>0</v>
          </cell>
          <cell r="L42">
            <v>0</v>
          </cell>
        </row>
        <row r="43">
          <cell r="D43">
            <v>0</v>
          </cell>
          <cell r="L43">
            <v>969714.05</v>
          </cell>
        </row>
        <row r="44">
          <cell r="D44">
            <v>7092.24</v>
          </cell>
          <cell r="L44">
            <v>9322.06</v>
          </cell>
        </row>
        <row r="45">
          <cell r="D45">
            <v>0</v>
          </cell>
          <cell r="L45">
            <v>0</v>
          </cell>
        </row>
        <row r="46">
          <cell r="D46">
            <v>0</v>
          </cell>
          <cell r="L46">
            <v>0</v>
          </cell>
        </row>
        <row r="47">
          <cell r="D47">
            <v>0</v>
          </cell>
          <cell r="L47">
            <v>0</v>
          </cell>
        </row>
        <row r="48">
          <cell r="D48">
            <v>0</v>
          </cell>
          <cell r="L48">
            <v>0</v>
          </cell>
        </row>
        <row r="49">
          <cell r="D49">
            <v>0</v>
          </cell>
          <cell r="L49">
            <v>3020889.17</v>
          </cell>
        </row>
        <row r="50">
          <cell r="D50">
            <v>0</v>
          </cell>
        </row>
        <row r="51">
          <cell r="D51">
            <v>2691112.88</v>
          </cell>
        </row>
        <row r="52">
          <cell r="D52">
            <v>0</v>
          </cell>
        </row>
        <row r="53">
          <cell r="D53">
            <v>3020889.17</v>
          </cell>
        </row>
      </sheetData>
      <sheetData sheetId="2">
        <row r="5">
          <cell r="D5">
            <v>9131941.1300000008</v>
          </cell>
          <cell r="L5">
            <v>0</v>
          </cell>
        </row>
        <row r="6">
          <cell r="D6">
            <v>7263935.9100000001</v>
          </cell>
          <cell r="L6">
            <v>0</v>
          </cell>
        </row>
        <row r="7">
          <cell r="D7">
            <v>1868005.22</v>
          </cell>
          <cell r="L7">
            <v>0</v>
          </cell>
        </row>
        <row r="8">
          <cell r="D8">
            <v>0</v>
          </cell>
          <cell r="L8">
            <v>0</v>
          </cell>
        </row>
        <row r="9">
          <cell r="D9">
            <v>0</v>
          </cell>
          <cell r="L9">
            <v>0</v>
          </cell>
        </row>
        <row r="10">
          <cell r="D10">
            <v>0</v>
          </cell>
          <cell r="L10">
            <v>0</v>
          </cell>
        </row>
        <row r="11">
          <cell r="L11">
            <v>0</v>
          </cell>
        </row>
        <row r="12">
          <cell r="D12">
            <v>23449792.68</v>
          </cell>
          <cell r="L12">
            <v>0</v>
          </cell>
        </row>
        <row r="13">
          <cell r="D13">
            <v>23447673.140000001</v>
          </cell>
          <cell r="L13">
            <v>0</v>
          </cell>
        </row>
        <row r="14">
          <cell r="D14">
            <v>2119.54</v>
          </cell>
          <cell r="L14">
            <v>0</v>
          </cell>
        </row>
        <row r="15">
          <cell r="D15">
            <v>0</v>
          </cell>
          <cell r="L15">
            <v>0</v>
          </cell>
        </row>
        <row r="16">
          <cell r="D16">
            <v>101550.54</v>
          </cell>
          <cell r="L16">
            <v>0</v>
          </cell>
        </row>
        <row r="17">
          <cell r="L17">
            <v>0</v>
          </cell>
        </row>
        <row r="18">
          <cell r="L18">
            <v>0</v>
          </cell>
        </row>
        <row r="19">
          <cell r="D19">
            <v>0</v>
          </cell>
          <cell r="L19">
            <v>0</v>
          </cell>
        </row>
        <row r="20">
          <cell r="D20">
            <v>0</v>
          </cell>
          <cell r="L20">
            <v>0</v>
          </cell>
        </row>
        <row r="22">
          <cell r="D22">
            <v>0</v>
          </cell>
        </row>
        <row r="23">
          <cell r="D23">
            <v>0</v>
          </cell>
        </row>
        <row r="24">
          <cell r="D24">
            <v>0</v>
          </cell>
          <cell r="L24">
            <v>135615.06</v>
          </cell>
        </row>
        <row r="25">
          <cell r="D25">
            <v>0</v>
          </cell>
          <cell r="L25">
            <v>0</v>
          </cell>
        </row>
        <row r="26">
          <cell r="D26">
            <v>58.24</v>
          </cell>
          <cell r="L26">
            <v>0</v>
          </cell>
        </row>
        <row r="27">
          <cell r="D27">
            <v>0</v>
          </cell>
          <cell r="L27">
            <v>0</v>
          </cell>
        </row>
        <row r="28">
          <cell r="D28">
            <v>0</v>
          </cell>
          <cell r="L28">
            <v>0</v>
          </cell>
        </row>
        <row r="29">
          <cell r="D29">
            <v>58.24</v>
          </cell>
          <cell r="L29">
            <v>0</v>
          </cell>
        </row>
        <row r="30">
          <cell r="D30">
            <v>0</v>
          </cell>
          <cell r="L30">
            <v>0</v>
          </cell>
        </row>
        <row r="31">
          <cell r="L31">
            <v>0</v>
          </cell>
        </row>
        <row r="34">
          <cell r="L34">
            <v>0</v>
          </cell>
        </row>
        <row r="36">
          <cell r="L36">
            <v>0</v>
          </cell>
        </row>
        <row r="37">
          <cell r="L37">
            <v>31981318.91</v>
          </cell>
        </row>
        <row r="38">
          <cell r="L38">
            <v>0</v>
          </cell>
        </row>
        <row r="39">
          <cell r="L39">
            <v>499999.98</v>
          </cell>
        </row>
        <row r="40">
          <cell r="L40">
            <v>0</v>
          </cell>
        </row>
        <row r="41">
          <cell r="L41">
            <v>0</v>
          </cell>
        </row>
        <row r="42">
          <cell r="L42">
            <v>0</v>
          </cell>
        </row>
        <row r="43">
          <cell r="L43">
            <v>0</v>
          </cell>
        </row>
        <row r="44">
          <cell r="L44">
            <v>0</v>
          </cell>
        </row>
      </sheetData>
      <sheetData sheetId="3"/>
      <sheetData sheetId="4">
        <row r="5">
          <cell r="D5">
            <v>13920020</v>
          </cell>
          <cell r="E5">
            <v>0</v>
          </cell>
          <cell r="F5">
            <v>13920020</v>
          </cell>
          <cell r="G5">
            <v>9131941.1300000008</v>
          </cell>
          <cell r="H5">
            <v>9131941.1300000008</v>
          </cell>
          <cell r="I5">
            <v>4788078.8699999992</v>
          </cell>
          <cell r="J5">
            <v>9131941.1300000008</v>
          </cell>
          <cell r="K5">
            <v>0</v>
          </cell>
        </row>
        <row r="6">
          <cell r="D6">
            <v>28467800</v>
          </cell>
          <cell r="E6">
            <v>2500000</v>
          </cell>
          <cell r="F6">
            <v>30967800</v>
          </cell>
          <cell r="G6">
            <v>23397690.559999999</v>
          </cell>
          <cell r="H6">
            <v>23397690.559999999</v>
          </cell>
          <cell r="I6">
            <v>7570109.4400000013</v>
          </cell>
          <cell r="J6">
            <v>21385861.969999999</v>
          </cell>
          <cell r="K6">
            <v>2011828.5899999999</v>
          </cell>
        </row>
        <row r="7">
          <cell r="D7">
            <v>80060</v>
          </cell>
          <cell r="E7">
            <v>0</v>
          </cell>
          <cell r="F7">
            <v>80060</v>
          </cell>
          <cell r="G7">
            <v>79703.710000000006</v>
          </cell>
          <cell r="H7">
            <v>79703.710000000006</v>
          </cell>
          <cell r="I7">
            <v>356.2899999999936</v>
          </cell>
          <cell r="J7">
            <v>79703.710000000006</v>
          </cell>
          <cell r="K7">
            <v>0</v>
          </cell>
        </row>
        <row r="8">
          <cell r="D8">
            <v>0</v>
          </cell>
          <cell r="E8">
            <v>0</v>
          </cell>
          <cell r="F8">
            <v>0</v>
          </cell>
          <cell r="G8">
            <v>0</v>
          </cell>
          <cell r="H8">
            <v>0</v>
          </cell>
          <cell r="I8">
            <v>0</v>
          </cell>
          <cell r="J8">
            <v>0</v>
          </cell>
          <cell r="K8">
            <v>0</v>
          </cell>
        </row>
        <row r="9">
          <cell r="D9">
            <v>0</v>
          </cell>
          <cell r="E9">
            <v>0</v>
          </cell>
          <cell r="F9">
            <v>0</v>
          </cell>
          <cell r="G9">
            <v>0</v>
          </cell>
          <cell r="H9">
            <v>0</v>
          </cell>
          <cell r="I9">
            <v>0</v>
          </cell>
          <cell r="J9">
            <v>0</v>
          </cell>
          <cell r="K9">
            <v>0</v>
          </cell>
        </row>
        <row r="10">
          <cell r="D10">
            <v>1000000</v>
          </cell>
          <cell r="E10">
            <v>0</v>
          </cell>
          <cell r="F10">
            <v>1000000</v>
          </cell>
          <cell r="G10">
            <v>7598.55</v>
          </cell>
          <cell r="H10">
            <v>7598.55</v>
          </cell>
          <cell r="I10">
            <v>992401.45</v>
          </cell>
          <cell r="J10">
            <v>2786.13</v>
          </cell>
          <cell r="K10">
            <v>4812.42</v>
          </cell>
        </row>
        <row r="11">
          <cell r="D11">
            <v>0</v>
          </cell>
          <cell r="E11">
            <v>0</v>
          </cell>
          <cell r="F11">
            <v>0</v>
          </cell>
          <cell r="G11">
            <v>0</v>
          </cell>
          <cell r="H11">
            <v>0</v>
          </cell>
          <cell r="I11">
            <v>0</v>
          </cell>
          <cell r="J11">
            <v>0</v>
          </cell>
          <cell r="K11">
            <v>0</v>
          </cell>
        </row>
        <row r="12">
          <cell r="D12">
            <v>0</v>
          </cell>
          <cell r="E12">
            <v>0</v>
          </cell>
          <cell r="F12">
            <v>0</v>
          </cell>
          <cell r="G12">
            <v>0</v>
          </cell>
          <cell r="H12">
            <v>0</v>
          </cell>
          <cell r="I12">
            <v>0</v>
          </cell>
          <cell r="J12">
            <v>0</v>
          </cell>
          <cell r="K12">
            <v>0</v>
          </cell>
        </row>
        <row r="13">
          <cell r="D13">
            <v>0</v>
          </cell>
          <cell r="E13">
            <v>0</v>
          </cell>
          <cell r="F13">
            <v>0</v>
          </cell>
          <cell r="G13">
            <v>0</v>
          </cell>
          <cell r="H13">
            <v>0</v>
          </cell>
          <cell r="I13">
            <v>0</v>
          </cell>
          <cell r="J13">
            <v>0</v>
          </cell>
          <cell r="K13">
            <v>0</v>
          </cell>
        </row>
        <row r="20">
          <cell r="D20">
            <v>0</v>
          </cell>
          <cell r="E20">
            <v>0</v>
          </cell>
          <cell r="F20">
            <v>0</v>
          </cell>
          <cell r="G20">
            <v>135615.06</v>
          </cell>
          <cell r="H20">
            <v>135615.06</v>
          </cell>
          <cell r="I20">
            <v>0</v>
          </cell>
          <cell r="J20">
            <v>0</v>
          </cell>
        </row>
        <row r="21">
          <cell r="D21">
            <v>0</v>
          </cell>
          <cell r="E21">
            <v>0</v>
          </cell>
          <cell r="F21">
            <v>0</v>
          </cell>
          <cell r="G21">
            <v>0</v>
          </cell>
          <cell r="H21">
            <v>0</v>
          </cell>
          <cell r="I21">
            <v>0</v>
          </cell>
          <cell r="J21">
            <v>0</v>
          </cell>
        </row>
        <row r="22">
          <cell r="D22">
            <v>0</v>
          </cell>
          <cell r="E22">
            <v>0</v>
          </cell>
          <cell r="F22">
            <v>0</v>
          </cell>
          <cell r="G22">
            <v>0</v>
          </cell>
          <cell r="H22">
            <v>0</v>
          </cell>
          <cell r="I22">
            <v>0</v>
          </cell>
          <cell r="J22">
            <v>0</v>
          </cell>
        </row>
        <row r="23">
          <cell r="D23">
            <v>42467880</v>
          </cell>
          <cell r="E23">
            <v>2500000</v>
          </cell>
          <cell r="F23">
            <v>44967880</v>
          </cell>
          <cell r="G23">
            <v>31981318.91</v>
          </cell>
          <cell r="H23">
            <v>31680894.98</v>
          </cell>
          <cell r="I23">
            <v>10486561.09</v>
          </cell>
          <cell r="J23">
            <v>300423.9299999997</v>
          </cell>
        </row>
        <row r="24">
          <cell r="D24">
            <v>0</v>
          </cell>
          <cell r="E24">
            <v>0</v>
          </cell>
          <cell r="F24">
            <v>0</v>
          </cell>
          <cell r="G24">
            <v>0</v>
          </cell>
          <cell r="H24">
            <v>0</v>
          </cell>
          <cell r="I24">
            <v>0</v>
          </cell>
          <cell r="J24">
            <v>0</v>
          </cell>
        </row>
        <row r="25">
          <cell r="D25">
            <v>0</v>
          </cell>
          <cell r="E25">
            <v>0</v>
          </cell>
          <cell r="F25">
            <v>0</v>
          </cell>
          <cell r="G25">
            <v>0</v>
          </cell>
          <cell r="H25">
            <v>0</v>
          </cell>
          <cell r="I25">
            <v>0</v>
          </cell>
          <cell r="J25">
            <v>0</v>
          </cell>
        </row>
        <row r="26">
          <cell r="D26">
            <v>1000000</v>
          </cell>
          <cell r="E26">
            <v>0</v>
          </cell>
          <cell r="F26">
            <v>1000000</v>
          </cell>
          <cell r="G26">
            <v>499999.98</v>
          </cell>
          <cell r="H26">
            <v>499999.98</v>
          </cell>
          <cell r="I26">
            <v>500000.02</v>
          </cell>
          <cell r="J26">
            <v>0</v>
          </cell>
        </row>
        <row r="27">
          <cell r="D27">
            <v>0</v>
          </cell>
          <cell r="E27">
            <v>0</v>
          </cell>
          <cell r="F27">
            <v>0</v>
          </cell>
          <cell r="G27">
            <v>0</v>
          </cell>
          <cell r="H27">
            <v>0</v>
          </cell>
          <cell r="I27">
            <v>0</v>
          </cell>
          <cell r="J27">
            <v>0</v>
          </cell>
        </row>
        <row r="28">
          <cell r="D28">
            <v>0</v>
          </cell>
          <cell r="E28">
            <v>0</v>
          </cell>
          <cell r="F28">
            <v>0</v>
          </cell>
          <cell r="G28">
            <v>0</v>
          </cell>
          <cell r="H28">
            <v>0</v>
          </cell>
          <cell r="I28">
            <v>0</v>
          </cell>
          <cell r="J28">
            <v>0</v>
          </cell>
        </row>
      </sheetData>
      <sheetData sheetId="5">
        <row r="5">
          <cell r="D5">
            <v>0</v>
          </cell>
          <cell r="E5">
            <v>0</v>
          </cell>
        </row>
        <row r="6">
          <cell r="D6">
            <v>0</v>
          </cell>
          <cell r="E6">
            <v>0</v>
          </cell>
        </row>
        <row r="8">
          <cell r="D8">
            <v>0</v>
          </cell>
          <cell r="E8">
            <v>0</v>
          </cell>
        </row>
        <row r="10">
          <cell r="F10">
            <v>0</v>
          </cell>
        </row>
        <row r="11">
          <cell r="F11">
            <v>0</v>
          </cell>
        </row>
        <row r="12">
          <cell r="F12">
            <v>0</v>
          </cell>
        </row>
      </sheetData>
      <sheetData sheetId="6">
        <row r="3">
          <cell r="D3">
            <v>291101.87</v>
          </cell>
        </row>
        <row r="4">
          <cell r="D4">
            <v>300423.93</v>
          </cell>
        </row>
        <row r="5">
          <cell r="D5">
            <v>0</v>
          </cell>
        </row>
        <row r="6">
          <cell r="D6">
            <v>0</v>
          </cell>
        </row>
        <row r="7">
          <cell r="D7">
            <v>0</v>
          </cell>
        </row>
        <row r="8">
          <cell r="D8">
            <v>0</v>
          </cell>
        </row>
        <row r="9">
          <cell r="D9">
            <v>9322.06</v>
          </cell>
        </row>
        <row r="10">
          <cell r="D10">
            <v>2982214.75</v>
          </cell>
        </row>
        <row r="11">
          <cell r="D11">
            <v>2016641.01</v>
          </cell>
        </row>
        <row r="12">
          <cell r="D12">
            <v>0</v>
          </cell>
        </row>
        <row r="13">
          <cell r="D13">
            <v>965573.74</v>
          </cell>
        </row>
        <row r="14">
          <cell r="D14">
            <v>0</v>
          </cell>
        </row>
        <row r="15">
          <cell r="D15">
            <v>0</v>
          </cell>
        </row>
        <row r="16">
          <cell r="D16">
            <v>2691112.88</v>
          </cell>
        </row>
        <row r="17">
          <cell r="D17">
            <v>0</v>
          </cell>
        </row>
        <row r="18">
          <cell r="D18">
            <v>0</v>
          </cell>
        </row>
        <row r="19">
          <cell r="D19">
            <v>0</v>
          </cell>
        </row>
        <row r="23">
          <cell r="D23">
            <v>38135317.079999998</v>
          </cell>
        </row>
        <row r="24">
          <cell r="D24">
            <v>32316510.02</v>
          </cell>
        </row>
        <row r="25">
          <cell r="D25">
            <v>0</v>
          </cell>
        </row>
        <row r="26">
          <cell r="D26">
            <v>5818807.0599999996</v>
          </cell>
        </row>
        <row r="27">
          <cell r="D27">
            <v>0</v>
          </cell>
        </row>
        <row r="28">
          <cell r="D28">
            <v>35444204.200000003</v>
          </cell>
        </row>
        <row r="29">
          <cell r="D29">
            <v>30600292.940000001</v>
          </cell>
        </row>
        <row r="30">
          <cell r="D30">
            <v>0</v>
          </cell>
        </row>
        <row r="31">
          <cell r="D31">
            <v>4843911.26</v>
          </cell>
        </row>
        <row r="32">
          <cell r="D32">
            <v>0</v>
          </cell>
        </row>
        <row r="33">
          <cell r="D33">
            <v>2691112.8799999952</v>
          </cell>
        </row>
        <row r="34">
          <cell r="D34">
            <v>0</v>
          </cell>
        </row>
        <row r="35">
          <cell r="D35">
            <v>2691112.8799999952</v>
          </cell>
        </row>
      </sheetData>
      <sheetData sheetId="7">
        <row r="5">
          <cell r="D5">
            <v>0</v>
          </cell>
          <cell r="E5">
            <v>0</v>
          </cell>
          <cell r="F5">
            <v>0</v>
          </cell>
          <cell r="G5">
            <v>0</v>
          </cell>
          <cell r="H5">
            <v>0</v>
          </cell>
        </row>
        <row r="6">
          <cell r="D6">
            <v>0</v>
          </cell>
          <cell r="E6">
            <v>0</v>
          </cell>
          <cell r="F6">
            <v>0</v>
          </cell>
          <cell r="G6">
            <v>0</v>
          </cell>
          <cell r="H6">
            <v>0</v>
          </cell>
        </row>
        <row r="7">
          <cell r="D7">
            <v>0</v>
          </cell>
          <cell r="E7">
            <v>0</v>
          </cell>
          <cell r="F7">
            <v>0</v>
          </cell>
          <cell r="G7">
            <v>0</v>
          </cell>
          <cell r="H7">
            <v>0</v>
          </cell>
        </row>
        <row r="8">
          <cell r="D8">
            <v>0</v>
          </cell>
          <cell r="E8">
            <v>0</v>
          </cell>
          <cell r="F8">
            <v>0</v>
          </cell>
          <cell r="G8">
            <v>0</v>
          </cell>
          <cell r="H8">
            <v>0</v>
          </cell>
        </row>
        <row r="9">
          <cell r="D9">
            <v>0</v>
          </cell>
          <cell r="E9">
            <v>0</v>
          </cell>
          <cell r="F9">
            <v>0</v>
          </cell>
          <cell r="G9">
            <v>0</v>
          </cell>
          <cell r="H9">
            <v>0</v>
          </cell>
        </row>
        <row r="10">
          <cell r="D10">
            <v>0</v>
          </cell>
          <cell r="E10">
            <v>0</v>
          </cell>
          <cell r="F10">
            <v>0</v>
          </cell>
          <cell r="G10">
            <v>0</v>
          </cell>
          <cell r="H10">
            <v>0</v>
          </cell>
        </row>
        <row r="11">
          <cell r="D11">
            <v>0</v>
          </cell>
          <cell r="E11">
            <v>0</v>
          </cell>
          <cell r="F11">
            <v>0</v>
          </cell>
          <cell r="G11">
            <v>0</v>
          </cell>
          <cell r="H11">
            <v>0</v>
          </cell>
        </row>
        <row r="12">
          <cell r="D12">
            <v>0</v>
          </cell>
          <cell r="E12">
            <v>0</v>
          </cell>
          <cell r="F12">
            <v>0</v>
          </cell>
          <cell r="G12">
            <v>0</v>
          </cell>
          <cell r="H12">
            <v>0</v>
          </cell>
        </row>
        <row r="19">
          <cell r="D19">
            <v>0</v>
          </cell>
          <cell r="E19">
            <v>0</v>
          </cell>
          <cell r="F19">
            <v>0</v>
          </cell>
          <cell r="G19">
            <v>0</v>
          </cell>
          <cell r="H19">
            <v>0</v>
          </cell>
          <cell r="I19">
            <v>0</v>
          </cell>
          <cell r="J19">
            <v>0</v>
          </cell>
          <cell r="K19">
            <v>0</v>
          </cell>
          <cell r="L19">
            <v>0</v>
          </cell>
        </row>
        <row r="20">
          <cell r="D20">
            <v>0</v>
          </cell>
          <cell r="E20">
            <v>0</v>
          </cell>
          <cell r="F20">
            <v>0</v>
          </cell>
          <cell r="G20">
            <v>0</v>
          </cell>
          <cell r="H20">
            <v>0</v>
          </cell>
          <cell r="I20">
            <v>0</v>
          </cell>
          <cell r="J20">
            <v>0</v>
          </cell>
          <cell r="K20">
            <v>0</v>
          </cell>
          <cell r="L20">
            <v>0</v>
          </cell>
        </row>
        <row r="21">
          <cell r="D21">
            <v>0</v>
          </cell>
          <cell r="E21">
            <v>0</v>
          </cell>
          <cell r="F21">
            <v>0</v>
          </cell>
          <cell r="G21">
            <v>0</v>
          </cell>
          <cell r="H21">
            <v>0</v>
          </cell>
          <cell r="I21">
            <v>0</v>
          </cell>
          <cell r="J21">
            <v>0</v>
          </cell>
          <cell r="K21">
            <v>0</v>
          </cell>
          <cell r="L21">
            <v>0</v>
          </cell>
        </row>
        <row r="22">
          <cell r="D22">
            <v>0</v>
          </cell>
          <cell r="E22">
            <v>0</v>
          </cell>
          <cell r="F22">
            <v>0</v>
          </cell>
          <cell r="G22">
            <v>0</v>
          </cell>
          <cell r="H22">
            <v>0</v>
          </cell>
          <cell r="I22">
            <v>0</v>
          </cell>
          <cell r="J22">
            <v>0</v>
          </cell>
          <cell r="K22">
            <v>0</v>
          </cell>
          <cell r="L22">
            <v>0</v>
          </cell>
        </row>
        <row r="23">
          <cell r="D23">
            <v>0</v>
          </cell>
          <cell r="E23">
            <v>0</v>
          </cell>
          <cell r="F23">
            <v>0</v>
          </cell>
          <cell r="G23">
            <v>0</v>
          </cell>
          <cell r="H23">
            <v>0</v>
          </cell>
          <cell r="I23">
            <v>0</v>
          </cell>
          <cell r="J23">
            <v>0</v>
          </cell>
          <cell r="K23">
            <v>0</v>
          </cell>
          <cell r="L23">
            <v>0</v>
          </cell>
        </row>
        <row r="24">
          <cell r="D24">
            <v>0</v>
          </cell>
          <cell r="E24">
            <v>0</v>
          </cell>
          <cell r="F24">
            <v>0</v>
          </cell>
          <cell r="G24">
            <v>0</v>
          </cell>
          <cell r="H24">
            <v>0</v>
          </cell>
          <cell r="I24">
            <v>0</v>
          </cell>
          <cell r="J24">
            <v>0</v>
          </cell>
          <cell r="K24">
            <v>0</v>
          </cell>
          <cell r="L24">
            <v>0</v>
          </cell>
        </row>
        <row r="25">
          <cell r="D25">
            <v>0</v>
          </cell>
          <cell r="E25">
            <v>0</v>
          </cell>
          <cell r="F25">
            <v>0</v>
          </cell>
          <cell r="G25">
            <v>0</v>
          </cell>
          <cell r="H25">
            <v>0</v>
          </cell>
          <cell r="I25">
            <v>0</v>
          </cell>
          <cell r="J25">
            <v>0</v>
          </cell>
          <cell r="K25">
            <v>0</v>
          </cell>
          <cell r="L25">
            <v>0</v>
          </cell>
        </row>
        <row r="26">
          <cell r="D26">
            <v>0</v>
          </cell>
          <cell r="E26">
            <v>0</v>
          </cell>
          <cell r="F26">
            <v>0</v>
          </cell>
          <cell r="G26">
            <v>0</v>
          </cell>
          <cell r="H26">
            <v>0</v>
          </cell>
          <cell r="I26">
            <v>0</v>
          </cell>
          <cell r="J26">
            <v>0</v>
          </cell>
          <cell r="K26">
            <v>0</v>
          </cell>
          <cell r="L26">
            <v>0</v>
          </cell>
        </row>
        <row r="27">
          <cell r="D27">
            <v>0</v>
          </cell>
          <cell r="E27">
            <v>0</v>
          </cell>
          <cell r="F27">
            <v>0</v>
          </cell>
          <cell r="G27">
            <v>0</v>
          </cell>
          <cell r="H27">
            <v>0</v>
          </cell>
          <cell r="I27">
            <v>0</v>
          </cell>
          <cell r="J27">
            <v>0</v>
          </cell>
          <cell r="K27">
            <v>0</v>
          </cell>
          <cell r="L27">
            <v>0</v>
          </cell>
        </row>
      </sheetData>
      <sheetData sheetId="8"/>
      <sheetData sheetId="9">
        <row r="6">
          <cell r="D6">
            <v>238</v>
          </cell>
        </row>
        <row r="10">
          <cell r="H10">
            <v>0</v>
          </cell>
        </row>
        <row r="11">
          <cell r="H11">
            <v>0</v>
          </cell>
        </row>
        <row r="16">
          <cell r="H16">
            <v>0</v>
          </cell>
        </row>
        <row r="30">
          <cell r="H30">
            <v>-12.01</v>
          </cell>
        </row>
        <row r="31">
          <cell r="H31" t="str">
            <v>Sin información</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1100"/>
      <sheetName val="2110"/>
      <sheetName val="5100"/>
      <sheetName val="5120"/>
      <sheetName val="6100"/>
      <sheetName val="7100"/>
      <sheetName val="Acerno_Cache_XXXXX"/>
      <sheetName val="8100"/>
    </sheetNames>
    <sheetDataSet>
      <sheetData sheetId="0"/>
      <sheetData sheetId="1">
        <row r="3">
          <cell r="D3">
            <v>23224673.669999994</v>
          </cell>
          <cell r="L3">
            <v>12520012.52</v>
          </cell>
        </row>
        <row r="4">
          <cell r="D4">
            <v>0</v>
          </cell>
          <cell r="L4">
            <v>11195705.680000002</v>
          </cell>
        </row>
        <row r="5">
          <cell r="D5">
            <v>0</v>
          </cell>
          <cell r="L5">
            <v>11225361.460000001</v>
          </cell>
        </row>
        <row r="6">
          <cell r="D6">
            <v>0</v>
          </cell>
          <cell r="L6">
            <v>0</v>
          </cell>
        </row>
        <row r="7">
          <cell r="D7">
            <v>0</v>
          </cell>
          <cell r="L7">
            <v>0</v>
          </cell>
        </row>
        <row r="8">
          <cell r="D8">
            <v>0</v>
          </cell>
          <cell r="L8">
            <v>0</v>
          </cell>
        </row>
        <row r="9">
          <cell r="D9">
            <v>0</v>
          </cell>
          <cell r="L9">
            <v>0</v>
          </cell>
        </row>
        <row r="10">
          <cell r="D10">
            <v>13469.540000000095</v>
          </cell>
          <cell r="L10">
            <v>-29655.78</v>
          </cell>
        </row>
        <row r="11">
          <cell r="D11">
            <v>0</v>
          </cell>
          <cell r="L11">
            <v>0</v>
          </cell>
        </row>
        <row r="12">
          <cell r="D12">
            <v>20024.669999999998</v>
          </cell>
          <cell r="L12">
            <v>1167808.0599999987</v>
          </cell>
        </row>
        <row r="13">
          <cell r="D13">
            <v>780587</v>
          </cell>
          <cell r="L13">
            <v>27524195.489999998</v>
          </cell>
        </row>
        <row r="14">
          <cell r="D14">
            <v>0</v>
          </cell>
          <cell r="L14">
            <v>-26356387.43</v>
          </cell>
        </row>
        <row r="15">
          <cell r="D15">
            <v>0</v>
          </cell>
          <cell r="L15">
            <v>156498.78</v>
          </cell>
        </row>
        <row r="16">
          <cell r="D16">
            <v>-1163494.21</v>
          </cell>
          <cell r="L16">
            <v>0</v>
          </cell>
        </row>
        <row r="17">
          <cell r="D17">
            <v>376352.08</v>
          </cell>
          <cell r="L17">
            <v>0</v>
          </cell>
        </row>
        <row r="18">
          <cell r="D18">
            <v>23211204.129999995</v>
          </cell>
          <cell r="L18">
            <v>77911.58</v>
          </cell>
        </row>
        <row r="19">
          <cell r="D19">
            <v>27429763.460000001</v>
          </cell>
          <cell r="L19">
            <v>0</v>
          </cell>
        </row>
        <row r="20">
          <cell r="D20">
            <v>3353947.25</v>
          </cell>
          <cell r="L20">
            <v>0</v>
          </cell>
        </row>
        <row r="21">
          <cell r="D21">
            <v>569636.77</v>
          </cell>
          <cell r="L21">
            <v>0</v>
          </cell>
        </row>
        <row r="22">
          <cell r="D22">
            <v>6566550.4600000009</v>
          </cell>
          <cell r="L22">
            <v>0</v>
          </cell>
        </row>
        <row r="23">
          <cell r="D23">
            <v>-14708693.810000001</v>
          </cell>
          <cell r="L23">
            <v>0</v>
          </cell>
        </row>
        <row r="24">
          <cell r="D24">
            <v>0</v>
          </cell>
          <cell r="L24">
            <v>77911.58</v>
          </cell>
        </row>
        <row r="25">
          <cell r="D25">
            <v>0</v>
          </cell>
          <cell r="L25">
            <v>0</v>
          </cell>
        </row>
        <row r="26">
          <cell r="D26">
            <v>0</v>
          </cell>
          <cell r="L26">
            <v>0</v>
          </cell>
        </row>
        <row r="27">
          <cell r="D27">
            <v>0</v>
          </cell>
          <cell r="L27">
            <v>0</v>
          </cell>
        </row>
        <row r="28">
          <cell r="D28">
            <v>0</v>
          </cell>
          <cell r="L28">
            <v>77911.58</v>
          </cell>
        </row>
        <row r="29">
          <cell r="D29">
            <v>0</v>
          </cell>
          <cell r="L29">
            <v>0</v>
          </cell>
        </row>
        <row r="30">
          <cell r="D30">
            <v>0</v>
          </cell>
        </row>
        <row r="31">
          <cell r="D31">
            <v>0</v>
          </cell>
          <cell r="L31">
            <v>15954292.659999998</v>
          </cell>
        </row>
        <row r="32">
          <cell r="D32">
            <v>5327543.09</v>
          </cell>
          <cell r="L32">
            <v>0</v>
          </cell>
        </row>
        <row r="33">
          <cell r="D33">
            <v>11777.06</v>
          </cell>
          <cell r="L33">
            <v>0</v>
          </cell>
        </row>
        <row r="34">
          <cell r="D34">
            <v>0</v>
          </cell>
          <cell r="L34">
            <v>0</v>
          </cell>
        </row>
        <row r="35">
          <cell r="D35">
            <v>11777.06</v>
          </cell>
          <cell r="L35">
            <v>0</v>
          </cell>
        </row>
        <row r="36">
          <cell r="D36">
            <v>0</v>
          </cell>
          <cell r="L36">
            <v>0</v>
          </cell>
        </row>
        <row r="37">
          <cell r="D37">
            <v>0</v>
          </cell>
          <cell r="L37">
            <v>0</v>
          </cell>
        </row>
        <row r="38">
          <cell r="D38">
            <v>0</v>
          </cell>
          <cell r="L38">
            <v>0</v>
          </cell>
        </row>
        <row r="39">
          <cell r="D39">
            <v>0</v>
          </cell>
          <cell r="L39">
            <v>0</v>
          </cell>
        </row>
        <row r="40">
          <cell r="D40">
            <v>2038281.5899999996</v>
          </cell>
          <cell r="L40">
            <v>15954292.659999998</v>
          </cell>
        </row>
        <row r="41">
          <cell r="D41">
            <v>1585536.3499999999</v>
          </cell>
          <cell r="L41">
            <v>1159419.52</v>
          </cell>
        </row>
        <row r="42">
          <cell r="D42">
            <v>20528.37</v>
          </cell>
          <cell r="L42">
            <v>14676297.07</v>
          </cell>
        </row>
        <row r="43">
          <cell r="D43">
            <v>0</v>
          </cell>
          <cell r="L43">
            <v>0</v>
          </cell>
        </row>
        <row r="44">
          <cell r="D44">
            <v>398758.35</v>
          </cell>
          <cell r="L44">
            <v>106506.53</v>
          </cell>
        </row>
        <row r="45">
          <cell r="D45">
            <v>25337.379999999997</v>
          </cell>
          <cell r="L45">
            <v>12069.54</v>
          </cell>
        </row>
        <row r="46">
          <cell r="D46">
            <v>8121.14</v>
          </cell>
          <cell r="L46">
            <v>0</v>
          </cell>
        </row>
        <row r="47">
          <cell r="D47">
            <v>0</v>
          </cell>
          <cell r="L47">
            <v>0</v>
          </cell>
        </row>
        <row r="48">
          <cell r="D48">
            <v>0</v>
          </cell>
          <cell r="L48">
            <v>0</v>
          </cell>
        </row>
        <row r="49">
          <cell r="D49">
            <v>0</v>
          </cell>
          <cell r="L49">
            <v>0</v>
          </cell>
        </row>
        <row r="50">
          <cell r="D50">
            <v>0</v>
          </cell>
          <cell r="L50">
            <v>28552216.759999998</v>
          </cell>
        </row>
        <row r="51">
          <cell r="D51">
            <v>0</v>
          </cell>
        </row>
        <row r="52">
          <cell r="D52">
            <v>3277484.44</v>
          </cell>
        </row>
        <row r="53">
          <cell r="D53">
            <v>0</v>
          </cell>
        </row>
        <row r="54">
          <cell r="D54">
            <v>28552216.759999994</v>
          </cell>
        </row>
      </sheetData>
      <sheetData sheetId="2">
        <row r="4">
          <cell r="D4">
            <v>0</v>
          </cell>
          <cell r="L4">
            <v>3723905.21</v>
          </cell>
        </row>
        <row r="5">
          <cell r="D5">
            <v>658665.55000000005</v>
          </cell>
        </row>
        <row r="8">
          <cell r="L8">
            <v>0</v>
          </cell>
        </row>
        <row r="10">
          <cell r="D10">
            <v>5264873.4799999995</v>
          </cell>
          <cell r="L10">
            <v>1095892.5</v>
          </cell>
        </row>
        <row r="11">
          <cell r="D11">
            <v>4296834.5599999996</v>
          </cell>
          <cell r="L11">
            <v>8568.92</v>
          </cell>
        </row>
        <row r="12">
          <cell r="D12">
            <v>968038.92</v>
          </cell>
          <cell r="L12">
            <v>0</v>
          </cell>
        </row>
        <row r="13">
          <cell r="D13">
            <v>0</v>
          </cell>
          <cell r="L13">
            <v>17682.36</v>
          </cell>
        </row>
        <row r="14">
          <cell r="D14">
            <v>522622.47</v>
          </cell>
          <cell r="L14">
            <v>17682.36</v>
          </cell>
        </row>
        <row r="15">
          <cell r="D15">
            <v>0</v>
          </cell>
          <cell r="L15">
            <v>0</v>
          </cell>
        </row>
        <row r="16">
          <cell r="L16">
            <v>0</v>
          </cell>
        </row>
        <row r="17">
          <cell r="L17">
            <v>0</v>
          </cell>
        </row>
        <row r="18">
          <cell r="D18">
            <v>5402140.0599999996</v>
          </cell>
          <cell r="L18">
            <v>1219.8800000000001</v>
          </cell>
        </row>
        <row r="19">
          <cell r="D19">
            <v>4268224.5299999993</v>
          </cell>
        </row>
        <row r="20">
          <cell r="D20">
            <v>88249.73</v>
          </cell>
        </row>
        <row r="21">
          <cell r="D21">
            <v>1045665.8</v>
          </cell>
          <cell r="L21">
            <v>0</v>
          </cell>
        </row>
        <row r="22">
          <cell r="D22">
            <v>104762.78</v>
          </cell>
        </row>
        <row r="23">
          <cell r="L23">
            <v>26814.720000000001</v>
          </cell>
        </row>
        <row r="24">
          <cell r="L24">
            <v>7790097.3200000003</v>
          </cell>
        </row>
        <row r="25">
          <cell r="D25">
            <v>0</v>
          </cell>
          <cell r="L25">
            <v>0</v>
          </cell>
        </row>
        <row r="26">
          <cell r="D26">
            <v>0</v>
          </cell>
          <cell r="L26">
            <v>100500</v>
          </cell>
        </row>
        <row r="27">
          <cell r="L27">
            <v>930.48</v>
          </cell>
        </row>
        <row r="28">
          <cell r="D28">
            <v>0</v>
          </cell>
          <cell r="L28">
            <v>0</v>
          </cell>
        </row>
        <row r="29">
          <cell r="D29">
            <v>646048.06999999995</v>
          </cell>
          <cell r="L29">
            <v>0</v>
          </cell>
        </row>
        <row r="30">
          <cell r="D30">
            <v>0</v>
          </cell>
          <cell r="L30">
            <v>930.48</v>
          </cell>
        </row>
        <row r="31">
          <cell r="D31">
            <v>10000</v>
          </cell>
          <cell r="L31">
            <v>0</v>
          </cell>
        </row>
        <row r="32">
          <cell r="D32">
            <v>0.2</v>
          </cell>
        </row>
        <row r="33">
          <cell r="D33">
            <v>0</v>
          </cell>
        </row>
        <row r="34">
          <cell r="D34">
            <v>0</v>
          </cell>
        </row>
        <row r="35">
          <cell r="D35">
            <v>0.2</v>
          </cell>
        </row>
        <row r="36">
          <cell r="D36">
            <v>0</v>
          </cell>
        </row>
      </sheetData>
      <sheetData sheetId="3">
        <row r="5">
          <cell r="D5">
            <v>6433650</v>
          </cell>
          <cell r="E5">
            <v>0</v>
          </cell>
          <cell r="F5">
            <v>6433650</v>
          </cell>
          <cell r="G5">
            <v>5467442.2199999997</v>
          </cell>
          <cell r="H5">
            <v>5264873.4800000004</v>
          </cell>
          <cell r="I5">
            <v>1168776.5199999996</v>
          </cell>
          <cell r="J5">
            <v>5186486.2699999996</v>
          </cell>
          <cell r="K5">
            <v>78387.210000000894</v>
          </cell>
        </row>
        <row r="6">
          <cell r="D6">
            <v>3905810</v>
          </cell>
          <cell r="E6">
            <v>369500</v>
          </cell>
          <cell r="F6">
            <v>4275310</v>
          </cell>
          <cell r="G6">
            <v>1732656.47</v>
          </cell>
          <cell r="H6">
            <v>1607025.77</v>
          </cell>
          <cell r="I6">
            <v>2668284.23</v>
          </cell>
          <cell r="J6">
            <v>1297707.3400000001</v>
          </cell>
          <cell r="K6">
            <v>309318.42999999993</v>
          </cell>
        </row>
        <row r="7">
          <cell r="D7">
            <v>0</v>
          </cell>
          <cell r="E7">
            <v>200000</v>
          </cell>
          <cell r="F7">
            <v>200000</v>
          </cell>
          <cell r="G7">
            <v>98440.89</v>
          </cell>
          <cell r="H7">
            <v>98440.89</v>
          </cell>
          <cell r="I7">
            <v>101559.11</v>
          </cell>
          <cell r="J7">
            <v>0</v>
          </cell>
          <cell r="K7">
            <v>98440.89</v>
          </cell>
        </row>
        <row r="8">
          <cell r="D8">
            <v>1104060</v>
          </cell>
          <cell r="E8">
            <v>0</v>
          </cell>
          <cell r="F8">
            <v>1104060</v>
          </cell>
          <cell r="G8">
            <v>686740.6</v>
          </cell>
          <cell r="H8">
            <v>646048.06999999995</v>
          </cell>
          <cell r="I8">
            <v>458011.93000000005</v>
          </cell>
          <cell r="J8">
            <v>630234.46</v>
          </cell>
          <cell r="K8">
            <v>15813.609999999986</v>
          </cell>
        </row>
        <row r="9">
          <cell r="D9">
            <v>0</v>
          </cell>
          <cell r="E9">
            <v>0</v>
          </cell>
          <cell r="F9">
            <v>0</v>
          </cell>
          <cell r="G9">
            <v>0</v>
          </cell>
          <cell r="H9">
            <v>0</v>
          </cell>
          <cell r="I9">
            <v>0</v>
          </cell>
          <cell r="J9">
            <v>0</v>
          </cell>
          <cell r="K9">
            <v>0</v>
          </cell>
        </row>
        <row r="10">
          <cell r="D10">
            <v>498500</v>
          </cell>
          <cell r="E10">
            <v>1519512.89</v>
          </cell>
          <cell r="F10">
            <v>2018012.89</v>
          </cell>
          <cell r="G10">
            <v>412880.33</v>
          </cell>
          <cell r="H10">
            <v>386413.68</v>
          </cell>
          <cell r="I10">
            <v>1631599.21</v>
          </cell>
          <cell r="J10">
            <v>183781.27</v>
          </cell>
          <cell r="K10">
            <v>202632.41</v>
          </cell>
        </row>
        <row r="11">
          <cell r="D11">
            <v>10000</v>
          </cell>
          <cell r="E11">
            <v>404744.73</v>
          </cell>
          <cell r="F11">
            <v>414744.73</v>
          </cell>
          <cell r="G11">
            <v>10000</v>
          </cell>
          <cell r="H11">
            <v>10000</v>
          </cell>
          <cell r="I11">
            <v>404744.73</v>
          </cell>
          <cell r="J11">
            <v>10000</v>
          </cell>
          <cell r="K11">
            <v>0</v>
          </cell>
        </row>
        <row r="12">
          <cell r="D12">
            <v>0</v>
          </cell>
          <cell r="E12">
            <v>0</v>
          </cell>
          <cell r="F12">
            <v>0</v>
          </cell>
          <cell r="G12">
            <v>0</v>
          </cell>
          <cell r="H12">
            <v>0</v>
          </cell>
          <cell r="I12">
            <v>0</v>
          </cell>
          <cell r="J12">
            <v>0</v>
          </cell>
          <cell r="K12">
            <v>0</v>
          </cell>
        </row>
        <row r="13">
          <cell r="D13">
            <v>0</v>
          </cell>
          <cell r="E13">
            <v>0</v>
          </cell>
          <cell r="F13">
            <v>0</v>
          </cell>
          <cell r="G13">
            <v>0</v>
          </cell>
          <cell r="H13">
            <v>0</v>
          </cell>
          <cell r="I13">
            <v>0</v>
          </cell>
          <cell r="J13">
            <v>0</v>
          </cell>
          <cell r="K13">
            <v>0</v>
          </cell>
        </row>
        <row r="20">
          <cell r="D20">
            <v>0</v>
          </cell>
          <cell r="E20">
            <v>0</v>
          </cell>
          <cell r="F20">
            <v>0</v>
          </cell>
          <cell r="G20">
            <v>0</v>
          </cell>
          <cell r="H20">
            <v>0</v>
          </cell>
          <cell r="I20">
            <v>0</v>
          </cell>
          <cell r="J20">
            <v>0</v>
          </cell>
        </row>
        <row r="21">
          <cell r="D21">
            <v>0</v>
          </cell>
          <cell r="E21">
            <v>0</v>
          </cell>
          <cell r="F21">
            <v>0</v>
          </cell>
          <cell r="G21">
            <v>0</v>
          </cell>
          <cell r="H21">
            <v>0</v>
          </cell>
          <cell r="I21">
            <v>0</v>
          </cell>
          <cell r="J21">
            <v>0</v>
          </cell>
        </row>
        <row r="22">
          <cell r="D22">
            <v>1354000</v>
          </cell>
          <cell r="E22">
            <v>0</v>
          </cell>
          <cell r="F22">
            <v>1354000</v>
          </cell>
          <cell r="G22">
            <v>1363965.5</v>
          </cell>
          <cell r="H22">
            <v>1293437.3999999999</v>
          </cell>
          <cell r="I22">
            <v>0</v>
          </cell>
          <cell r="J22">
            <v>70528.100000000093</v>
          </cell>
        </row>
        <row r="23">
          <cell r="D23">
            <v>10493542</v>
          </cell>
          <cell r="E23">
            <v>0</v>
          </cell>
          <cell r="F23">
            <v>10493542</v>
          </cell>
          <cell r="G23">
            <v>7816912.04</v>
          </cell>
          <cell r="H23">
            <v>6572007.7400000002</v>
          </cell>
          <cell r="I23">
            <v>0</v>
          </cell>
          <cell r="J23">
            <v>1244904.2999999998</v>
          </cell>
        </row>
        <row r="24">
          <cell r="D24">
            <v>4000</v>
          </cell>
          <cell r="E24">
            <v>0</v>
          </cell>
          <cell r="F24">
            <v>4000</v>
          </cell>
          <cell r="G24">
            <v>4407.18</v>
          </cell>
          <cell r="H24">
            <v>4255.18</v>
          </cell>
          <cell r="I24">
            <v>0</v>
          </cell>
          <cell r="J24">
            <v>152</v>
          </cell>
        </row>
        <row r="25">
          <cell r="D25">
            <v>0</v>
          </cell>
          <cell r="E25">
            <v>0</v>
          </cell>
          <cell r="F25">
            <v>0</v>
          </cell>
          <cell r="G25">
            <v>0</v>
          </cell>
          <cell r="H25">
            <v>0</v>
          </cell>
          <cell r="I25">
            <v>0</v>
          </cell>
          <cell r="J25">
            <v>0</v>
          </cell>
        </row>
        <row r="26">
          <cell r="D26">
            <v>100500</v>
          </cell>
          <cell r="E26">
            <v>0</v>
          </cell>
          <cell r="F26">
            <v>100500</v>
          </cell>
          <cell r="G26">
            <v>100500</v>
          </cell>
          <cell r="H26">
            <v>100500</v>
          </cell>
          <cell r="I26">
            <v>0</v>
          </cell>
          <cell r="J26">
            <v>0</v>
          </cell>
        </row>
        <row r="27">
          <cell r="D27">
            <v>0</v>
          </cell>
          <cell r="E27">
            <v>2493757.62</v>
          </cell>
          <cell r="F27">
            <v>2493757.62</v>
          </cell>
          <cell r="G27">
            <v>0</v>
          </cell>
          <cell r="H27">
            <v>0</v>
          </cell>
          <cell r="I27">
            <v>0</v>
          </cell>
          <cell r="J27">
            <v>0</v>
          </cell>
        </row>
        <row r="28">
          <cell r="D28">
            <v>0</v>
          </cell>
          <cell r="E28">
            <v>0</v>
          </cell>
          <cell r="F28">
            <v>0</v>
          </cell>
          <cell r="G28">
            <v>0</v>
          </cell>
          <cell r="H28">
            <v>0</v>
          </cell>
          <cell r="I28">
            <v>0</v>
          </cell>
          <cell r="J28">
            <v>0</v>
          </cell>
        </row>
      </sheetData>
      <sheetData sheetId="4">
        <row r="5">
          <cell r="D5">
            <v>0</v>
          </cell>
          <cell r="E5">
            <v>0</v>
          </cell>
        </row>
        <row r="6">
          <cell r="D6">
            <v>3479334.67</v>
          </cell>
          <cell r="E6">
            <v>3491917.36</v>
          </cell>
        </row>
        <row r="8">
          <cell r="D8">
            <v>0</v>
          </cell>
          <cell r="E8">
            <v>0</v>
          </cell>
        </row>
        <row r="10">
          <cell r="F10">
            <v>0</v>
          </cell>
        </row>
        <row r="11">
          <cell r="F11">
            <v>300000</v>
          </cell>
        </row>
        <row r="12">
          <cell r="F12">
            <v>5991.36</v>
          </cell>
        </row>
      </sheetData>
      <sheetData sheetId="5">
        <row r="3">
          <cell r="D3">
            <v>1928461.3599999999</v>
          </cell>
        </row>
        <row r="4">
          <cell r="D4">
            <v>1315584.3999999999</v>
          </cell>
        </row>
        <row r="5">
          <cell r="D5">
            <v>17246.580000000002</v>
          </cell>
        </row>
        <row r="6">
          <cell r="D6">
            <v>432906.13</v>
          </cell>
        </row>
        <row r="7">
          <cell r="D7">
            <v>252705.37</v>
          </cell>
        </row>
        <row r="8">
          <cell r="D8">
            <v>0</v>
          </cell>
        </row>
        <row r="9">
          <cell r="D9">
            <v>89981.119999999995</v>
          </cell>
        </row>
        <row r="10">
          <cell r="D10">
            <v>1335222.54</v>
          </cell>
        </row>
        <row r="11">
          <cell r="D11">
            <v>704592.55</v>
          </cell>
        </row>
        <row r="12">
          <cell r="D12">
            <v>121294.42</v>
          </cell>
        </row>
        <row r="13">
          <cell r="D13">
            <v>195642.13</v>
          </cell>
        </row>
        <row r="14">
          <cell r="D14">
            <v>333532.55</v>
          </cell>
        </row>
        <row r="15">
          <cell r="D15">
            <v>19839.11</v>
          </cell>
        </row>
        <row r="16">
          <cell r="D16">
            <v>3277484.44</v>
          </cell>
        </row>
        <row r="17">
          <cell r="D17">
            <v>2787766.58</v>
          </cell>
        </row>
        <row r="18">
          <cell r="D18">
            <v>1082956.68</v>
          </cell>
        </row>
        <row r="19">
          <cell r="D19">
            <v>3870723.26</v>
          </cell>
        </row>
        <row r="23">
          <cell r="D23">
            <v>16733515.500000002</v>
          </cell>
        </row>
        <row r="24">
          <cell r="D24">
            <v>7970200.3200000003</v>
          </cell>
        </row>
        <row r="25">
          <cell r="D25">
            <v>1742340.37</v>
          </cell>
        </row>
        <row r="26">
          <cell r="D26">
            <v>3282037.42</v>
          </cell>
        </row>
        <row r="27">
          <cell r="D27">
            <v>3738937.39</v>
          </cell>
        </row>
        <row r="28">
          <cell r="D28">
            <v>15612659.030000001</v>
          </cell>
        </row>
        <row r="29">
          <cell r="D29">
            <v>7308209.3399999999</v>
          </cell>
        </row>
        <row r="30">
          <cell r="D30">
            <v>1258698.8999999999</v>
          </cell>
        </row>
        <row r="31">
          <cell r="D31">
            <v>3396341.48</v>
          </cell>
        </row>
        <row r="32">
          <cell r="D32">
            <v>3649409.31</v>
          </cell>
        </row>
        <row r="33">
          <cell r="D33">
            <v>1120856.4700000007</v>
          </cell>
        </row>
        <row r="34">
          <cell r="D34">
            <v>2156627.9700000002</v>
          </cell>
        </row>
        <row r="35">
          <cell r="D35">
            <v>3277484.4400000009</v>
          </cell>
        </row>
      </sheetData>
      <sheetData sheetId="6">
        <row r="5">
          <cell r="D5">
            <v>80467.429999999993</v>
          </cell>
          <cell r="E5">
            <v>0</v>
          </cell>
          <cell r="F5">
            <v>80467.429999999993</v>
          </cell>
          <cell r="G5">
            <v>80467.429999999993</v>
          </cell>
          <cell r="H5">
            <v>0</v>
          </cell>
        </row>
        <row r="6">
          <cell r="D6">
            <v>706969.73</v>
          </cell>
          <cell r="E6">
            <v>0</v>
          </cell>
          <cell r="F6">
            <v>706969.73</v>
          </cell>
          <cell r="G6">
            <v>599080.9</v>
          </cell>
          <cell r="H6">
            <v>107888.82999999996</v>
          </cell>
        </row>
        <row r="7">
          <cell r="D7">
            <v>51223.53</v>
          </cell>
          <cell r="E7">
            <v>0</v>
          </cell>
          <cell r="F7">
            <v>51223.53</v>
          </cell>
          <cell r="G7">
            <v>51223.53</v>
          </cell>
          <cell r="H7">
            <v>0</v>
          </cell>
        </row>
        <row r="8">
          <cell r="D8">
            <v>432188.81</v>
          </cell>
          <cell r="E8">
            <v>0</v>
          </cell>
          <cell r="F8">
            <v>432188.81</v>
          </cell>
          <cell r="G8">
            <v>424505.85</v>
          </cell>
          <cell r="H8">
            <v>7682.960000000021</v>
          </cell>
        </row>
        <row r="9">
          <cell r="D9">
            <v>93421.19</v>
          </cell>
          <cell r="E9">
            <v>0</v>
          </cell>
          <cell r="F9">
            <v>93421.19</v>
          </cell>
          <cell r="G9">
            <v>93421.19</v>
          </cell>
          <cell r="H9">
            <v>0</v>
          </cell>
        </row>
        <row r="10">
          <cell r="D10">
            <v>15722.63</v>
          </cell>
          <cell r="E10">
            <v>0</v>
          </cell>
          <cell r="F10">
            <v>15722.63</v>
          </cell>
          <cell r="G10">
            <v>10000</v>
          </cell>
          <cell r="H10">
            <v>5722.6299999999992</v>
          </cell>
        </row>
        <row r="11">
          <cell r="D11">
            <v>0</v>
          </cell>
          <cell r="E11">
            <v>0</v>
          </cell>
          <cell r="F11">
            <v>0</v>
          </cell>
          <cell r="G11">
            <v>0</v>
          </cell>
          <cell r="H11">
            <v>0</v>
          </cell>
        </row>
        <row r="12">
          <cell r="D12">
            <v>0</v>
          </cell>
          <cell r="E12">
            <v>0</v>
          </cell>
          <cell r="F12">
            <v>0</v>
          </cell>
          <cell r="G12">
            <v>0</v>
          </cell>
          <cell r="H12">
            <v>0</v>
          </cell>
        </row>
        <row r="19">
          <cell r="D19">
            <v>0</v>
          </cell>
          <cell r="E19">
            <v>0</v>
          </cell>
          <cell r="F19">
            <v>0</v>
          </cell>
          <cell r="G19">
            <v>0</v>
          </cell>
          <cell r="H19">
            <v>0</v>
          </cell>
          <cell r="I19">
            <v>0</v>
          </cell>
          <cell r="J19">
            <v>0</v>
          </cell>
          <cell r="K19">
            <v>0</v>
          </cell>
          <cell r="L19">
            <v>0</v>
          </cell>
        </row>
        <row r="20">
          <cell r="D20">
            <v>0</v>
          </cell>
          <cell r="E20">
            <v>0</v>
          </cell>
          <cell r="F20">
            <v>0</v>
          </cell>
          <cell r="G20">
            <v>0</v>
          </cell>
          <cell r="H20">
            <v>0</v>
          </cell>
          <cell r="I20">
            <v>0</v>
          </cell>
          <cell r="J20">
            <v>0</v>
          </cell>
          <cell r="K20">
            <v>0</v>
          </cell>
          <cell r="L20">
            <v>0</v>
          </cell>
        </row>
        <row r="21">
          <cell r="D21">
            <v>121043.01999999999</v>
          </cell>
          <cell r="E21">
            <v>0</v>
          </cell>
          <cell r="F21">
            <v>0</v>
          </cell>
          <cell r="G21">
            <v>0</v>
          </cell>
          <cell r="H21">
            <v>121043.01999999999</v>
          </cell>
          <cell r="I21">
            <v>103796.44</v>
          </cell>
          <cell r="J21">
            <v>0</v>
          </cell>
          <cell r="K21">
            <v>0</v>
          </cell>
          <cell r="L21">
            <v>17246.579999999987</v>
          </cell>
        </row>
        <row r="22">
          <cell r="D22">
            <v>1638355</v>
          </cell>
          <cell r="E22">
            <v>0</v>
          </cell>
          <cell r="F22">
            <v>0</v>
          </cell>
          <cell r="G22">
            <v>0</v>
          </cell>
          <cell r="H22">
            <v>1638355</v>
          </cell>
          <cell r="I22">
            <v>1638355</v>
          </cell>
          <cell r="J22">
            <v>0</v>
          </cell>
          <cell r="K22">
            <v>0</v>
          </cell>
          <cell r="L22">
            <v>0</v>
          </cell>
        </row>
        <row r="23">
          <cell r="D23">
            <v>188.93</v>
          </cell>
          <cell r="E23">
            <v>0</v>
          </cell>
          <cell r="F23">
            <v>0</v>
          </cell>
          <cell r="G23">
            <v>0</v>
          </cell>
          <cell r="H23">
            <v>188.93</v>
          </cell>
          <cell r="I23">
            <v>188.93</v>
          </cell>
          <cell r="J23">
            <v>0</v>
          </cell>
          <cell r="K23">
            <v>0</v>
          </cell>
          <cell r="L23">
            <v>0</v>
          </cell>
        </row>
        <row r="24">
          <cell r="D24">
            <v>0</v>
          </cell>
          <cell r="E24">
            <v>0</v>
          </cell>
          <cell r="F24">
            <v>0</v>
          </cell>
          <cell r="G24">
            <v>0</v>
          </cell>
          <cell r="H24">
            <v>0</v>
          </cell>
          <cell r="I24">
            <v>0</v>
          </cell>
          <cell r="J24">
            <v>0</v>
          </cell>
          <cell r="K24">
            <v>0</v>
          </cell>
          <cell r="L24">
            <v>0</v>
          </cell>
        </row>
        <row r="25">
          <cell r="D25">
            <v>0</v>
          </cell>
          <cell r="E25">
            <v>0</v>
          </cell>
          <cell r="F25">
            <v>0</v>
          </cell>
          <cell r="G25">
            <v>0</v>
          </cell>
          <cell r="H25">
            <v>0</v>
          </cell>
          <cell r="I25">
            <v>0</v>
          </cell>
          <cell r="J25">
            <v>0</v>
          </cell>
          <cell r="K25">
            <v>0</v>
          </cell>
          <cell r="L25">
            <v>0</v>
          </cell>
        </row>
        <row r="26">
          <cell r="D26">
            <v>0</v>
          </cell>
          <cell r="E26">
            <v>0</v>
          </cell>
          <cell r="F26">
            <v>0</v>
          </cell>
          <cell r="G26">
            <v>0</v>
          </cell>
          <cell r="H26">
            <v>0</v>
          </cell>
          <cell r="I26">
            <v>0</v>
          </cell>
          <cell r="J26">
            <v>0</v>
          </cell>
          <cell r="K26">
            <v>0</v>
          </cell>
          <cell r="L26">
            <v>0</v>
          </cell>
        </row>
        <row r="27">
          <cell r="D27">
            <v>0</v>
          </cell>
          <cell r="E27">
            <v>0</v>
          </cell>
          <cell r="F27">
            <v>0</v>
          </cell>
          <cell r="G27">
            <v>0</v>
          </cell>
          <cell r="H27">
            <v>0</v>
          </cell>
          <cell r="I27">
            <v>0</v>
          </cell>
          <cell r="J27">
            <v>0</v>
          </cell>
          <cell r="K27">
            <v>0</v>
          </cell>
          <cell r="L27">
            <v>0</v>
          </cell>
        </row>
      </sheetData>
      <sheetData sheetId="7"/>
      <sheetData sheetId="8">
        <row r="6">
          <cell r="D6">
            <v>145</v>
          </cell>
        </row>
        <row r="10">
          <cell r="H10">
            <v>0</v>
          </cell>
        </row>
        <row r="11">
          <cell r="H11">
            <v>0</v>
          </cell>
        </row>
        <row r="16">
          <cell r="H16">
            <v>0</v>
          </cell>
        </row>
        <row r="30">
          <cell r="H30">
            <v>-11.92</v>
          </cell>
        </row>
        <row r="31">
          <cell r="H31" t="str">
            <v>Sin información</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1100"/>
      <sheetName val="2110"/>
      <sheetName val="5100"/>
      <sheetName val="5120"/>
      <sheetName val="6100"/>
      <sheetName val="7100"/>
      <sheetName val="Acerno_Cache_XXXXX"/>
      <sheetName val="8100"/>
    </sheetNames>
    <sheetDataSet>
      <sheetData sheetId="0"/>
      <sheetData sheetId="1">
        <row r="3">
          <cell r="D3">
            <v>21067108</v>
          </cell>
          <cell r="L3">
            <v>20914543</v>
          </cell>
        </row>
        <row r="4">
          <cell r="D4">
            <v>0</v>
          </cell>
          <cell r="L4">
            <v>31546274</v>
          </cell>
        </row>
        <row r="5">
          <cell r="D5">
            <v>0</v>
          </cell>
          <cell r="L5">
            <v>18357876</v>
          </cell>
        </row>
        <row r="6">
          <cell r="D6">
            <v>0</v>
          </cell>
          <cell r="L6">
            <v>13188398</v>
          </cell>
        </row>
        <row r="7">
          <cell r="D7">
            <v>0</v>
          </cell>
          <cell r="L7">
            <v>0</v>
          </cell>
        </row>
        <row r="8">
          <cell r="D8">
            <v>0</v>
          </cell>
          <cell r="L8">
            <v>0</v>
          </cell>
        </row>
        <row r="9">
          <cell r="D9">
            <v>0</v>
          </cell>
          <cell r="L9">
            <v>0</v>
          </cell>
        </row>
        <row r="10">
          <cell r="D10">
            <v>636895</v>
          </cell>
          <cell r="L10">
            <v>0</v>
          </cell>
        </row>
        <row r="11">
          <cell r="D11">
            <v>0</v>
          </cell>
          <cell r="L11">
            <v>0</v>
          </cell>
        </row>
        <row r="12">
          <cell r="D12">
            <v>0</v>
          </cell>
          <cell r="L12">
            <v>-8959933</v>
          </cell>
        </row>
        <row r="13">
          <cell r="D13">
            <v>839297</v>
          </cell>
          <cell r="L13">
            <v>0</v>
          </cell>
        </row>
        <row r="14">
          <cell r="D14">
            <v>0</v>
          </cell>
          <cell r="L14">
            <v>-8959933</v>
          </cell>
        </row>
        <row r="15">
          <cell r="D15">
            <v>0</v>
          </cell>
          <cell r="L15">
            <v>-1671798</v>
          </cell>
        </row>
        <row r="16">
          <cell r="D16">
            <v>-202402</v>
          </cell>
          <cell r="L16">
            <v>0</v>
          </cell>
        </row>
        <row r="17">
          <cell r="D17">
            <v>0</v>
          </cell>
          <cell r="L17">
            <v>0</v>
          </cell>
        </row>
        <row r="18">
          <cell r="D18">
            <v>20430213</v>
          </cell>
          <cell r="L18">
            <v>0</v>
          </cell>
        </row>
        <row r="19">
          <cell r="D19">
            <v>25124472</v>
          </cell>
          <cell r="L19">
            <v>0</v>
          </cell>
        </row>
        <row r="20">
          <cell r="D20">
            <v>18210736</v>
          </cell>
          <cell r="L20">
            <v>0</v>
          </cell>
        </row>
        <row r="21">
          <cell r="D21">
            <v>2019869</v>
          </cell>
          <cell r="L21">
            <v>0</v>
          </cell>
        </row>
        <row r="22">
          <cell r="D22">
            <v>3539849</v>
          </cell>
          <cell r="L22">
            <v>0</v>
          </cell>
        </row>
        <row r="23">
          <cell r="D23">
            <v>-28464713</v>
          </cell>
          <cell r="L23">
            <v>0</v>
          </cell>
        </row>
        <row r="24">
          <cell r="D24">
            <v>0</v>
          </cell>
          <cell r="L24">
            <v>0</v>
          </cell>
        </row>
        <row r="25">
          <cell r="D25">
            <v>0</v>
          </cell>
          <cell r="L25">
            <v>0</v>
          </cell>
        </row>
        <row r="26">
          <cell r="D26">
            <v>0</v>
          </cell>
          <cell r="L26">
            <v>0</v>
          </cell>
        </row>
        <row r="27">
          <cell r="D27">
            <v>0</v>
          </cell>
          <cell r="L27">
            <v>0</v>
          </cell>
        </row>
        <row r="28">
          <cell r="D28">
            <v>0</v>
          </cell>
          <cell r="L28">
            <v>0</v>
          </cell>
        </row>
        <row r="29">
          <cell r="D29">
            <v>0</v>
          </cell>
          <cell r="L29">
            <v>0</v>
          </cell>
        </row>
        <row r="30">
          <cell r="D30">
            <v>0</v>
          </cell>
        </row>
        <row r="31">
          <cell r="D31">
            <v>0</v>
          </cell>
          <cell r="L31">
            <v>5454994</v>
          </cell>
        </row>
        <row r="32">
          <cell r="D32">
            <v>5302429</v>
          </cell>
          <cell r="L32">
            <v>0</v>
          </cell>
        </row>
        <row r="33">
          <cell r="D33">
            <v>83041</v>
          </cell>
          <cell r="L33">
            <v>0</v>
          </cell>
        </row>
        <row r="34">
          <cell r="D34">
            <v>0</v>
          </cell>
          <cell r="L34">
            <v>0</v>
          </cell>
        </row>
        <row r="35">
          <cell r="D35">
            <v>83041</v>
          </cell>
          <cell r="L35">
            <v>0</v>
          </cell>
        </row>
        <row r="36">
          <cell r="D36">
            <v>0</v>
          </cell>
          <cell r="L36">
            <v>0</v>
          </cell>
        </row>
        <row r="37">
          <cell r="D37">
            <v>0</v>
          </cell>
          <cell r="L37">
            <v>0</v>
          </cell>
        </row>
        <row r="38">
          <cell r="D38">
            <v>0</v>
          </cell>
          <cell r="L38">
            <v>0</v>
          </cell>
        </row>
        <row r="39">
          <cell r="D39">
            <v>0</v>
          </cell>
          <cell r="L39">
            <v>0</v>
          </cell>
        </row>
        <row r="40">
          <cell r="D40">
            <v>400870</v>
          </cell>
          <cell r="L40">
            <v>5454994</v>
          </cell>
        </row>
        <row r="41">
          <cell r="D41">
            <v>386220</v>
          </cell>
          <cell r="L41">
            <v>790216</v>
          </cell>
        </row>
        <row r="42">
          <cell r="D42">
            <v>14650</v>
          </cell>
          <cell r="L42">
            <v>134</v>
          </cell>
        </row>
        <row r="43">
          <cell r="D43">
            <v>0</v>
          </cell>
          <cell r="L43">
            <v>0</v>
          </cell>
        </row>
        <row r="44">
          <cell r="D44">
            <v>0</v>
          </cell>
          <cell r="L44">
            <v>2287950</v>
          </cell>
        </row>
        <row r="45">
          <cell r="D45">
            <v>0</v>
          </cell>
          <cell r="L45">
            <v>2376694</v>
          </cell>
        </row>
        <row r="46">
          <cell r="D46">
            <v>0</v>
          </cell>
          <cell r="L46">
            <v>0</v>
          </cell>
        </row>
        <row r="47">
          <cell r="D47">
            <v>601</v>
          </cell>
          <cell r="L47">
            <v>0</v>
          </cell>
        </row>
        <row r="48">
          <cell r="D48">
            <v>0</v>
          </cell>
          <cell r="L48">
            <v>0</v>
          </cell>
        </row>
        <row r="49">
          <cell r="D49">
            <v>601</v>
          </cell>
          <cell r="L49">
            <v>0</v>
          </cell>
        </row>
        <row r="50">
          <cell r="D50">
            <v>0</v>
          </cell>
          <cell r="L50">
            <v>26369537</v>
          </cell>
        </row>
        <row r="51">
          <cell r="D51">
            <v>0</v>
          </cell>
        </row>
        <row r="52">
          <cell r="D52">
            <v>4817917</v>
          </cell>
        </row>
        <row r="53">
          <cell r="D53">
            <v>0</v>
          </cell>
        </row>
        <row r="54">
          <cell r="D54">
            <v>26369537</v>
          </cell>
        </row>
      </sheetData>
      <sheetData sheetId="2">
        <row r="4">
          <cell r="D4">
            <v>0</v>
          </cell>
          <cell r="L4">
            <v>0</v>
          </cell>
        </row>
        <row r="5">
          <cell r="D5">
            <v>1393382</v>
          </cell>
        </row>
        <row r="8">
          <cell r="L8">
            <v>0</v>
          </cell>
        </row>
        <row r="10">
          <cell r="D10">
            <v>10198435</v>
          </cell>
          <cell r="L10">
            <v>0</v>
          </cell>
        </row>
        <row r="11">
          <cell r="D11">
            <v>7963131</v>
          </cell>
          <cell r="L11">
            <v>65184</v>
          </cell>
        </row>
        <row r="12">
          <cell r="D12">
            <v>2235304</v>
          </cell>
          <cell r="L12">
            <v>0</v>
          </cell>
        </row>
        <row r="13">
          <cell r="D13">
            <v>0</v>
          </cell>
          <cell r="L13">
            <v>156308</v>
          </cell>
        </row>
        <row r="14">
          <cell r="D14">
            <v>1587836</v>
          </cell>
          <cell r="L14">
            <v>156308</v>
          </cell>
        </row>
        <row r="15">
          <cell r="D15">
            <v>0</v>
          </cell>
          <cell r="L15">
            <v>0</v>
          </cell>
        </row>
        <row r="16">
          <cell r="L16">
            <v>0</v>
          </cell>
        </row>
        <row r="17">
          <cell r="L17">
            <v>0</v>
          </cell>
        </row>
        <row r="18">
          <cell r="D18">
            <v>2039062</v>
          </cell>
          <cell r="L18">
            <v>980</v>
          </cell>
        </row>
        <row r="19">
          <cell r="D19">
            <v>1986599</v>
          </cell>
        </row>
        <row r="20">
          <cell r="D20">
            <v>52463</v>
          </cell>
        </row>
        <row r="21">
          <cell r="D21">
            <v>0</v>
          </cell>
          <cell r="L21">
            <v>0</v>
          </cell>
        </row>
        <row r="22">
          <cell r="D22">
            <v>1234</v>
          </cell>
        </row>
        <row r="23">
          <cell r="L23">
            <v>0</v>
          </cell>
        </row>
        <row r="24">
          <cell r="L24">
            <v>8032402</v>
          </cell>
        </row>
        <row r="25">
          <cell r="D25">
            <v>0</v>
          </cell>
          <cell r="L25">
            <v>0</v>
          </cell>
        </row>
        <row r="26">
          <cell r="D26">
            <v>0</v>
          </cell>
          <cell r="L26">
            <v>5837947</v>
          </cell>
        </row>
        <row r="27">
          <cell r="L27">
            <v>309</v>
          </cell>
        </row>
        <row r="28">
          <cell r="D28">
            <v>533910</v>
          </cell>
          <cell r="L28">
            <v>0</v>
          </cell>
        </row>
        <row r="29">
          <cell r="D29">
            <v>0</v>
          </cell>
          <cell r="L29">
            <v>0</v>
          </cell>
        </row>
        <row r="30">
          <cell r="D30">
            <v>0</v>
          </cell>
          <cell r="L30">
            <v>0</v>
          </cell>
        </row>
        <row r="31">
          <cell r="D31">
            <v>0</v>
          </cell>
          <cell r="L31">
            <v>309</v>
          </cell>
        </row>
        <row r="32">
          <cell r="D32">
            <v>11069</v>
          </cell>
        </row>
        <row r="33">
          <cell r="D33">
            <v>11069</v>
          </cell>
        </row>
        <row r="34">
          <cell r="D34">
            <v>0</v>
          </cell>
        </row>
        <row r="35">
          <cell r="D35">
            <v>0</v>
          </cell>
        </row>
        <row r="36">
          <cell r="D36">
            <v>0</v>
          </cell>
        </row>
      </sheetData>
      <sheetData sheetId="3">
        <row r="5">
          <cell r="D5">
            <v>9517000</v>
          </cell>
          <cell r="E5">
            <v>169217</v>
          </cell>
          <cell r="F5">
            <v>9686217</v>
          </cell>
          <cell r="G5">
            <v>6881084</v>
          </cell>
          <cell r="H5">
            <v>6881084</v>
          </cell>
          <cell r="I5">
            <v>2805133</v>
          </cell>
          <cell r="J5">
            <v>6757417</v>
          </cell>
          <cell r="K5">
            <v>123667</v>
          </cell>
        </row>
        <row r="6">
          <cell r="D6">
            <v>1785000</v>
          </cell>
          <cell r="E6">
            <v>-3150</v>
          </cell>
          <cell r="F6">
            <v>1781850</v>
          </cell>
          <cell r="G6">
            <v>1522897</v>
          </cell>
          <cell r="H6">
            <v>1522897</v>
          </cell>
          <cell r="I6">
            <v>258953</v>
          </cell>
          <cell r="J6">
            <v>1425081</v>
          </cell>
          <cell r="K6">
            <v>97816</v>
          </cell>
        </row>
        <row r="7">
          <cell r="D7">
            <v>20000</v>
          </cell>
          <cell r="E7">
            <v>0</v>
          </cell>
          <cell r="F7">
            <v>20000</v>
          </cell>
          <cell r="G7">
            <v>1234</v>
          </cell>
          <cell r="H7">
            <v>1234</v>
          </cell>
          <cell r="I7">
            <v>18766</v>
          </cell>
          <cell r="J7">
            <v>1234</v>
          </cell>
          <cell r="K7">
            <v>0</v>
          </cell>
        </row>
        <row r="8">
          <cell r="D8">
            <v>518700</v>
          </cell>
          <cell r="E8">
            <v>73473</v>
          </cell>
          <cell r="F8">
            <v>592173</v>
          </cell>
          <cell r="G8">
            <v>535567</v>
          </cell>
          <cell r="H8">
            <v>535567</v>
          </cell>
          <cell r="I8">
            <v>56606</v>
          </cell>
          <cell r="J8">
            <v>533665</v>
          </cell>
          <cell r="K8">
            <v>1902</v>
          </cell>
        </row>
        <row r="9">
          <cell r="D9">
            <v>0</v>
          </cell>
          <cell r="E9">
            <v>0</v>
          </cell>
          <cell r="F9">
            <v>0</v>
          </cell>
          <cell r="G9">
            <v>0</v>
          </cell>
          <cell r="H9">
            <v>0</v>
          </cell>
          <cell r="I9">
            <v>0</v>
          </cell>
          <cell r="J9">
            <v>0</v>
          </cell>
          <cell r="K9">
            <v>0</v>
          </cell>
        </row>
        <row r="10">
          <cell r="D10">
            <v>4690400</v>
          </cell>
          <cell r="E10">
            <v>1177004</v>
          </cell>
          <cell r="F10">
            <v>5867404</v>
          </cell>
          <cell r="G10">
            <v>5151846</v>
          </cell>
          <cell r="H10">
            <v>5151846</v>
          </cell>
          <cell r="I10">
            <v>715558</v>
          </cell>
          <cell r="J10">
            <v>4583861</v>
          </cell>
          <cell r="K10">
            <v>567985</v>
          </cell>
        </row>
        <row r="11">
          <cell r="D11">
            <v>0</v>
          </cell>
          <cell r="E11">
            <v>0</v>
          </cell>
          <cell r="F11">
            <v>0</v>
          </cell>
          <cell r="G11">
            <v>0</v>
          </cell>
          <cell r="H11">
            <v>0</v>
          </cell>
          <cell r="I11">
            <v>0</v>
          </cell>
          <cell r="J11">
            <v>0</v>
          </cell>
          <cell r="K11">
            <v>0</v>
          </cell>
        </row>
        <row r="12">
          <cell r="D12">
            <v>0</v>
          </cell>
          <cell r="E12">
            <v>0</v>
          </cell>
          <cell r="F12">
            <v>0</v>
          </cell>
          <cell r="G12">
            <v>0</v>
          </cell>
          <cell r="H12">
            <v>0</v>
          </cell>
          <cell r="I12">
            <v>0</v>
          </cell>
          <cell r="J12">
            <v>0</v>
          </cell>
          <cell r="K12">
            <v>0</v>
          </cell>
        </row>
        <row r="13">
          <cell r="D13">
            <v>0</v>
          </cell>
          <cell r="E13">
            <v>0</v>
          </cell>
          <cell r="F13">
            <v>0</v>
          </cell>
          <cell r="G13">
            <v>0</v>
          </cell>
          <cell r="H13">
            <v>0</v>
          </cell>
          <cell r="I13">
            <v>0</v>
          </cell>
          <cell r="J13">
            <v>0</v>
          </cell>
          <cell r="K13">
            <v>0</v>
          </cell>
        </row>
        <row r="20">
          <cell r="D20">
            <v>0</v>
          </cell>
          <cell r="E20">
            <v>0</v>
          </cell>
          <cell r="F20">
            <v>0</v>
          </cell>
          <cell r="G20">
            <v>0</v>
          </cell>
          <cell r="H20">
            <v>0</v>
          </cell>
          <cell r="I20">
            <v>0</v>
          </cell>
          <cell r="J20">
            <v>0</v>
          </cell>
        </row>
        <row r="21">
          <cell r="D21">
            <v>0</v>
          </cell>
          <cell r="E21">
            <v>0</v>
          </cell>
          <cell r="F21">
            <v>0</v>
          </cell>
          <cell r="G21">
            <v>0</v>
          </cell>
          <cell r="H21">
            <v>0</v>
          </cell>
          <cell r="I21">
            <v>0</v>
          </cell>
          <cell r="J21">
            <v>0</v>
          </cell>
        </row>
        <row r="22">
          <cell r="D22">
            <v>0</v>
          </cell>
          <cell r="E22">
            <v>0</v>
          </cell>
          <cell r="F22">
            <v>0</v>
          </cell>
          <cell r="G22">
            <v>65184</v>
          </cell>
          <cell r="H22">
            <v>65184</v>
          </cell>
          <cell r="I22">
            <v>0</v>
          </cell>
          <cell r="J22">
            <v>0</v>
          </cell>
        </row>
        <row r="23">
          <cell r="D23">
            <v>11840700</v>
          </cell>
          <cell r="E23">
            <v>238790</v>
          </cell>
          <cell r="F23">
            <v>12079490</v>
          </cell>
          <cell r="G23">
            <v>8051005</v>
          </cell>
          <cell r="H23">
            <v>8051005</v>
          </cell>
          <cell r="I23">
            <v>0</v>
          </cell>
          <cell r="J23">
            <v>0</v>
          </cell>
        </row>
        <row r="24">
          <cell r="D24">
            <v>20000</v>
          </cell>
          <cell r="E24">
            <v>0</v>
          </cell>
          <cell r="F24">
            <v>20000</v>
          </cell>
          <cell r="G24">
            <v>157095</v>
          </cell>
          <cell r="H24">
            <v>70889</v>
          </cell>
          <cell r="I24">
            <v>0</v>
          </cell>
          <cell r="J24">
            <v>86206</v>
          </cell>
        </row>
        <row r="25">
          <cell r="D25">
            <v>0</v>
          </cell>
          <cell r="E25">
            <v>0</v>
          </cell>
          <cell r="F25">
            <v>0</v>
          </cell>
          <cell r="G25">
            <v>0</v>
          </cell>
          <cell r="H25">
            <v>0</v>
          </cell>
          <cell r="I25">
            <v>0</v>
          </cell>
          <cell r="J25">
            <v>0</v>
          </cell>
        </row>
        <row r="26">
          <cell r="D26">
            <v>4670400</v>
          </cell>
          <cell r="E26">
            <v>1177754</v>
          </cell>
          <cell r="F26">
            <v>5848154</v>
          </cell>
          <cell r="G26">
            <v>4352520</v>
          </cell>
          <cell r="H26">
            <v>4106747</v>
          </cell>
          <cell r="I26">
            <v>0</v>
          </cell>
          <cell r="J26">
            <v>245773</v>
          </cell>
        </row>
        <row r="27">
          <cell r="D27">
            <v>0</v>
          </cell>
          <cell r="E27">
            <v>0</v>
          </cell>
          <cell r="F27">
            <v>0</v>
          </cell>
          <cell r="G27">
            <v>0</v>
          </cell>
          <cell r="H27">
            <v>0</v>
          </cell>
          <cell r="I27">
            <v>0</v>
          </cell>
          <cell r="J27">
            <v>0</v>
          </cell>
        </row>
        <row r="28">
          <cell r="D28">
            <v>0</v>
          </cell>
          <cell r="E28">
            <v>0</v>
          </cell>
          <cell r="F28">
            <v>0</v>
          </cell>
          <cell r="G28">
            <v>0</v>
          </cell>
          <cell r="H28">
            <v>0</v>
          </cell>
          <cell r="I28">
            <v>0</v>
          </cell>
          <cell r="J28">
            <v>0</v>
          </cell>
        </row>
      </sheetData>
      <sheetData sheetId="4">
        <row r="5">
          <cell r="D5">
            <v>0</v>
          </cell>
          <cell r="E5">
            <v>0</v>
          </cell>
        </row>
        <row r="6">
          <cell r="D6">
            <v>156114</v>
          </cell>
          <cell r="E6">
            <v>0</v>
          </cell>
        </row>
        <row r="8">
          <cell r="D8">
            <v>0</v>
          </cell>
          <cell r="E8">
            <v>0</v>
          </cell>
        </row>
        <row r="10">
          <cell r="F10">
            <v>0</v>
          </cell>
        </row>
        <row r="11">
          <cell r="F11">
            <v>0</v>
          </cell>
        </row>
        <row r="12">
          <cell r="F12">
            <v>3507585</v>
          </cell>
        </row>
      </sheetData>
      <sheetData sheetId="5">
        <row r="3">
          <cell r="D3">
            <v>-1975824</v>
          </cell>
        </row>
        <row r="4">
          <cell r="D4">
            <v>331979</v>
          </cell>
        </row>
        <row r="5">
          <cell r="D5">
            <v>54241</v>
          </cell>
        </row>
        <row r="6">
          <cell r="D6">
            <v>14650</v>
          </cell>
        </row>
        <row r="7">
          <cell r="D7">
            <v>0</v>
          </cell>
        </row>
        <row r="8">
          <cell r="D8">
            <v>0</v>
          </cell>
        </row>
        <row r="9">
          <cell r="D9">
            <v>2376694</v>
          </cell>
        </row>
        <row r="10">
          <cell r="D10">
            <v>3079454</v>
          </cell>
        </row>
        <row r="11">
          <cell r="D11">
            <v>791370</v>
          </cell>
        </row>
        <row r="12">
          <cell r="D12">
            <v>0</v>
          </cell>
        </row>
        <row r="13">
          <cell r="D13">
            <v>2288084</v>
          </cell>
        </row>
        <row r="14">
          <cell r="D14">
            <v>0</v>
          </cell>
        </row>
        <row r="15">
          <cell r="D15">
            <v>0</v>
          </cell>
        </row>
        <row r="16">
          <cell r="D16">
            <v>4817917</v>
          </cell>
        </row>
        <row r="17">
          <cell r="D17">
            <v>0</v>
          </cell>
        </row>
        <row r="18">
          <cell r="D18">
            <v>-237361</v>
          </cell>
        </row>
        <row r="19">
          <cell r="D19">
            <v>-237361</v>
          </cell>
        </row>
        <row r="23">
          <cell r="D23">
            <v>21703043</v>
          </cell>
        </row>
        <row r="24">
          <cell r="D24">
            <v>12293825</v>
          </cell>
        </row>
        <row r="25">
          <cell r="D25">
            <v>3265345</v>
          </cell>
        </row>
        <row r="26">
          <cell r="D26">
            <v>6143873</v>
          </cell>
        </row>
        <row r="27">
          <cell r="D27">
            <v>0</v>
          </cell>
        </row>
        <row r="28">
          <cell r="D28">
            <v>20687356</v>
          </cell>
        </row>
        <row r="29">
          <cell r="D29">
            <v>13301258</v>
          </cell>
        </row>
        <row r="30">
          <cell r="D30">
            <v>322623</v>
          </cell>
        </row>
        <row r="31">
          <cell r="D31">
            <v>7063475</v>
          </cell>
        </row>
        <row r="32">
          <cell r="D32">
            <v>0</v>
          </cell>
        </row>
        <row r="33">
          <cell r="D33">
            <v>1015687</v>
          </cell>
        </row>
        <row r="34">
          <cell r="D34">
            <v>3802230</v>
          </cell>
        </row>
        <row r="35">
          <cell r="D35">
            <v>4817917</v>
          </cell>
        </row>
      </sheetData>
      <sheetData sheetId="6">
        <row r="5">
          <cell r="D5">
            <v>105190</v>
          </cell>
          <cell r="E5">
            <v>0</v>
          </cell>
          <cell r="F5">
            <v>105190</v>
          </cell>
          <cell r="G5">
            <v>105190</v>
          </cell>
          <cell r="H5">
            <v>0</v>
          </cell>
        </row>
        <row r="6">
          <cell r="D6">
            <v>93333</v>
          </cell>
          <cell r="E6">
            <v>0</v>
          </cell>
          <cell r="F6">
            <v>93333</v>
          </cell>
          <cell r="G6">
            <v>93333</v>
          </cell>
          <cell r="H6">
            <v>0</v>
          </cell>
        </row>
        <row r="7">
          <cell r="D7">
            <v>0</v>
          </cell>
          <cell r="E7">
            <v>0</v>
          </cell>
          <cell r="F7">
            <v>0</v>
          </cell>
          <cell r="G7">
            <v>0</v>
          </cell>
          <cell r="H7">
            <v>0</v>
          </cell>
        </row>
        <row r="8">
          <cell r="D8">
            <v>2365</v>
          </cell>
          <cell r="E8">
            <v>0</v>
          </cell>
          <cell r="F8">
            <v>2365</v>
          </cell>
          <cell r="G8">
            <v>2365</v>
          </cell>
          <cell r="H8">
            <v>0</v>
          </cell>
        </row>
        <row r="9">
          <cell r="D9">
            <v>121735</v>
          </cell>
          <cell r="E9">
            <v>0</v>
          </cell>
          <cell r="F9">
            <v>121735</v>
          </cell>
          <cell r="G9">
            <v>121735</v>
          </cell>
          <cell r="H9">
            <v>0</v>
          </cell>
        </row>
        <row r="10">
          <cell r="D10">
            <v>0</v>
          </cell>
          <cell r="E10">
            <v>0</v>
          </cell>
          <cell r="F10">
            <v>0</v>
          </cell>
          <cell r="G10">
            <v>0</v>
          </cell>
          <cell r="H10">
            <v>0</v>
          </cell>
        </row>
        <row r="11">
          <cell r="D11">
            <v>0</v>
          </cell>
          <cell r="E11">
            <v>0</v>
          </cell>
          <cell r="F11">
            <v>0</v>
          </cell>
          <cell r="G11">
            <v>0</v>
          </cell>
          <cell r="H11">
            <v>0</v>
          </cell>
        </row>
        <row r="12">
          <cell r="D12">
            <v>0</v>
          </cell>
          <cell r="E12">
            <v>0</v>
          </cell>
          <cell r="F12">
            <v>0</v>
          </cell>
          <cell r="G12">
            <v>0</v>
          </cell>
          <cell r="H12">
            <v>0</v>
          </cell>
        </row>
        <row r="19">
          <cell r="D19">
            <v>0</v>
          </cell>
          <cell r="E19">
            <v>0</v>
          </cell>
          <cell r="F19">
            <v>0</v>
          </cell>
          <cell r="G19">
            <v>0</v>
          </cell>
          <cell r="H19">
            <v>0</v>
          </cell>
          <cell r="I19">
            <v>0</v>
          </cell>
          <cell r="J19">
            <v>0</v>
          </cell>
          <cell r="K19">
            <v>0</v>
          </cell>
          <cell r="L19">
            <v>0</v>
          </cell>
        </row>
        <row r="20">
          <cell r="D20">
            <v>0</v>
          </cell>
          <cell r="E20">
            <v>0</v>
          </cell>
          <cell r="F20">
            <v>0</v>
          </cell>
          <cell r="G20">
            <v>0</v>
          </cell>
          <cell r="H20">
            <v>0</v>
          </cell>
          <cell r="I20">
            <v>0</v>
          </cell>
          <cell r="J20">
            <v>0</v>
          </cell>
          <cell r="K20">
            <v>0</v>
          </cell>
          <cell r="L20">
            <v>0</v>
          </cell>
        </row>
        <row r="21">
          <cell r="D21">
            <v>4447</v>
          </cell>
          <cell r="E21">
            <v>0</v>
          </cell>
          <cell r="F21">
            <v>0</v>
          </cell>
          <cell r="G21">
            <v>0</v>
          </cell>
          <cell r="H21">
            <v>4447</v>
          </cell>
          <cell r="I21">
            <v>4447</v>
          </cell>
          <cell r="J21">
            <v>0</v>
          </cell>
          <cell r="K21">
            <v>0</v>
          </cell>
          <cell r="L21">
            <v>0</v>
          </cell>
        </row>
        <row r="22">
          <cell r="D22">
            <v>358069</v>
          </cell>
          <cell r="E22">
            <v>0</v>
          </cell>
          <cell r="F22">
            <v>0</v>
          </cell>
          <cell r="G22">
            <v>0</v>
          </cell>
          <cell r="H22">
            <v>358069</v>
          </cell>
          <cell r="I22">
            <v>358069</v>
          </cell>
          <cell r="J22">
            <v>0</v>
          </cell>
          <cell r="K22">
            <v>0</v>
          </cell>
          <cell r="L22">
            <v>0</v>
          </cell>
        </row>
        <row r="23">
          <cell r="D23">
            <v>121172</v>
          </cell>
          <cell r="E23">
            <v>0</v>
          </cell>
          <cell r="F23">
            <v>0</v>
          </cell>
          <cell r="G23">
            <v>0</v>
          </cell>
          <cell r="H23">
            <v>121172</v>
          </cell>
          <cell r="I23">
            <v>121172</v>
          </cell>
          <cell r="J23">
            <v>0</v>
          </cell>
          <cell r="K23">
            <v>0</v>
          </cell>
          <cell r="L23">
            <v>0</v>
          </cell>
        </row>
        <row r="24">
          <cell r="D24">
            <v>0</v>
          </cell>
          <cell r="E24">
            <v>0</v>
          </cell>
          <cell r="F24">
            <v>0</v>
          </cell>
          <cell r="G24">
            <v>0</v>
          </cell>
          <cell r="H24">
            <v>0</v>
          </cell>
          <cell r="I24">
            <v>0</v>
          </cell>
          <cell r="J24">
            <v>0</v>
          </cell>
          <cell r="K24">
            <v>0</v>
          </cell>
          <cell r="L24">
            <v>0</v>
          </cell>
        </row>
        <row r="25">
          <cell r="D25">
            <v>2835898</v>
          </cell>
          <cell r="E25">
            <v>0</v>
          </cell>
          <cell r="F25">
            <v>0</v>
          </cell>
          <cell r="G25">
            <v>0</v>
          </cell>
          <cell r="H25">
            <v>2835898</v>
          </cell>
          <cell r="I25">
            <v>2781657</v>
          </cell>
          <cell r="J25">
            <v>0</v>
          </cell>
          <cell r="K25">
            <v>0</v>
          </cell>
          <cell r="L25">
            <v>54241</v>
          </cell>
        </row>
        <row r="26">
          <cell r="D26">
            <v>0</v>
          </cell>
          <cell r="E26">
            <v>0</v>
          </cell>
          <cell r="F26">
            <v>0</v>
          </cell>
          <cell r="G26">
            <v>0</v>
          </cell>
          <cell r="H26">
            <v>0</v>
          </cell>
          <cell r="I26">
            <v>0</v>
          </cell>
          <cell r="J26">
            <v>0</v>
          </cell>
          <cell r="K26">
            <v>0</v>
          </cell>
          <cell r="L26">
            <v>0</v>
          </cell>
        </row>
        <row r="27">
          <cell r="D27">
            <v>0</v>
          </cell>
          <cell r="E27">
            <v>0</v>
          </cell>
          <cell r="F27">
            <v>0</v>
          </cell>
          <cell r="G27">
            <v>0</v>
          </cell>
          <cell r="H27">
            <v>0</v>
          </cell>
          <cell r="I27">
            <v>0</v>
          </cell>
          <cell r="J27">
            <v>0</v>
          </cell>
          <cell r="K27">
            <v>0</v>
          </cell>
          <cell r="L27">
            <v>0</v>
          </cell>
        </row>
      </sheetData>
      <sheetData sheetId="7"/>
      <sheetData sheetId="8">
        <row r="6">
          <cell r="D6">
            <v>302</v>
          </cell>
        </row>
        <row r="10">
          <cell r="H10">
            <v>0</v>
          </cell>
        </row>
        <row r="11">
          <cell r="H11">
            <v>0</v>
          </cell>
        </row>
        <row r="16">
          <cell r="H16">
            <v>0</v>
          </cell>
        </row>
        <row r="30">
          <cell r="H30" t="str">
            <v>Sin información</v>
          </cell>
        </row>
        <row r="31">
          <cell r="H31" t="str">
            <v>Sin información</v>
          </cell>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1100"/>
      <sheetName val="2110"/>
      <sheetName val="5100"/>
      <sheetName val="5120"/>
      <sheetName val="6100"/>
      <sheetName val="7100"/>
      <sheetName val="Acerno_Cache_XXXXX"/>
      <sheetName val="8100"/>
    </sheetNames>
    <sheetDataSet>
      <sheetData sheetId="0"/>
      <sheetData sheetId="1">
        <row r="3">
          <cell r="D3">
            <v>1145345.669999999</v>
          </cell>
          <cell r="L3">
            <v>1149043.3900000001</v>
          </cell>
        </row>
        <row r="4">
          <cell r="D4">
            <v>0</v>
          </cell>
          <cell r="L4">
            <v>1721364.18</v>
          </cell>
        </row>
        <row r="5">
          <cell r="D5">
            <v>0</v>
          </cell>
          <cell r="L5">
            <v>1721364.18</v>
          </cell>
        </row>
        <row r="6">
          <cell r="D6">
            <v>0</v>
          </cell>
          <cell r="L6">
            <v>0</v>
          </cell>
        </row>
        <row r="7">
          <cell r="D7">
            <v>0</v>
          </cell>
          <cell r="L7">
            <v>0</v>
          </cell>
        </row>
        <row r="8">
          <cell r="D8">
            <v>0</v>
          </cell>
          <cell r="L8">
            <v>0</v>
          </cell>
        </row>
        <row r="9">
          <cell r="D9">
            <v>0</v>
          </cell>
          <cell r="L9">
            <v>0</v>
          </cell>
        </row>
        <row r="10">
          <cell r="D10">
            <v>1114738.5399999991</v>
          </cell>
          <cell r="L10">
            <v>0</v>
          </cell>
        </row>
        <row r="11">
          <cell r="D11">
            <v>0</v>
          </cell>
          <cell r="L11">
            <v>32280.06</v>
          </cell>
        </row>
        <row r="12">
          <cell r="D12">
            <v>0</v>
          </cell>
          <cell r="L12">
            <v>-281131.25</v>
          </cell>
        </row>
        <row r="13">
          <cell r="D13">
            <v>515857.26</v>
          </cell>
          <cell r="L13">
            <v>0</v>
          </cell>
        </row>
        <row r="14">
          <cell r="D14">
            <v>0</v>
          </cell>
          <cell r="L14">
            <v>-281131.25</v>
          </cell>
        </row>
        <row r="15">
          <cell r="D15">
            <v>0</v>
          </cell>
          <cell r="L15">
            <v>-323469.59999999998</v>
          </cell>
        </row>
        <row r="16">
          <cell r="D16">
            <v>-8438099.6400000006</v>
          </cell>
          <cell r="L16">
            <v>0</v>
          </cell>
        </row>
        <row r="17">
          <cell r="D17">
            <v>9036980.9199999999</v>
          </cell>
          <cell r="L17">
            <v>0</v>
          </cell>
        </row>
        <row r="18">
          <cell r="D18">
            <v>30607.130000000005</v>
          </cell>
          <cell r="L18">
            <v>0</v>
          </cell>
        </row>
        <row r="19">
          <cell r="D19">
            <v>0</v>
          </cell>
          <cell r="L19">
            <v>0</v>
          </cell>
        </row>
        <row r="20">
          <cell r="D20">
            <v>0</v>
          </cell>
          <cell r="L20">
            <v>0</v>
          </cell>
        </row>
        <row r="21">
          <cell r="D21">
            <v>165122.72</v>
          </cell>
          <cell r="L21">
            <v>0</v>
          </cell>
        </row>
        <row r="22">
          <cell r="D22">
            <v>910421.75</v>
          </cell>
          <cell r="L22">
            <v>0</v>
          </cell>
        </row>
        <row r="23">
          <cell r="D23">
            <v>-1044937.34</v>
          </cell>
          <cell r="L23">
            <v>0</v>
          </cell>
        </row>
        <row r="24">
          <cell r="D24">
            <v>0</v>
          </cell>
          <cell r="L24">
            <v>0</v>
          </cell>
        </row>
        <row r="25">
          <cell r="D25">
            <v>0</v>
          </cell>
          <cell r="L25">
            <v>0</v>
          </cell>
        </row>
        <row r="26">
          <cell r="D26">
            <v>0</v>
          </cell>
          <cell r="L26">
            <v>0</v>
          </cell>
        </row>
        <row r="27">
          <cell r="D27">
            <v>0</v>
          </cell>
          <cell r="L27">
            <v>0</v>
          </cell>
        </row>
        <row r="28">
          <cell r="D28">
            <v>0</v>
          </cell>
          <cell r="L28">
            <v>0</v>
          </cell>
        </row>
        <row r="29">
          <cell r="D29">
            <v>0</v>
          </cell>
          <cell r="L29">
            <v>0</v>
          </cell>
        </row>
        <row r="30">
          <cell r="D30">
            <v>0</v>
          </cell>
        </row>
        <row r="31">
          <cell r="D31">
            <v>0</v>
          </cell>
          <cell r="L31">
            <v>444672.43</v>
          </cell>
        </row>
        <row r="32">
          <cell r="D32">
            <v>448370.14999999991</v>
          </cell>
          <cell r="L32">
            <v>0</v>
          </cell>
        </row>
        <row r="33">
          <cell r="D33">
            <v>3697.8</v>
          </cell>
          <cell r="L33">
            <v>0</v>
          </cell>
        </row>
        <row r="34">
          <cell r="D34">
            <v>0</v>
          </cell>
          <cell r="L34">
            <v>0</v>
          </cell>
        </row>
        <row r="35">
          <cell r="D35">
            <v>3697.8</v>
          </cell>
          <cell r="L35">
            <v>0</v>
          </cell>
        </row>
        <row r="36">
          <cell r="D36">
            <v>0</v>
          </cell>
          <cell r="L36">
            <v>0</v>
          </cell>
        </row>
        <row r="37">
          <cell r="D37">
            <v>0</v>
          </cell>
          <cell r="L37">
            <v>0</v>
          </cell>
        </row>
        <row r="38">
          <cell r="D38">
            <v>0</v>
          </cell>
          <cell r="L38">
            <v>0</v>
          </cell>
        </row>
        <row r="39">
          <cell r="D39">
            <v>0</v>
          </cell>
          <cell r="L39">
            <v>0</v>
          </cell>
        </row>
        <row r="40">
          <cell r="D40">
            <v>288536.87999999995</v>
          </cell>
          <cell r="L40">
            <v>444672.43</v>
          </cell>
        </row>
        <row r="41">
          <cell r="D41">
            <v>287388.67</v>
          </cell>
          <cell r="L41">
            <v>117664.82</v>
          </cell>
        </row>
        <row r="42">
          <cell r="D42">
            <v>145.1</v>
          </cell>
          <cell r="L42">
            <v>159.57</v>
          </cell>
        </row>
        <row r="43">
          <cell r="D43">
            <v>0</v>
          </cell>
          <cell r="L43">
            <v>0</v>
          </cell>
        </row>
        <row r="44">
          <cell r="D44">
            <v>0</v>
          </cell>
          <cell r="L44">
            <v>275163.31</v>
          </cell>
        </row>
        <row r="45">
          <cell r="D45">
            <v>1003.11</v>
          </cell>
          <cell r="L45">
            <v>51684.73</v>
          </cell>
        </row>
        <row r="46">
          <cell r="D46">
            <v>0</v>
          </cell>
          <cell r="L46">
            <v>0</v>
          </cell>
        </row>
        <row r="47">
          <cell r="D47">
            <v>0</v>
          </cell>
          <cell r="L47">
            <v>0</v>
          </cell>
        </row>
        <row r="48">
          <cell r="D48">
            <v>0</v>
          </cell>
          <cell r="L48">
            <v>0</v>
          </cell>
        </row>
        <row r="49">
          <cell r="D49">
            <v>0</v>
          </cell>
          <cell r="L49">
            <v>0</v>
          </cell>
        </row>
        <row r="50">
          <cell r="D50">
            <v>0</v>
          </cell>
          <cell r="L50">
            <v>1593715.82</v>
          </cell>
        </row>
        <row r="51">
          <cell r="D51">
            <v>0</v>
          </cell>
        </row>
        <row r="52">
          <cell r="D52">
            <v>156135.47</v>
          </cell>
        </row>
        <row r="53">
          <cell r="D53">
            <v>0</v>
          </cell>
        </row>
        <row r="54">
          <cell r="D54">
            <v>1593715.8199999989</v>
          </cell>
        </row>
      </sheetData>
      <sheetData sheetId="2">
        <row r="4">
          <cell r="D4">
            <v>0</v>
          </cell>
          <cell r="L4">
            <v>0</v>
          </cell>
        </row>
        <row r="5">
          <cell r="D5">
            <v>223.18</v>
          </cell>
        </row>
        <row r="8">
          <cell r="L8">
            <v>0</v>
          </cell>
        </row>
        <row r="10">
          <cell r="D10">
            <v>1099008.79</v>
          </cell>
          <cell r="L10">
            <v>0</v>
          </cell>
        </row>
        <row r="11">
          <cell r="D11">
            <v>876810.06</v>
          </cell>
          <cell r="L11">
            <v>0</v>
          </cell>
        </row>
        <row r="12">
          <cell r="D12">
            <v>222198.73</v>
          </cell>
          <cell r="L12">
            <v>0</v>
          </cell>
        </row>
        <row r="13">
          <cell r="D13">
            <v>0</v>
          </cell>
          <cell r="L13">
            <v>0</v>
          </cell>
        </row>
        <row r="14">
          <cell r="D14">
            <v>336845.3</v>
          </cell>
          <cell r="L14">
            <v>0</v>
          </cell>
        </row>
        <row r="15">
          <cell r="D15">
            <v>0</v>
          </cell>
          <cell r="L15">
            <v>0</v>
          </cell>
        </row>
        <row r="16">
          <cell r="L16">
            <v>0</v>
          </cell>
        </row>
        <row r="17">
          <cell r="L17">
            <v>0</v>
          </cell>
        </row>
        <row r="18">
          <cell r="D18">
            <v>33692.979999999996</v>
          </cell>
          <cell r="L18">
            <v>0</v>
          </cell>
        </row>
        <row r="19">
          <cell r="D19">
            <v>33482.769999999997</v>
          </cell>
        </row>
        <row r="20">
          <cell r="D20">
            <v>210.21</v>
          </cell>
        </row>
        <row r="21">
          <cell r="D21">
            <v>0</v>
          </cell>
          <cell r="L21">
            <v>0</v>
          </cell>
        </row>
        <row r="22">
          <cell r="D22">
            <v>0</v>
          </cell>
        </row>
        <row r="23">
          <cell r="L23">
            <v>1208900.68</v>
          </cell>
        </row>
        <row r="24">
          <cell r="L24">
            <v>0</v>
          </cell>
        </row>
        <row r="25">
          <cell r="D25">
            <v>0</v>
          </cell>
          <cell r="L25">
            <v>106164.31</v>
          </cell>
        </row>
        <row r="26">
          <cell r="D26">
            <v>0</v>
          </cell>
          <cell r="L26">
            <v>0</v>
          </cell>
        </row>
        <row r="27">
          <cell r="L27">
            <v>1227.94</v>
          </cell>
        </row>
        <row r="28">
          <cell r="D28">
            <v>0</v>
          </cell>
          <cell r="L28">
            <v>1227.94</v>
          </cell>
        </row>
        <row r="29">
          <cell r="D29">
            <v>77426.850000000006</v>
          </cell>
          <cell r="L29">
            <v>0</v>
          </cell>
        </row>
        <row r="30">
          <cell r="D30">
            <v>0</v>
          </cell>
          <cell r="L30">
            <v>0</v>
          </cell>
        </row>
        <row r="31">
          <cell r="D31">
            <v>0</v>
          </cell>
          <cell r="L31">
            <v>0</v>
          </cell>
        </row>
        <row r="32">
          <cell r="D32">
            <v>92565.430000000008</v>
          </cell>
        </row>
        <row r="33">
          <cell r="D33">
            <v>92565.38</v>
          </cell>
        </row>
        <row r="34">
          <cell r="D34">
            <v>0</v>
          </cell>
        </row>
        <row r="35">
          <cell r="D35">
            <v>0.05</v>
          </cell>
        </row>
        <row r="36">
          <cell r="D36">
            <v>0</v>
          </cell>
        </row>
      </sheetData>
      <sheetData sheetId="3">
        <row r="5">
          <cell r="D5">
            <v>1129800</v>
          </cell>
          <cell r="E5">
            <v>40439.5</v>
          </cell>
          <cell r="F5">
            <v>1170239.5</v>
          </cell>
          <cell r="G5">
            <v>1099008.79</v>
          </cell>
          <cell r="H5">
            <v>1099008.79</v>
          </cell>
          <cell r="I5">
            <v>71230.709999999963</v>
          </cell>
          <cell r="J5">
            <v>1081060.6200000001</v>
          </cell>
          <cell r="K5">
            <v>17948.169999999925</v>
          </cell>
        </row>
        <row r="6">
          <cell r="D6">
            <v>50270</v>
          </cell>
          <cell r="E6">
            <v>0</v>
          </cell>
          <cell r="F6">
            <v>50270</v>
          </cell>
          <cell r="G6">
            <v>33692.980000000003</v>
          </cell>
          <cell r="H6">
            <v>33692.980000000003</v>
          </cell>
          <cell r="I6">
            <v>16577.019999999997</v>
          </cell>
          <cell r="J6">
            <v>25417.599999999999</v>
          </cell>
          <cell r="K6">
            <v>8275.3800000000047</v>
          </cell>
        </row>
        <row r="7">
          <cell r="D7">
            <v>0</v>
          </cell>
          <cell r="E7">
            <v>0</v>
          </cell>
          <cell r="F7">
            <v>0</v>
          </cell>
          <cell r="G7">
            <v>0</v>
          </cell>
          <cell r="H7">
            <v>0</v>
          </cell>
          <cell r="I7">
            <v>0</v>
          </cell>
          <cell r="J7">
            <v>0</v>
          </cell>
          <cell r="K7">
            <v>0</v>
          </cell>
        </row>
        <row r="8">
          <cell r="D8">
            <v>172250</v>
          </cell>
          <cell r="E8">
            <v>0</v>
          </cell>
          <cell r="F8">
            <v>172250</v>
          </cell>
          <cell r="G8">
            <v>77426.850000000006</v>
          </cell>
          <cell r="H8">
            <v>77426.850000000006</v>
          </cell>
          <cell r="I8">
            <v>94823.15</v>
          </cell>
          <cell r="J8">
            <v>74222.05</v>
          </cell>
          <cell r="K8">
            <v>3204.8000000000029</v>
          </cell>
        </row>
        <row r="9">
          <cell r="D9">
            <v>0</v>
          </cell>
          <cell r="E9">
            <v>0</v>
          </cell>
          <cell r="F9">
            <v>0</v>
          </cell>
          <cell r="G9">
            <v>0</v>
          </cell>
          <cell r="H9">
            <v>0</v>
          </cell>
          <cell r="I9">
            <v>0</v>
          </cell>
          <cell r="J9">
            <v>0</v>
          </cell>
          <cell r="K9">
            <v>0</v>
          </cell>
        </row>
        <row r="10">
          <cell r="D10">
            <v>150000</v>
          </cell>
          <cell r="E10">
            <v>0</v>
          </cell>
          <cell r="F10">
            <v>150000</v>
          </cell>
          <cell r="G10">
            <v>106164.31</v>
          </cell>
          <cell r="H10">
            <v>106164.31</v>
          </cell>
          <cell r="I10">
            <v>43835.69</v>
          </cell>
          <cell r="J10">
            <v>17927.84</v>
          </cell>
          <cell r="K10">
            <v>88236.47</v>
          </cell>
        </row>
        <row r="11">
          <cell r="D11">
            <v>0</v>
          </cell>
          <cell r="E11">
            <v>0</v>
          </cell>
          <cell r="F11">
            <v>0</v>
          </cell>
          <cell r="G11">
            <v>0</v>
          </cell>
          <cell r="H11">
            <v>0</v>
          </cell>
          <cell r="I11">
            <v>0</v>
          </cell>
          <cell r="J11">
            <v>0</v>
          </cell>
          <cell r="K11">
            <v>0</v>
          </cell>
        </row>
        <row r="12">
          <cell r="D12">
            <v>0</v>
          </cell>
          <cell r="E12">
            <v>0</v>
          </cell>
          <cell r="F12">
            <v>0</v>
          </cell>
          <cell r="G12">
            <v>0</v>
          </cell>
          <cell r="H12">
            <v>0</v>
          </cell>
          <cell r="I12">
            <v>0</v>
          </cell>
          <cell r="J12">
            <v>0</v>
          </cell>
          <cell r="K12">
            <v>0</v>
          </cell>
        </row>
        <row r="13">
          <cell r="D13">
            <v>0</v>
          </cell>
          <cell r="E13">
            <v>0</v>
          </cell>
          <cell r="F13">
            <v>0</v>
          </cell>
          <cell r="G13">
            <v>0</v>
          </cell>
          <cell r="H13">
            <v>0</v>
          </cell>
          <cell r="I13">
            <v>0</v>
          </cell>
          <cell r="J13">
            <v>0</v>
          </cell>
          <cell r="K13">
            <v>0</v>
          </cell>
        </row>
        <row r="20">
          <cell r="D20">
            <v>0</v>
          </cell>
          <cell r="E20">
            <v>0</v>
          </cell>
          <cell r="F20">
            <v>0</v>
          </cell>
          <cell r="G20">
            <v>0</v>
          </cell>
          <cell r="H20">
            <v>0</v>
          </cell>
          <cell r="I20">
            <v>0</v>
          </cell>
          <cell r="J20">
            <v>0</v>
          </cell>
        </row>
        <row r="21">
          <cell r="D21">
            <v>0</v>
          </cell>
          <cell r="E21">
            <v>0</v>
          </cell>
          <cell r="F21">
            <v>0</v>
          </cell>
          <cell r="G21">
            <v>0</v>
          </cell>
          <cell r="H21">
            <v>0</v>
          </cell>
          <cell r="I21">
            <v>0</v>
          </cell>
          <cell r="J21">
            <v>0</v>
          </cell>
        </row>
        <row r="22">
          <cell r="D22">
            <v>1500</v>
          </cell>
          <cell r="E22">
            <v>0</v>
          </cell>
          <cell r="F22">
            <v>1500</v>
          </cell>
          <cell r="G22">
            <v>1227.94</v>
          </cell>
          <cell r="H22">
            <v>1212.8</v>
          </cell>
          <cell r="I22">
            <v>0</v>
          </cell>
          <cell r="J22">
            <v>15.1400000000001</v>
          </cell>
        </row>
        <row r="23">
          <cell r="D23">
            <v>1350820</v>
          </cell>
          <cell r="E23">
            <v>40439.5</v>
          </cell>
          <cell r="F23">
            <v>1391259.5</v>
          </cell>
          <cell r="G23">
            <v>1391259.5</v>
          </cell>
          <cell r="H23">
            <v>1098498.97</v>
          </cell>
          <cell r="I23">
            <v>0</v>
          </cell>
          <cell r="J23">
            <v>292760.53000000003</v>
          </cell>
        </row>
        <row r="24">
          <cell r="D24">
            <v>0</v>
          </cell>
          <cell r="E24">
            <v>0</v>
          </cell>
          <cell r="F24">
            <v>0</v>
          </cell>
          <cell r="G24">
            <v>0</v>
          </cell>
          <cell r="H24">
            <v>0</v>
          </cell>
          <cell r="I24">
            <v>0</v>
          </cell>
          <cell r="J24">
            <v>0</v>
          </cell>
        </row>
        <row r="25">
          <cell r="D25">
            <v>0</v>
          </cell>
          <cell r="E25">
            <v>0</v>
          </cell>
          <cell r="F25">
            <v>0</v>
          </cell>
          <cell r="G25">
            <v>0</v>
          </cell>
          <cell r="H25">
            <v>0</v>
          </cell>
          <cell r="I25">
            <v>0</v>
          </cell>
          <cell r="J25">
            <v>0</v>
          </cell>
        </row>
        <row r="26">
          <cell r="D26">
            <v>150000</v>
          </cell>
          <cell r="E26">
            <v>0</v>
          </cell>
          <cell r="F26">
            <v>150000</v>
          </cell>
          <cell r="G26">
            <v>150000</v>
          </cell>
          <cell r="H26">
            <v>155387</v>
          </cell>
          <cell r="I26">
            <v>0</v>
          </cell>
          <cell r="J26">
            <v>-5387</v>
          </cell>
        </row>
        <row r="27">
          <cell r="D27">
            <v>0</v>
          </cell>
          <cell r="E27">
            <v>0</v>
          </cell>
          <cell r="F27">
            <v>0</v>
          </cell>
          <cell r="G27">
            <v>0</v>
          </cell>
          <cell r="H27">
            <v>0</v>
          </cell>
          <cell r="I27">
            <v>0</v>
          </cell>
          <cell r="J27">
            <v>0</v>
          </cell>
        </row>
        <row r="28">
          <cell r="D28">
            <v>0</v>
          </cell>
          <cell r="E28">
            <v>0</v>
          </cell>
          <cell r="F28">
            <v>0</v>
          </cell>
          <cell r="G28">
            <v>0</v>
          </cell>
          <cell r="H28">
            <v>0</v>
          </cell>
          <cell r="I28">
            <v>0</v>
          </cell>
          <cell r="J28">
            <v>0</v>
          </cell>
        </row>
      </sheetData>
      <sheetData sheetId="4">
        <row r="5">
          <cell r="D5">
            <v>0</v>
          </cell>
          <cell r="E5">
            <v>0</v>
          </cell>
        </row>
        <row r="6">
          <cell r="D6">
            <v>0</v>
          </cell>
          <cell r="E6">
            <v>0</v>
          </cell>
        </row>
        <row r="8">
          <cell r="D8">
            <v>0</v>
          </cell>
          <cell r="E8">
            <v>0</v>
          </cell>
        </row>
        <row r="10">
          <cell r="F10">
            <v>0</v>
          </cell>
        </row>
        <row r="11">
          <cell r="F11">
            <v>0</v>
          </cell>
        </row>
        <row r="12">
          <cell r="F12">
            <v>0</v>
          </cell>
        </row>
      </sheetData>
      <sheetData sheetId="5">
        <row r="3">
          <cell r="D3">
            <v>236150.97999999995</v>
          </cell>
        </row>
        <row r="4">
          <cell r="D4">
            <v>287388.67</v>
          </cell>
        </row>
        <row r="5">
          <cell r="D5">
            <v>301.94</v>
          </cell>
        </row>
        <row r="6">
          <cell r="D6">
            <v>145.1</v>
          </cell>
        </row>
        <row r="7">
          <cell r="D7">
            <v>0</v>
          </cell>
        </row>
        <row r="8">
          <cell r="D8">
            <v>0</v>
          </cell>
        </row>
        <row r="9">
          <cell r="D9">
            <v>51684.73</v>
          </cell>
        </row>
        <row r="10">
          <cell r="D10">
            <v>166092.01999999999</v>
          </cell>
        </row>
        <row r="11">
          <cell r="D11">
            <v>117664.82</v>
          </cell>
        </row>
        <row r="12">
          <cell r="D12">
            <v>0</v>
          </cell>
        </row>
        <row r="13">
          <cell r="D13">
            <v>49128.37</v>
          </cell>
        </row>
        <row r="14">
          <cell r="D14">
            <v>0</v>
          </cell>
        </row>
        <row r="15">
          <cell r="D15">
            <v>701.17</v>
          </cell>
        </row>
        <row r="16">
          <cell r="D16">
            <v>156135.47</v>
          </cell>
        </row>
        <row r="17">
          <cell r="D17">
            <v>0</v>
          </cell>
        </row>
        <row r="18">
          <cell r="D18">
            <v>226194.43</v>
          </cell>
        </row>
        <row r="19">
          <cell r="D19">
            <v>226194.42999999996</v>
          </cell>
        </row>
        <row r="23">
          <cell r="D23">
            <v>1936771.6</v>
          </cell>
        </row>
        <row r="24">
          <cell r="D24">
            <v>1255098.77</v>
          </cell>
        </row>
        <row r="25">
          <cell r="D25">
            <v>258445.49</v>
          </cell>
        </row>
        <row r="26">
          <cell r="D26">
            <v>423227.34</v>
          </cell>
        </row>
        <row r="27">
          <cell r="D27">
            <v>0</v>
          </cell>
        </row>
        <row r="28">
          <cell r="D28">
            <v>1901893.4900000002</v>
          </cell>
        </row>
        <row r="29">
          <cell r="D29">
            <v>1198628.1100000001</v>
          </cell>
        </row>
        <row r="30">
          <cell r="D30">
            <v>101658.84</v>
          </cell>
        </row>
        <row r="31">
          <cell r="D31">
            <v>601606.54</v>
          </cell>
        </row>
        <row r="32">
          <cell r="D32">
            <v>0</v>
          </cell>
        </row>
        <row r="33">
          <cell r="D33">
            <v>34878.10999999987</v>
          </cell>
        </row>
        <row r="34">
          <cell r="D34">
            <v>121257.36</v>
          </cell>
        </row>
        <row r="35">
          <cell r="D35">
            <v>156135.46999999986</v>
          </cell>
        </row>
      </sheetData>
      <sheetData sheetId="6">
        <row r="5">
          <cell r="D5">
            <v>14115.26</v>
          </cell>
          <cell r="E5">
            <v>0</v>
          </cell>
          <cell r="F5">
            <v>14115.26</v>
          </cell>
          <cell r="G5">
            <v>14115.26</v>
          </cell>
          <cell r="H5">
            <v>0</v>
          </cell>
        </row>
        <row r="6">
          <cell r="D6">
            <v>2587.4499999999998</v>
          </cell>
          <cell r="E6">
            <v>0</v>
          </cell>
          <cell r="F6">
            <v>2587.4499999999998</v>
          </cell>
          <cell r="G6">
            <v>2587.4499999999998</v>
          </cell>
          <cell r="H6">
            <v>0</v>
          </cell>
        </row>
        <row r="7">
          <cell r="D7">
            <v>0</v>
          </cell>
          <cell r="E7">
            <v>0</v>
          </cell>
          <cell r="F7">
            <v>0</v>
          </cell>
          <cell r="G7">
            <v>0</v>
          </cell>
          <cell r="H7">
            <v>0</v>
          </cell>
        </row>
        <row r="8">
          <cell r="D8">
            <v>2843.13</v>
          </cell>
          <cell r="E8">
            <v>0</v>
          </cell>
          <cell r="F8">
            <v>2843.13</v>
          </cell>
          <cell r="G8">
            <v>2843.13</v>
          </cell>
          <cell r="H8">
            <v>0</v>
          </cell>
        </row>
        <row r="9">
          <cell r="D9">
            <v>82113</v>
          </cell>
          <cell r="E9">
            <v>0</v>
          </cell>
          <cell r="F9">
            <v>82113</v>
          </cell>
          <cell r="G9">
            <v>82113</v>
          </cell>
          <cell r="H9">
            <v>0</v>
          </cell>
        </row>
        <row r="10">
          <cell r="D10">
            <v>0</v>
          </cell>
          <cell r="E10">
            <v>0</v>
          </cell>
          <cell r="F10">
            <v>0</v>
          </cell>
          <cell r="G10">
            <v>0</v>
          </cell>
          <cell r="H10">
            <v>0</v>
          </cell>
        </row>
        <row r="11">
          <cell r="D11">
            <v>0</v>
          </cell>
          <cell r="E11">
            <v>0</v>
          </cell>
          <cell r="F11">
            <v>0</v>
          </cell>
          <cell r="G11">
            <v>0</v>
          </cell>
          <cell r="H11">
            <v>0</v>
          </cell>
        </row>
        <row r="12">
          <cell r="D12">
            <v>0</v>
          </cell>
          <cell r="E12">
            <v>0</v>
          </cell>
          <cell r="F12">
            <v>0</v>
          </cell>
          <cell r="G12">
            <v>0</v>
          </cell>
          <cell r="H12">
            <v>0</v>
          </cell>
        </row>
        <row r="19">
          <cell r="D19">
            <v>0</v>
          </cell>
          <cell r="E19">
            <v>0</v>
          </cell>
          <cell r="F19">
            <v>0</v>
          </cell>
          <cell r="G19">
            <v>0</v>
          </cell>
          <cell r="H19">
            <v>0</v>
          </cell>
          <cell r="I19">
            <v>0</v>
          </cell>
          <cell r="J19">
            <v>0</v>
          </cell>
          <cell r="K19">
            <v>0</v>
          </cell>
          <cell r="L19">
            <v>0</v>
          </cell>
        </row>
        <row r="20">
          <cell r="D20">
            <v>0</v>
          </cell>
          <cell r="E20">
            <v>0</v>
          </cell>
          <cell r="F20">
            <v>0</v>
          </cell>
          <cell r="G20">
            <v>0</v>
          </cell>
          <cell r="H20">
            <v>0</v>
          </cell>
          <cell r="I20">
            <v>0</v>
          </cell>
          <cell r="J20">
            <v>0</v>
          </cell>
          <cell r="K20">
            <v>0</v>
          </cell>
          <cell r="L20">
            <v>0</v>
          </cell>
        </row>
        <row r="21">
          <cell r="D21">
            <v>318.76</v>
          </cell>
          <cell r="E21">
            <v>0</v>
          </cell>
          <cell r="F21">
            <v>0</v>
          </cell>
          <cell r="G21">
            <v>0</v>
          </cell>
          <cell r="H21">
            <v>318.76</v>
          </cell>
          <cell r="I21">
            <v>16.82</v>
          </cell>
          <cell r="J21">
            <v>0</v>
          </cell>
          <cell r="K21">
            <v>0</v>
          </cell>
          <cell r="L21">
            <v>301.94</v>
          </cell>
        </row>
        <row r="22">
          <cell r="D22">
            <v>195928.67</v>
          </cell>
          <cell r="E22">
            <v>0</v>
          </cell>
          <cell r="F22">
            <v>0</v>
          </cell>
          <cell r="G22">
            <v>0</v>
          </cell>
          <cell r="H22">
            <v>195928.67</v>
          </cell>
          <cell r="I22">
            <v>195928.67</v>
          </cell>
          <cell r="J22">
            <v>0</v>
          </cell>
          <cell r="K22">
            <v>0</v>
          </cell>
          <cell r="L22">
            <v>0</v>
          </cell>
        </row>
        <row r="23">
          <cell r="D23">
            <v>0</v>
          </cell>
          <cell r="E23">
            <v>0</v>
          </cell>
          <cell r="F23">
            <v>0</v>
          </cell>
          <cell r="G23">
            <v>0</v>
          </cell>
          <cell r="H23">
            <v>0</v>
          </cell>
          <cell r="I23">
            <v>0</v>
          </cell>
          <cell r="J23">
            <v>0</v>
          </cell>
          <cell r="K23">
            <v>0</v>
          </cell>
          <cell r="L23">
            <v>0</v>
          </cell>
        </row>
        <row r="24">
          <cell r="D24">
            <v>0</v>
          </cell>
          <cell r="E24">
            <v>0</v>
          </cell>
          <cell r="F24">
            <v>0</v>
          </cell>
          <cell r="G24">
            <v>0</v>
          </cell>
          <cell r="H24">
            <v>0</v>
          </cell>
          <cell r="I24">
            <v>0</v>
          </cell>
          <cell r="J24">
            <v>0</v>
          </cell>
          <cell r="K24">
            <v>0</v>
          </cell>
          <cell r="L24">
            <v>0</v>
          </cell>
        </row>
        <row r="25">
          <cell r="D25">
            <v>62500</v>
          </cell>
          <cell r="E25">
            <v>0</v>
          </cell>
          <cell r="F25">
            <v>0</v>
          </cell>
          <cell r="G25">
            <v>0</v>
          </cell>
          <cell r="H25">
            <v>62500</v>
          </cell>
          <cell r="I25">
            <v>62500</v>
          </cell>
          <cell r="J25">
            <v>0</v>
          </cell>
          <cell r="K25">
            <v>0</v>
          </cell>
          <cell r="L25">
            <v>0</v>
          </cell>
        </row>
        <row r="26">
          <cell r="D26">
            <v>0</v>
          </cell>
          <cell r="E26">
            <v>0</v>
          </cell>
          <cell r="F26">
            <v>0</v>
          </cell>
          <cell r="G26">
            <v>0</v>
          </cell>
          <cell r="H26">
            <v>0</v>
          </cell>
          <cell r="I26">
            <v>0</v>
          </cell>
          <cell r="J26">
            <v>0</v>
          </cell>
          <cell r="K26">
            <v>0</v>
          </cell>
          <cell r="L26">
            <v>0</v>
          </cell>
        </row>
        <row r="27">
          <cell r="D27">
            <v>0</v>
          </cell>
          <cell r="E27">
            <v>0</v>
          </cell>
          <cell r="F27">
            <v>0</v>
          </cell>
          <cell r="G27">
            <v>0</v>
          </cell>
          <cell r="H27">
            <v>0</v>
          </cell>
          <cell r="I27">
            <v>0</v>
          </cell>
          <cell r="J27">
            <v>0</v>
          </cell>
          <cell r="K27">
            <v>0</v>
          </cell>
          <cell r="L27">
            <v>0</v>
          </cell>
        </row>
      </sheetData>
      <sheetData sheetId="7"/>
      <sheetData sheetId="8">
        <row r="6">
          <cell r="D6">
            <v>24</v>
          </cell>
        </row>
        <row r="10">
          <cell r="H10">
            <v>0</v>
          </cell>
        </row>
        <row r="11">
          <cell r="H11">
            <v>0</v>
          </cell>
        </row>
        <row r="16">
          <cell r="H16">
            <v>0</v>
          </cell>
        </row>
        <row r="30">
          <cell r="H30">
            <v>-15.01</v>
          </cell>
        </row>
        <row r="31">
          <cell r="H31">
            <v>61.2</v>
          </cell>
        </row>
      </sheetData>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1100"/>
      <sheetName val="2110"/>
      <sheetName val="5100"/>
      <sheetName val="5120"/>
      <sheetName val="6100"/>
      <sheetName val="7100"/>
      <sheetName val="Acerno_Cache_XXXXX"/>
      <sheetName val="8100"/>
    </sheetNames>
    <sheetDataSet>
      <sheetData sheetId="0"/>
      <sheetData sheetId="1">
        <row r="3">
          <cell r="D3">
            <v>36022.540000000154</v>
          </cell>
          <cell r="L3">
            <v>59530338.689999998</v>
          </cell>
        </row>
        <row r="4">
          <cell r="D4">
            <v>30943.31</v>
          </cell>
          <cell r="L4">
            <v>-21077707.829999998</v>
          </cell>
        </row>
        <row r="5">
          <cell r="D5">
            <v>0</v>
          </cell>
          <cell r="L5">
            <v>0</v>
          </cell>
        </row>
        <row r="6">
          <cell r="D6">
            <v>30943.31</v>
          </cell>
          <cell r="L6">
            <v>0</v>
          </cell>
        </row>
        <row r="7">
          <cell r="D7">
            <v>0</v>
          </cell>
          <cell r="L7">
            <v>0</v>
          </cell>
        </row>
        <row r="8">
          <cell r="D8">
            <v>0</v>
          </cell>
          <cell r="L8">
            <v>0</v>
          </cell>
        </row>
        <row r="9">
          <cell r="D9">
            <v>0</v>
          </cell>
          <cell r="L9">
            <v>0</v>
          </cell>
        </row>
        <row r="10">
          <cell r="D10">
            <v>626.41000000014901</v>
          </cell>
          <cell r="L10">
            <v>-21077707.829999998</v>
          </cell>
        </row>
        <row r="11">
          <cell r="D11">
            <v>0</v>
          </cell>
          <cell r="L11">
            <v>0</v>
          </cell>
        </row>
        <row r="12">
          <cell r="D12">
            <v>0</v>
          </cell>
          <cell r="L12">
            <v>74354983.129999995</v>
          </cell>
        </row>
        <row r="13">
          <cell r="D13">
            <v>1591829.56</v>
          </cell>
          <cell r="L13">
            <v>98396073.209999993</v>
          </cell>
        </row>
        <row r="14">
          <cell r="D14">
            <v>0</v>
          </cell>
          <cell r="L14">
            <v>-24041090.079999998</v>
          </cell>
        </row>
        <row r="15">
          <cell r="D15">
            <v>0</v>
          </cell>
          <cell r="L15">
            <v>6253063.3899999997</v>
          </cell>
        </row>
        <row r="16">
          <cell r="D16">
            <v>-1591203.15</v>
          </cell>
          <cell r="L16">
            <v>0</v>
          </cell>
        </row>
        <row r="17">
          <cell r="D17">
            <v>0</v>
          </cell>
          <cell r="L17">
            <v>3398771.23</v>
          </cell>
        </row>
        <row r="18">
          <cell r="D18">
            <v>4452.82</v>
          </cell>
          <cell r="L18">
            <v>0</v>
          </cell>
        </row>
        <row r="19">
          <cell r="D19">
            <v>0</v>
          </cell>
          <cell r="L19">
            <v>0</v>
          </cell>
        </row>
        <row r="20">
          <cell r="D20">
            <v>0</v>
          </cell>
          <cell r="L20">
            <v>0</v>
          </cell>
        </row>
        <row r="21">
          <cell r="D21">
            <v>6326.26</v>
          </cell>
          <cell r="L21">
            <v>0</v>
          </cell>
        </row>
        <row r="22">
          <cell r="D22">
            <v>0</v>
          </cell>
          <cell r="L22">
            <v>0</v>
          </cell>
        </row>
        <row r="23">
          <cell r="D23">
            <v>-1873.44</v>
          </cell>
          <cell r="L23">
            <v>0</v>
          </cell>
        </row>
        <row r="24">
          <cell r="D24">
            <v>0</v>
          </cell>
          <cell r="L24">
            <v>0</v>
          </cell>
        </row>
        <row r="25">
          <cell r="D25">
            <v>0</v>
          </cell>
          <cell r="L25">
            <v>0</v>
          </cell>
        </row>
        <row r="26">
          <cell r="D26">
            <v>0</v>
          </cell>
          <cell r="L26">
            <v>0</v>
          </cell>
        </row>
        <row r="27">
          <cell r="D27">
            <v>0</v>
          </cell>
          <cell r="L27">
            <v>0</v>
          </cell>
        </row>
        <row r="28">
          <cell r="D28">
            <v>0</v>
          </cell>
          <cell r="L28">
            <v>0</v>
          </cell>
        </row>
        <row r="29">
          <cell r="D29">
            <v>0</v>
          </cell>
          <cell r="L29">
            <v>0</v>
          </cell>
        </row>
        <row r="30">
          <cell r="D30">
            <v>0</v>
          </cell>
        </row>
        <row r="31">
          <cell r="D31">
            <v>0</v>
          </cell>
          <cell r="L31">
            <v>34271475.82</v>
          </cell>
        </row>
        <row r="32">
          <cell r="D32">
            <v>110257135.47999999</v>
          </cell>
          <cell r="L32">
            <v>0</v>
          </cell>
        </row>
        <row r="33">
          <cell r="D33">
            <v>0</v>
          </cell>
          <cell r="L33">
            <v>0</v>
          </cell>
        </row>
        <row r="34">
          <cell r="D34">
            <v>0</v>
          </cell>
          <cell r="L34">
            <v>0</v>
          </cell>
        </row>
        <row r="35">
          <cell r="D35">
            <v>0</v>
          </cell>
          <cell r="L35">
            <v>0</v>
          </cell>
        </row>
        <row r="36">
          <cell r="D36">
            <v>0</v>
          </cell>
          <cell r="L36">
            <v>0</v>
          </cell>
        </row>
        <row r="37">
          <cell r="D37">
            <v>0</v>
          </cell>
          <cell r="L37">
            <v>0</v>
          </cell>
        </row>
        <row r="38">
          <cell r="D38">
            <v>0</v>
          </cell>
          <cell r="L38">
            <v>0</v>
          </cell>
        </row>
        <row r="39">
          <cell r="D39">
            <v>0</v>
          </cell>
          <cell r="L39">
            <v>0</v>
          </cell>
        </row>
        <row r="40">
          <cell r="D40">
            <v>104514690.28999999</v>
          </cell>
          <cell r="L40">
            <v>34271475.82</v>
          </cell>
        </row>
        <row r="41">
          <cell r="D41">
            <v>102585998.37</v>
          </cell>
          <cell r="L41">
            <v>2202917.2400000002</v>
          </cell>
        </row>
        <row r="42">
          <cell r="D42">
            <v>944.08</v>
          </cell>
          <cell r="L42">
            <v>1075517.07</v>
          </cell>
        </row>
        <row r="43">
          <cell r="D43">
            <v>1921542.21</v>
          </cell>
          <cell r="L43">
            <v>2128204.91</v>
          </cell>
        </row>
        <row r="44">
          <cell r="D44">
            <v>0</v>
          </cell>
          <cell r="L44">
            <v>21620248.440000001</v>
          </cell>
        </row>
        <row r="45">
          <cell r="D45">
            <v>6205.63</v>
          </cell>
          <cell r="L45">
            <v>6903314.0899999999</v>
          </cell>
        </row>
        <row r="46">
          <cell r="D46">
            <v>0</v>
          </cell>
          <cell r="L46">
            <v>341274.07</v>
          </cell>
        </row>
        <row r="47">
          <cell r="D47">
            <v>-334715.21999999997</v>
          </cell>
          <cell r="L47">
            <v>0</v>
          </cell>
        </row>
        <row r="48">
          <cell r="D48">
            <v>0</v>
          </cell>
          <cell r="L48">
            <v>13092572.279999999</v>
          </cell>
        </row>
        <row r="49">
          <cell r="D49">
            <v>0</v>
          </cell>
          <cell r="L49">
            <v>13092572.279999999</v>
          </cell>
        </row>
        <row r="50">
          <cell r="D50">
            <v>0</v>
          </cell>
          <cell r="L50">
            <v>110293158.02</v>
          </cell>
        </row>
        <row r="51">
          <cell r="D51">
            <v>-334715.21999999997</v>
          </cell>
        </row>
        <row r="52">
          <cell r="D52">
            <v>6077160.4100000001</v>
          </cell>
        </row>
        <row r="53">
          <cell r="D53">
            <v>0</v>
          </cell>
        </row>
        <row r="54">
          <cell r="D54">
            <v>110293158.02</v>
          </cell>
        </row>
      </sheetData>
      <sheetData sheetId="2">
        <row r="4">
          <cell r="D4">
            <v>0</v>
          </cell>
          <cell r="L4">
            <v>0</v>
          </cell>
        </row>
        <row r="5">
          <cell r="D5">
            <v>0</v>
          </cell>
        </row>
        <row r="8">
          <cell r="L8">
            <v>0</v>
          </cell>
        </row>
        <row r="10">
          <cell r="D10">
            <v>964109.03</v>
          </cell>
          <cell r="L10">
            <v>0</v>
          </cell>
        </row>
        <row r="11">
          <cell r="D11">
            <v>802878.92</v>
          </cell>
          <cell r="L11">
            <v>476438.58</v>
          </cell>
        </row>
        <row r="12">
          <cell r="D12">
            <v>161230.10999999999</v>
          </cell>
          <cell r="L12">
            <v>0</v>
          </cell>
        </row>
        <row r="13">
          <cell r="D13">
            <v>0</v>
          </cell>
          <cell r="L13">
            <v>6434019.5899999999</v>
          </cell>
        </row>
        <row r="14">
          <cell r="D14">
            <v>6057.13</v>
          </cell>
          <cell r="L14">
            <v>37059.199999999997</v>
          </cell>
        </row>
        <row r="15">
          <cell r="D15">
            <v>111304.7</v>
          </cell>
          <cell r="L15">
            <v>6396960.3899999997</v>
          </cell>
        </row>
        <row r="16">
          <cell r="L16">
            <v>0</v>
          </cell>
        </row>
        <row r="17">
          <cell r="L17">
            <v>0</v>
          </cell>
        </row>
        <row r="18">
          <cell r="D18">
            <v>736249.46</v>
          </cell>
          <cell r="L18">
            <v>115263.19</v>
          </cell>
        </row>
        <row r="19">
          <cell r="D19">
            <v>736249.46</v>
          </cell>
        </row>
        <row r="20">
          <cell r="D20">
            <v>0</v>
          </cell>
        </row>
        <row r="21">
          <cell r="D21">
            <v>0</v>
          </cell>
          <cell r="L21">
            <v>0</v>
          </cell>
        </row>
        <row r="22">
          <cell r="D22">
            <v>98417.66</v>
          </cell>
        </row>
        <row r="23">
          <cell r="L23">
            <v>0</v>
          </cell>
        </row>
        <row r="24">
          <cell r="L24">
            <v>145809772.97</v>
          </cell>
        </row>
        <row r="25">
          <cell r="D25">
            <v>0</v>
          </cell>
          <cell r="L25">
            <v>0</v>
          </cell>
        </row>
        <row r="26">
          <cell r="D26">
            <v>0</v>
          </cell>
          <cell r="L26">
            <v>46574187.090000004</v>
          </cell>
        </row>
        <row r="27">
          <cell r="L27">
            <v>0</v>
          </cell>
        </row>
        <row r="28">
          <cell r="D28">
            <v>0</v>
          </cell>
          <cell r="L28">
            <v>0</v>
          </cell>
        </row>
        <row r="29">
          <cell r="D29">
            <v>138285238.37</v>
          </cell>
          <cell r="L29">
            <v>0</v>
          </cell>
        </row>
        <row r="30">
          <cell r="D30">
            <v>0</v>
          </cell>
          <cell r="L30">
            <v>0</v>
          </cell>
        </row>
        <row r="31">
          <cell r="D31">
            <v>46569749.899999999</v>
          </cell>
          <cell r="L31">
            <v>0</v>
          </cell>
        </row>
        <row r="32">
          <cell r="D32">
            <v>6385491.7800000003</v>
          </cell>
        </row>
        <row r="33">
          <cell r="D33">
            <v>0</v>
          </cell>
        </row>
        <row r="34">
          <cell r="D34">
            <v>0</v>
          </cell>
        </row>
        <row r="35">
          <cell r="D35">
            <v>5831934.6299999999</v>
          </cell>
        </row>
        <row r="36">
          <cell r="D36">
            <v>553557.15</v>
          </cell>
        </row>
      </sheetData>
      <sheetData sheetId="3">
        <row r="5">
          <cell r="D5">
            <v>1043040</v>
          </cell>
          <cell r="E5">
            <v>0</v>
          </cell>
          <cell r="F5">
            <v>1043040</v>
          </cell>
          <cell r="G5">
            <v>995741.92</v>
          </cell>
          <cell r="H5">
            <v>964109.03</v>
          </cell>
          <cell r="I5">
            <v>78930.969999999972</v>
          </cell>
          <cell r="J5">
            <v>952435.83</v>
          </cell>
          <cell r="K5">
            <v>11673.20000000007</v>
          </cell>
        </row>
        <row r="6">
          <cell r="D6">
            <v>250000</v>
          </cell>
          <cell r="E6">
            <v>6856085.4299999997</v>
          </cell>
          <cell r="F6">
            <v>7106085.4299999997</v>
          </cell>
          <cell r="G6">
            <v>7085326.2000000002</v>
          </cell>
          <cell r="H6">
            <v>7076190.7000000002</v>
          </cell>
          <cell r="I6">
            <v>29894.729999999516</v>
          </cell>
          <cell r="J6">
            <v>6974157.96</v>
          </cell>
          <cell r="K6">
            <v>102032.74000000022</v>
          </cell>
        </row>
        <row r="7">
          <cell r="D7">
            <v>10000</v>
          </cell>
          <cell r="E7">
            <v>88420</v>
          </cell>
          <cell r="F7">
            <v>98420</v>
          </cell>
          <cell r="G7">
            <v>98417.66</v>
          </cell>
          <cell r="H7">
            <v>98417.66</v>
          </cell>
          <cell r="I7">
            <v>2.3399999999965075</v>
          </cell>
          <cell r="J7">
            <v>98417.66</v>
          </cell>
          <cell r="K7">
            <v>0</v>
          </cell>
        </row>
        <row r="8">
          <cell r="D8">
            <v>200131410</v>
          </cell>
          <cell r="E8">
            <v>-641120</v>
          </cell>
          <cell r="F8">
            <v>199490290</v>
          </cell>
          <cell r="G8">
            <v>138442236.44999999</v>
          </cell>
          <cell r="H8">
            <v>138285238.37</v>
          </cell>
          <cell r="I8">
            <v>61205051.629999995</v>
          </cell>
          <cell r="J8">
            <v>136587512.97999999</v>
          </cell>
          <cell r="K8">
            <v>1697725.3900000155</v>
          </cell>
        </row>
        <row r="9">
          <cell r="D9">
            <v>0</v>
          </cell>
          <cell r="E9">
            <v>0</v>
          </cell>
          <cell r="F9">
            <v>0</v>
          </cell>
          <cell r="G9">
            <v>0</v>
          </cell>
          <cell r="H9">
            <v>0</v>
          </cell>
          <cell r="I9">
            <v>0</v>
          </cell>
          <cell r="J9">
            <v>0</v>
          </cell>
          <cell r="K9">
            <v>0</v>
          </cell>
        </row>
        <row r="10">
          <cell r="D10">
            <v>2552600</v>
          </cell>
          <cell r="E10">
            <v>0</v>
          </cell>
          <cell r="F10">
            <v>2552600</v>
          </cell>
          <cell r="G10">
            <v>1730.3</v>
          </cell>
          <cell r="H10">
            <v>1730.3</v>
          </cell>
          <cell r="I10">
            <v>2550869.7000000002</v>
          </cell>
          <cell r="J10">
            <v>1730.3</v>
          </cell>
          <cell r="K10">
            <v>0</v>
          </cell>
        </row>
        <row r="11">
          <cell r="D11">
            <v>77217350</v>
          </cell>
          <cell r="E11">
            <v>0</v>
          </cell>
          <cell r="F11">
            <v>77217350</v>
          </cell>
          <cell r="G11">
            <v>46609239.020000003</v>
          </cell>
          <cell r="H11">
            <v>46569749.899999999</v>
          </cell>
          <cell r="I11">
            <v>30647600.100000001</v>
          </cell>
          <cell r="J11">
            <v>46178263.990000002</v>
          </cell>
          <cell r="K11">
            <v>391485.90999999642</v>
          </cell>
        </row>
        <row r="12">
          <cell r="D12">
            <v>0</v>
          </cell>
          <cell r="E12">
            <v>0</v>
          </cell>
          <cell r="F12">
            <v>0</v>
          </cell>
          <cell r="G12">
            <v>0</v>
          </cell>
          <cell r="H12">
            <v>0</v>
          </cell>
          <cell r="I12">
            <v>0</v>
          </cell>
          <cell r="J12">
            <v>0</v>
          </cell>
          <cell r="K12">
            <v>0</v>
          </cell>
        </row>
        <row r="13">
          <cell r="D13">
            <v>0</v>
          </cell>
          <cell r="E13">
            <v>0</v>
          </cell>
          <cell r="F13">
            <v>0</v>
          </cell>
          <cell r="G13">
            <v>0</v>
          </cell>
          <cell r="H13">
            <v>0</v>
          </cell>
          <cell r="I13">
            <v>0</v>
          </cell>
          <cell r="J13">
            <v>0</v>
          </cell>
          <cell r="K13">
            <v>0</v>
          </cell>
        </row>
        <row r="20">
          <cell r="D20">
            <v>0</v>
          </cell>
          <cell r="E20">
            <v>0</v>
          </cell>
          <cell r="F20">
            <v>0</v>
          </cell>
          <cell r="G20">
            <v>0</v>
          </cell>
          <cell r="H20">
            <v>0</v>
          </cell>
          <cell r="I20">
            <v>0</v>
          </cell>
          <cell r="J20">
            <v>0</v>
          </cell>
        </row>
        <row r="21">
          <cell r="D21">
            <v>0</v>
          </cell>
          <cell r="E21">
            <v>0</v>
          </cell>
          <cell r="F21">
            <v>0</v>
          </cell>
          <cell r="G21">
            <v>0</v>
          </cell>
          <cell r="H21">
            <v>0</v>
          </cell>
          <cell r="I21">
            <v>0</v>
          </cell>
          <cell r="J21">
            <v>0</v>
          </cell>
        </row>
        <row r="22">
          <cell r="D22">
            <v>0</v>
          </cell>
          <cell r="E22">
            <v>0</v>
          </cell>
          <cell r="F22">
            <v>0</v>
          </cell>
          <cell r="G22">
            <v>627835.94999999995</v>
          </cell>
          <cell r="H22">
            <v>192353.68</v>
          </cell>
          <cell r="I22">
            <v>0</v>
          </cell>
          <cell r="J22">
            <v>435482.26999999996</v>
          </cell>
        </row>
        <row r="23">
          <cell r="D23">
            <v>201434450</v>
          </cell>
          <cell r="E23">
            <v>6303385.4299999997</v>
          </cell>
          <cell r="F23">
            <v>207737835.43000001</v>
          </cell>
          <cell r="G23">
            <v>160101825.25999999</v>
          </cell>
          <cell r="H23">
            <v>148349899.34</v>
          </cell>
          <cell r="I23">
            <v>0</v>
          </cell>
          <cell r="J23">
            <v>11751925.919999987</v>
          </cell>
        </row>
        <row r="24">
          <cell r="D24">
            <v>0</v>
          </cell>
          <cell r="E24">
            <v>0</v>
          </cell>
          <cell r="F24">
            <v>0</v>
          </cell>
          <cell r="G24">
            <v>142.91999999999999</v>
          </cell>
          <cell r="H24">
            <v>142.91999999999999</v>
          </cell>
          <cell r="I24">
            <v>0</v>
          </cell>
          <cell r="J24">
            <v>0</v>
          </cell>
        </row>
        <row r="25">
          <cell r="D25">
            <v>0</v>
          </cell>
          <cell r="E25">
            <v>0</v>
          </cell>
          <cell r="F25">
            <v>0</v>
          </cell>
          <cell r="G25">
            <v>0</v>
          </cell>
          <cell r="H25">
            <v>0</v>
          </cell>
          <cell r="I25">
            <v>0</v>
          </cell>
          <cell r="J25">
            <v>0</v>
          </cell>
        </row>
        <row r="26">
          <cell r="D26">
            <v>79769950</v>
          </cell>
          <cell r="E26">
            <v>0</v>
          </cell>
          <cell r="F26">
            <v>79769950</v>
          </cell>
          <cell r="G26">
            <v>53875727.950000003</v>
          </cell>
          <cell r="H26">
            <v>52374534.880000003</v>
          </cell>
          <cell r="I26">
            <v>0</v>
          </cell>
          <cell r="J26">
            <v>1501193.0700000003</v>
          </cell>
        </row>
        <row r="27">
          <cell r="D27">
            <v>0</v>
          </cell>
          <cell r="E27">
            <v>0</v>
          </cell>
          <cell r="F27">
            <v>0</v>
          </cell>
          <cell r="G27">
            <v>0</v>
          </cell>
          <cell r="H27">
            <v>0</v>
          </cell>
          <cell r="I27">
            <v>0</v>
          </cell>
          <cell r="J27">
            <v>0</v>
          </cell>
        </row>
        <row r="28">
          <cell r="D28">
            <v>0</v>
          </cell>
          <cell r="E28">
            <v>0</v>
          </cell>
          <cell r="F28">
            <v>0</v>
          </cell>
          <cell r="G28">
            <v>0</v>
          </cell>
          <cell r="H28">
            <v>0</v>
          </cell>
          <cell r="I28">
            <v>0</v>
          </cell>
          <cell r="J28">
            <v>0</v>
          </cell>
        </row>
      </sheetData>
      <sheetData sheetId="4">
        <row r="5">
          <cell r="D5">
            <v>0</v>
          </cell>
          <cell r="E5">
            <v>0</v>
          </cell>
        </row>
        <row r="6">
          <cell r="D6">
            <v>0</v>
          </cell>
          <cell r="E6">
            <v>0</v>
          </cell>
        </row>
        <row r="8">
          <cell r="D8">
            <v>0</v>
          </cell>
          <cell r="E8">
            <v>0</v>
          </cell>
        </row>
        <row r="10">
          <cell r="F10">
            <v>0</v>
          </cell>
        </row>
        <row r="11">
          <cell r="F11">
            <v>0</v>
          </cell>
        </row>
        <row r="12">
          <cell r="F12">
            <v>0</v>
          </cell>
        </row>
      </sheetData>
      <sheetData sheetId="5">
        <row r="3">
          <cell r="D3">
            <v>95348913.140000001</v>
          </cell>
        </row>
        <row r="4">
          <cell r="D4">
            <v>13688601.26</v>
          </cell>
        </row>
        <row r="5">
          <cell r="D5">
            <v>88897397.109999999</v>
          </cell>
        </row>
        <row r="6">
          <cell r="D6">
            <v>944.08</v>
          </cell>
        </row>
        <row r="7">
          <cell r="D7">
            <v>0</v>
          </cell>
        </row>
        <row r="8">
          <cell r="D8">
            <v>334715.21999999997</v>
          </cell>
        </row>
        <row r="9">
          <cell r="D9">
            <v>6903314.0899999999</v>
          </cell>
        </row>
        <row r="10">
          <cell r="D10">
            <v>25440413.890000004</v>
          </cell>
        </row>
        <row r="11">
          <cell r="D11">
            <v>2202917.2400000002</v>
          </cell>
        </row>
        <row r="12">
          <cell r="D12">
            <v>0</v>
          </cell>
        </row>
        <row r="13">
          <cell r="D13">
            <v>23243702.280000001</v>
          </cell>
        </row>
        <row r="14">
          <cell r="D14">
            <v>0</v>
          </cell>
        </row>
        <row r="15">
          <cell r="D15">
            <v>6205.63</v>
          </cell>
        </row>
        <row r="16">
          <cell r="D16">
            <v>6077160.4100000001</v>
          </cell>
        </row>
        <row r="17">
          <cell r="D17">
            <v>0</v>
          </cell>
        </row>
        <row r="18">
          <cell r="D18">
            <v>75985659.659999996</v>
          </cell>
        </row>
        <row r="19">
          <cell r="D19">
            <v>75985659.659999996</v>
          </cell>
        </row>
        <row r="23">
          <cell r="D23">
            <v>391483492.87</v>
          </cell>
        </row>
        <row r="24">
          <cell r="D24">
            <v>200916930.81999999</v>
          </cell>
        </row>
        <row r="25">
          <cell r="D25">
            <v>1263917.79</v>
          </cell>
        </row>
        <row r="26">
          <cell r="D26">
            <v>189302644.25999999</v>
          </cell>
        </row>
        <row r="27">
          <cell r="D27">
            <v>0</v>
          </cell>
        </row>
        <row r="28">
          <cell r="D28">
            <v>399693944.93000001</v>
          </cell>
        </row>
        <row r="29">
          <cell r="D29">
            <v>190792518.72</v>
          </cell>
        </row>
        <row r="30">
          <cell r="D30">
            <v>1314344.4099999999</v>
          </cell>
        </row>
        <row r="31">
          <cell r="D31">
            <v>207587081.80000001</v>
          </cell>
        </row>
        <row r="32">
          <cell r="D32">
            <v>0</v>
          </cell>
        </row>
        <row r="33">
          <cell r="D33">
            <v>-8210452.0600000024</v>
          </cell>
        </row>
        <row r="34">
          <cell r="D34">
            <v>14287612.470000001</v>
          </cell>
        </row>
        <row r="35">
          <cell r="D35">
            <v>6077160.4099999983</v>
          </cell>
        </row>
      </sheetData>
      <sheetData sheetId="6">
        <row r="5">
          <cell r="D5">
            <v>14177.61</v>
          </cell>
          <cell r="E5">
            <v>0</v>
          </cell>
          <cell r="F5">
            <v>14177.61</v>
          </cell>
          <cell r="G5">
            <v>14177.61</v>
          </cell>
          <cell r="H5">
            <v>0</v>
          </cell>
        </row>
        <row r="6">
          <cell r="D6">
            <v>208987.17</v>
          </cell>
          <cell r="E6">
            <v>0</v>
          </cell>
          <cell r="F6">
            <v>208987.17</v>
          </cell>
          <cell r="G6">
            <v>208987.17</v>
          </cell>
          <cell r="H6">
            <v>0</v>
          </cell>
        </row>
        <row r="7">
          <cell r="D7">
            <v>25144.400000000001</v>
          </cell>
          <cell r="E7">
            <v>0</v>
          </cell>
          <cell r="F7">
            <v>25144.400000000001</v>
          </cell>
          <cell r="G7">
            <v>25144.400000000001</v>
          </cell>
          <cell r="H7">
            <v>0</v>
          </cell>
        </row>
        <row r="8">
          <cell r="D8">
            <v>1066035.23</v>
          </cell>
          <cell r="E8">
            <v>0</v>
          </cell>
          <cell r="F8">
            <v>1066035.23</v>
          </cell>
          <cell r="G8">
            <v>1066035.23</v>
          </cell>
          <cell r="H8">
            <v>0</v>
          </cell>
        </row>
        <row r="9">
          <cell r="D9">
            <v>0</v>
          </cell>
          <cell r="E9">
            <v>0</v>
          </cell>
          <cell r="F9">
            <v>0</v>
          </cell>
          <cell r="G9">
            <v>0</v>
          </cell>
          <cell r="H9">
            <v>0</v>
          </cell>
        </row>
        <row r="10">
          <cell r="D10">
            <v>0</v>
          </cell>
          <cell r="E10">
            <v>0</v>
          </cell>
          <cell r="F10">
            <v>0</v>
          </cell>
          <cell r="G10">
            <v>0</v>
          </cell>
          <cell r="H10">
            <v>0</v>
          </cell>
        </row>
        <row r="11">
          <cell r="D11">
            <v>0</v>
          </cell>
          <cell r="E11">
            <v>0</v>
          </cell>
          <cell r="F11">
            <v>0</v>
          </cell>
          <cell r="G11">
            <v>0</v>
          </cell>
          <cell r="H11">
            <v>0</v>
          </cell>
        </row>
        <row r="12">
          <cell r="D12">
            <v>0</v>
          </cell>
          <cell r="E12">
            <v>0</v>
          </cell>
          <cell r="F12">
            <v>0</v>
          </cell>
          <cell r="G12">
            <v>0</v>
          </cell>
          <cell r="H12">
            <v>0</v>
          </cell>
        </row>
        <row r="19">
          <cell r="D19">
            <v>0</v>
          </cell>
          <cell r="E19">
            <v>0</v>
          </cell>
          <cell r="F19">
            <v>0</v>
          </cell>
          <cell r="G19">
            <v>0</v>
          </cell>
          <cell r="H19">
            <v>0</v>
          </cell>
          <cell r="I19">
            <v>0</v>
          </cell>
          <cell r="J19">
            <v>0</v>
          </cell>
          <cell r="K19">
            <v>0</v>
          </cell>
          <cell r="L19">
            <v>0</v>
          </cell>
        </row>
        <row r="20">
          <cell r="D20">
            <v>0</v>
          </cell>
          <cell r="E20">
            <v>0</v>
          </cell>
          <cell r="F20">
            <v>0</v>
          </cell>
          <cell r="G20">
            <v>0</v>
          </cell>
          <cell r="H20">
            <v>0</v>
          </cell>
          <cell r="I20">
            <v>0</v>
          </cell>
          <cell r="J20">
            <v>0</v>
          </cell>
          <cell r="K20">
            <v>0</v>
          </cell>
          <cell r="L20">
            <v>0</v>
          </cell>
        </row>
        <row r="21">
          <cell r="D21">
            <v>373847.30999999994</v>
          </cell>
          <cell r="E21">
            <v>0</v>
          </cell>
          <cell r="F21">
            <v>0</v>
          </cell>
          <cell r="G21">
            <v>0</v>
          </cell>
          <cell r="H21">
            <v>373847.30999999994</v>
          </cell>
          <cell r="I21">
            <v>8017.5599999999995</v>
          </cell>
          <cell r="J21">
            <v>22105.96</v>
          </cell>
          <cell r="K21">
            <v>7537.0899999999992</v>
          </cell>
          <cell r="L21">
            <v>336186.6999999999</v>
          </cell>
        </row>
        <row r="22">
          <cell r="D22">
            <v>29322086.009999998</v>
          </cell>
          <cell r="E22">
            <v>0</v>
          </cell>
          <cell r="F22">
            <v>0</v>
          </cell>
          <cell r="G22">
            <v>0</v>
          </cell>
          <cell r="H22">
            <v>29322086.009999998</v>
          </cell>
          <cell r="I22">
            <v>1255869.6000000001</v>
          </cell>
          <cell r="J22">
            <v>0</v>
          </cell>
          <cell r="K22">
            <v>0</v>
          </cell>
          <cell r="L22">
            <v>28066216.409999996</v>
          </cell>
        </row>
        <row r="23">
          <cell r="D23">
            <v>30.63</v>
          </cell>
          <cell r="E23">
            <v>0</v>
          </cell>
          <cell r="F23">
            <v>0</v>
          </cell>
          <cell r="G23">
            <v>0</v>
          </cell>
          <cell r="H23">
            <v>30.63</v>
          </cell>
          <cell r="I23">
            <v>30.63</v>
          </cell>
          <cell r="J23">
            <v>0</v>
          </cell>
          <cell r="K23">
            <v>0</v>
          </cell>
          <cell r="L23">
            <v>0</v>
          </cell>
        </row>
        <row r="24">
          <cell r="D24">
            <v>0</v>
          </cell>
          <cell r="E24">
            <v>0</v>
          </cell>
          <cell r="F24">
            <v>0</v>
          </cell>
          <cell r="G24">
            <v>0</v>
          </cell>
          <cell r="H24">
            <v>0</v>
          </cell>
          <cell r="I24">
            <v>0</v>
          </cell>
          <cell r="J24">
            <v>0</v>
          </cell>
          <cell r="K24">
            <v>0</v>
          </cell>
          <cell r="L24">
            <v>0</v>
          </cell>
        </row>
        <row r="25">
          <cell r="D25">
            <v>60494994</v>
          </cell>
          <cell r="E25">
            <v>0</v>
          </cell>
          <cell r="F25">
            <v>0</v>
          </cell>
          <cell r="G25">
            <v>0</v>
          </cell>
          <cell r="H25">
            <v>60494994</v>
          </cell>
          <cell r="I25">
            <v>0</v>
          </cell>
          <cell r="J25">
            <v>0</v>
          </cell>
          <cell r="K25">
            <v>0</v>
          </cell>
          <cell r="L25">
            <v>60494994</v>
          </cell>
        </row>
        <row r="26">
          <cell r="D26">
            <v>0</v>
          </cell>
          <cell r="E26">
            <v>0</v>
          </cell>
          <cell r="F26">
            <v>0</v>
          </cell>
          <cell r="G26">
            <v>0</v>
          </cell>
          <cell r="H26">
            <v>0</v>
          </cell>
          <cell r="I26">
            <v>0</v>
          </cell>
          <cell r="J26">
            <v>0</v>
          </cell>
          <cell r="K26">
            <v>0</v>
          </cell>
          <cell r="L26">
            <v>0</v>
          </cell>
        </row>
        <row r="27">
          <cell r="D27">
            <v>0</v>
          </cell>
          <cell r="E27">
            <v>0</v>
          </cell>
          <cell r="F27">
            <v>0</v>
          </cell>
          <cell r="G27">
            <v>0</v>
          </cell>
          <cell r="H27">
            <v>0</v>
          </cell>
          <cell r="I27">
            <v>0</v>
          </cell>
          <cell r="J27">
            <v>0</v>
          </cell>
          <cell r="K27">
            <v>0</v>
          </cell>
          <cell r="L27">
            <v>0</v>
          </cell>
        </row>
      </sheetData>
      <sheetData sheetId="7"/>
      <sheetData sheetId="8">
        <row r="6">
          <cell r="D6">
            <v>21</v>
          </cell>
        </row>
        <row r="10">
          <cell r="H10">
            <v>0</v>
          </cell>
        </row>
        <row r="11">
          <cell r="H11">
            <v>0</v>
          </cell>
        </row>
        <row r="16">
          <cell r="H16">
            <v>0</v>
          </cell>
        </row>
        <row r="30">
          <cell r="H30">
            <v>-22.03</v>
          </cell>
        </row>
        <row r="31">
          <cell r="H31" t="str">
            <v>Sin información</v>
          </cell>
        </row>
      </sheetData>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1100"/>
      <sheetName val="2110"/>
      <sheetName val="5100"/>
      <sheetName val="5120"/>
      <sheetName val="6100"/>
      <sheetName val="7100"/>
      <sheetName val="Acerno_Cache_XXXXX"/>
      <sheetName val="8100"/>
    </sheetNames>
    <sheetDataSet>
      <sheetData sheetId="0"/>
      <sheetData sheetId="1">
        <row r="3">
          <cell r="D3">
            <v>776631150.18999994</v>
          </cell>
          <cell r="L3">
            <v>623140290.99999988</v>
          </cell>
        </row>
        <row r="4">
          <cell r="D4">
            <v>0</v>
          </cell>
          <cell r="L4">
            <v>615772369.24999988</v>
          </cell>
        </row>
        <row r="5">
          <cell r="D5">
            <v>0</v>
          </cell>
          <cell r="L5">
            <v>629714162.65999997</v>
          </cell>
        </row>
        <row r="6">
          <cell r="D6">
            <v>0</v>
          </cell>
          <cell r="L6">
            <v>0</v>
          </cell>
        </row>
        <row r="7">
          <cell r="D7">
            <v>0</v>
          </cell>
          <cell r="L7">
            <v>4613348.3</v>
          </cell>
        </row>
        <row r="8">
          <cell r="D8">
            <v>0</v>
          </cell>
          <cell r="L8">
            <v>0</v>
          </cell>
        </row>
        <row r="9">
          <cell r="D9">
            <v>0</v>
          </cell>
          <cell r="L9">
            <v>-18555141.710000001</v>
          </cell>
        </row>
        <row r="10">
          <cell r="D10">
            <v>7051354.5299999937</v>
          </cell>
          <cell r="L10">
            <v>0</v>
          </cell>
        </row>
        <row r="11">
          <cell r="D11">
            <v>0</v>
          </cell>
          <cell r="L11">
            <v>0</v>
          </cell>
        </row>
        <row r="12">
          <cell r="D12">
            <v>0</v>
          </cell>
          <cell r="L12">
            <v>0</v>
          </cell>
        </row>
        <row r="13">
          <cell r="D13">
            <v>17577544.559999999</v>
          </cell>
          <cell r="L13">
            <v>0</v>
          </cell>
        </row>
        <row r="14">
          <cell r="D14">
            <v>1673.22</v>
          </cell>
          <cell r="L14">
            <v>0</v>
          </cell>
        </row>
        <row r="15">
          <cell r="D15">
            <v>9101303.6699999999</v>
          </cell>
          <cell r="L15">
            <v>7367921.75</v>
          </cell>
        </row>
        <row r="16">
          <cell r="D16">
            <v>-19629166.920000002</v>
          </cell>
          <cell r="L16">
            <v>94838165.269999996</v>
          </cell>
        </row>
        <row r="17">
          <cell r="D17">
            <v>0</v>
          </cell>
          <cell r="L17">
            <v>8823843.5500000007</v>
          </cell>
        </row>
        <row r="18">
          <cell r="D18">
            <v>608440566.00999999</v>
          </cell>
          <cell r="L18">
            <v>90671575.479999989</v>
          </cell>
        </row>
        <row r="19">
          <cell r="D19">
            <v>726294196.36000001</v>
          </cell>
          <cell r="L19">
            <v>45075907.829999998</v>
          </cell>
        </row>
        <row r="20">
          <cell r="D20">
            <v>20791783.949999999</v>
          </cell>
          <cell r="L20">
            <v>45075907.829999998</v>
          </cell>
        </row>
        <row r="21">
          <cell r="D21">
            <v>81405418.989999995</v>
          </cell>
          <cell r="L21">
            <v>0</v>
          </cell>
        </row>
        <row r="22">
          <cell r="D22">
            <v>188118850.87</v>
          </cell>
          <cell r="L22">
            <v>0</v>
          </cell>
        </row>
        <row r="23">
          <cell r="D23">
            <v>-408169684.16000003</v>
          </cell>
          <cell r="L23">
            <v>0</v>
          </cell>
        </row>
        <row r="24">
          <cell r="D24">
            <v>0</v>
          </cell>
          <cell r="L24">
            <v>45595667.649999999</v>
          </cell>
        </row>
        <row r="25">
          <cell r="D25">
            <v>161139229.65000001</v>
          </cell>
          <cell r="L25">
            <v>0</v>
          </cell>
        </row>
        <row r="26">
          <cell r="D26">
            <v>1572049.69</v>
          </cell>
          <cell r="L26">
            <v>45595667.649999999</v>
          </cell>
        </row>
        <row r="27">
          <cell r="D27">
            <v>159569858.92000002</v>
          </cell>
          <cell r="L27">
            <v>0</v>
          </cell>
        </row>
        <row r="28">
          <cell r="D28">
            <v>0</v>
          </cell>
          <cell r="L28">
            <v>0</v>
          </cell>
        </row>
        <row r="29">
          <cell r="D29">
            <v>-2678.96</v>
          </cell>
          <cell r="L29">
            <v>0</v>
          </cell>
        </row>
        <row r="30">
          <cell r="D30">
            <v>0</v>
          </cell>
        </row>
        <row r="31">
          <cell r="D31">
            <v>979121.96</v>
          </cell>
          <cell r="L31">
            <v>116190624.04000001</v>
          </cell>
        </row>
        <row r="32">
          <cell r="D32">
            <v>156054227.19</v>
          </cell>
          <cell r="L32">
            <v>130411.39</v>
          </cell>
        </row>
        <row r="33">
          <cell r="D33">
            <v>0</v>
          </cell>
          <cell r="L33">
            <v>0</v>
          </cell>
        </row>
        <row r="34">
          <cell r="D34">
            <v>0</v>
          </cell>
          <cell r="L34">
            <v>0</v>
          </cell>
        </row>
        <row r="35">
          <cell r="D35">
            <v>0</v>
          </cell>
          <cell r="L35">
            <v>130411.39</v>
          </cell>
        </row>
        <row r="36">
          <cell r="D36">
            <v>0</v>
          </cell>
          <cell r="L36">
            <v>0</v>
          </cell>
        </row>
        <row r="37">
          <cell r="D37">
            <v>0</v>
          </cell>
          <cell r="L37">
            <v>0</v>
          </cell>
        </row>
        <row r="38">
          <cell r="D38">
            <v>0</v>
          </cell>
          <cell r="L38">
            <v>0</v>
          </cell>
        </row>
        <row r="39">
          <cell r="D39">
            <v>0</v>
          </cell>
          <cell r="L39">
            <v>0</v>
          </cell>
        </row>
        <row r="40">
          <cell r="D40">
            <v>148942427.58000001</v>
          </cell>
          <cell r="L40">
            <v>43024399.170000002</v>
          </cell>
        </row>
        <row r="41">
          <cell r="D41">
            <v>112289766.34999999</v>
          </cell>
          <cell r="L41">
            <v>14546758.07</v>
          </cell>
        </row>
        <row r="42">
          <cell r="D42">
            <v>34281861</v>
          </cell>
          <cell r="L42">
            <v>4543240.8099999996</v>
          </cell>
        </row>
        <row r="43">
          <cell r="D43">
            <v>0</v>
          </cell>
          <cell r="L43">
            <v>0</v>
          </cell>
        </row>
        <row r="44">
          <cell r="D44">
            <v>2697070.83</v>
          </cell>
          <cell r="L44">
            <v>7577705.04</v>
          </cell>
        </row>
        <row r="45">
          <cell r="D45">
            <v>149966.56</v>
          </cell>
          <cell r="L45">
            <v>16239303.66</v>
          </cell>
        </row>
        <row r="46">
          <cell r="D46">
            <v>-476237.16</v>
          </cell>
          <cell r="L46">
            <v>117391.59</v>
          </cell>
        </row>
        <row r="47">
          <cell r="D47">
            <v>1160115.3900000001</v>
          </cell>
          <cell r="L47">
            <v>73035813.480000004</v>
          </cell>
        </row>
        <row r="48">
          <cell r="D48">
            <v>620061.74</v>
          </cell>
          <cell r="L48">
            <v>0</v>
          </cell>
        </row>
        <row r="49">
          <cell r="D49">
            <v>0</v>
          </cell>
          <cell r="L49">
            <v>0</v>
          </cell>
        </row>
        <row r="50">
          <cell r="D50">
            <v>540053.65</v>
          </cell>
          <cell r="L50">
            <v>933664499.33999979</v>
          </cell>
        </row>
        <row r="51">
          <cell r="D51">
            <v>0</v>
          </cell>
        </row>
        <row r="52">
          <cell r="D52">
            <v>5951684.2199999997</v>
          </cell>
        </row>
        <row r="53">
          <cell r="D53">
            <v>0</v>
          </cell>
        </row>
        <row r="54">
          <cell r="D54">
            <v>933664499.33999991</v>
          </cell>
        </row>
      </sheetData>
      <sheetData sheetId="2">
        <row r="4">
          <cell r="D4">
            <v>0</v>
          </cell>
          <cell r="L4">
            <v>16226041.050000001</v>
          </cell>
        </row>
        <row r="5">
          <cell r="D5">
            <v>0</v>
          </cell>
        </row>
        <row r="8">
          <cell r="L8">
            <v>0</v>
          </cell>
        </row>
        <row r="10">
          <cell r="D10">
            <v>242327190.09999999</v>
          </cell>
          <cell r="L10">
            <v>66070469.609999999</v>
          </cell>
        </row>
        <row r="11">
          <cell r="D11">
            <v>212389867.72999999</v>
          </cell>
          <cell r="L11">
            <v>1293499.04</v>
          </cell>
        </row>
        <row r="12">
          <cell r="D12">
            <v>29937322.370000001</v>
          </cell>
          <cell r="L12">
            <v>0</v>
          </cell>
        </row>
        <row r="13">
          <cell r="D13">
            <v>53798.37</v>
          </cell>
          <cell r="L13">
            <v>2432763.3600000003</v>
          </cell>
        </row>
        <row r="14">
          <cell r="D14">
            <v>24546398.379999999</v>
          </cell>
          <cell r="L14">
            <v>1852357.81</v>
          </cell>
        </row>
        <row r="15">
          <cell r="D15">
            <v>0</v>
          </cell>
          <cell r="L15">
            <v>580405.55000000005</v>
          </cell>
        </row>
        <row r="16">
          <cell r="L16">
            <v>0</v>
          </cell>
        </row>
        <row r="17">
          <cell r="L17">
            <v>0</v>
          </cell>
        </row>
        <row r="18">
          <cell r="D18">
            <v>77688489.899999991</v>
          </cell>
          <cell r="L18">
            <v>9758.76</v>
          </cell>
        </row>
        <row r="19">
          <cell r="D19">
            <v>77458474.629999995</v>
          </cell>
        </row>
        <row r="20">
          <cell r="D20">
            <v>230015.27</v>
          </cell>
        </row>
        <row r="21">
          <cell r="D21">
            <v>0</v>
          </cell>
          <cell r="L21">
            <v>0</v>
          </cell>
        </row>
        <row r="22">
          <cell r="D22">
            <v>3815683.7800000003</v>
          </cell>
        </row>
        <row r="23">
          <cell r="L23">
            <v>228027840</v>
          </cell>
        </row>
        <row r="24">
          <cell r="L24">
            <v>19618115.23</v>
          </cell>
        </row>
        <row r="25">
          <cell r="D25">
            <v>0</v>
          </cell>
          <cell r="L25">
            <v>0</v>
          </cell>
        </row>
        <row r="26">
          <cell r="D26">
            <v>0</v>
          </cell>
          <cell r="L26">
            <v>36203937.630000003</v>
          </cell>
        </row>
        <row r="27">
          <cell r="L27">
            <v>801983.89</v>
          </cell>
        </row>
        <row r="28">
          <cell r="D28">
            <v>396387.55</v>
          </cell>
          <cell r="L28">
            <v>11106.65</v>
          </cell>
        </row>
        <row r="29">
          <cell r="D29">
            <v>8119087.3300000001</v>
          </cell>
          <cell r="L29">
            <v>0</v>
          </cell>
        </row>
        <row r="30">
          <cell r="D30">
            <v>1907057.3</v>
          </cell>
          <cell r="L30">
            <v>115.7</v>
          </cell>
        </row>
        <row r="31">
          <cell r="D31">
            <v>534209</v>
          </cell>
          <cell r="L31">
            <v>790761.54</v>
          </cell>
        </row>
        <row r="32">
          <cell r="D32">
            <v>3928185.11</v>
          </cell>
        </row>
        <row r="33">
          <cell r="D33">
            <v>127070.55</v>
          </cell>
        </row>
        <row r="34">
          <cell r="D34">
            <v>0</v>
          </cell>
        </row>
        <row r="35">
          <cell r="D35">
            <v>2425440.79</v>
          </cell>
        </row>
        <row r="36">
          <cell r="D36">
            <v>1375673.77</v>
          </cell>
        </row>
      </sheetData>
      <sheetData sheetId="3">
        <row r="5">
          <cell r="D5">
            <v>219129272</v>
          </cell>
          <cell r="E5">
            <v>7814409.4399999976</v>
          </cell>
          <cell r="F5">
            <v>226943681.44</v>
          </cell>
          <cell r="G5">
            <v>218998126.75</v>
          </cell>
          <cell r="H5">
            <v>218998126.75</v>
          </cell>
          <cell r="I5">
            <v>7945554.6899999976</v>
          </cell>
          <cell r="J5">
            <v>213130877.13</v>
          </cell>
          <cell r="K5">
            <v>5867249.6200000048</v>
          </cell>
        </row>
        <row r="6">
          <cell r="D6">
            <v>56172733</v>
          </cell>
          <cell r="E6">
            <v>13882786.170000002</v>
          </cell>
          <cell r="F6">
            <v>70055519.170000002</v>
          </cell>
          <cell r="G6">
            <v>59335566.719999999</v>
          </cell>
          <cell r="H6">
            <v>57844986.640000001</v>
          </cell>
          <cell r="I6">
            <v>12210532.530000001</v>
          </cell>
          <cell r="J6">
            <v>53261155.880000003</v>
          </cell>
          <cell r="K6">
            <v>4583830.7599999979</v>
          </cell>
        </row>
        <row r="7">
          <cell r="D7">
            <v>4232609</v>
          </cell>
          <cell r="E7">
            <v>0</v>
          </cell>
          <cell r="F7">
            <v>4232609</v>
          </cell>
          <cell r="G7">
            <v>3571648.42</v>
          </cell>
          <cell r="H7">
            <v>3571648.42</v>
          </cell>
          <cell r="I7">
            <v>660960.58000000007</v>
          </cell>
          <cell r="J7">
            <v>3568556.4</v>
          </cell>
          <cell r="K7">
            <v>3092.0200000000186</v>
          </cell>
        </row>
        <row r="8">
          <cell r="D8">
            <v>3971727</v>
          </cell>
          <cell r="E8">
            <v>11649424.689999999</v>
          </cell>
          <cell r="F8">
            <v>15621151.689999999</v>
          </cell>
          <cell r="G8">
            <v>9720301.5800000001</v>
          </cell>
          <cell r="H8">
            <v>8237859.25</v>
          </cell>
          <cell r="I8">
            <v>7383292.4399999995</v>
          </cell>
          <cell r="J8">
            <v>8026889.8200000003</v>
          </cell>
          <cell r="K8">
            <v>210969.4299999997</v>
          </cell>
        </row>
        <row r="9">
          <cell r="D9">
            <v>0</v>
          </cell>
          <cell r="E9">
            <v>0</v>
          </cell>
          <cell r="F9">
            <v>0</v>
          </cell>
          <cell r="G9">
            <v>0</v>
          </cell>
          <cell r="H9">
            <v>0</v>
          </cell>
          <cell r="I9">
            <v>0</v>
          </cell>
          <cell r="J9">
            <v>0</v>
          </cell>
          <cell r="K9">
            <v>0</v>
          </cell>
        </row>
        <row r="10">
          <cell r="D10">
            <v>53060268</v>
          </cell>
          <cell r="E10">
            <v>92184903.069999993</v>
          </cell>
          <cell r="F10">
            <v>145245171.06999999</v>
          </cell>
          <cell r="G10">
            <v>72664918.959999993</v>
          </cell>
          <cell r="H10">
            <v>65775932.479999997</v>
          </cell>
          <cell r="I10">
            <v>79469238.590000004</v>
          </cell>
          <cell r="J10">
            <v>62330285.240000002</v>
          </cell>
          <cell r="K10">
            <v>3445647.2399999946</v>
          </cell>
        </row>
        <row r="11">
          <cell r="D11">
            <v>4520759</v>
          </cell>
          <cell r="E11">
            <v>1795550.4100000001</v>
          </cell>
          <cell r="F11">
            <v>6316309.4100000001</v>
          </cell>
          <cell r="G11">
            <v>2441266.2999999998</v>
          </cell>
          <cell r="H11">
            <v>2441266.2999999998</v>
          </cell>
          <cell r="I11">
            <v>3875043.1100000003</v>
          </cell>
          <cell r="J11">
            <v>2005507.3</v>
          </cell>
          <cell r="K11">
            <v>435758.99999999977</v>
          </cell>
        </row>
        <row r="12">
          <cell r="D12">
            <v>0</v>
          </cell>
          <cell r="E12">
            <v>0</v>
          </cell>
          <cell r="F12">
            <v>0</v>
          </cell>
          <cell r="G12">
            <v>0</v>
          </cell>
          <cell r="H12">
            <v>0</v>
          </cell>
          <cell r="I12">
            <v>0</v>
          </cell>
          <cell r="J12">
            <v>0</v>
          </cell>
          <cell r="K12">
            <v>0</v>
          </cell>
        </row>
        <row r="13">
          <cell r="D13">
            <v>1656619</v>
          </cell>
          <cell r="E13">
            <v>0</v>
          </cell>
          <cell r="F13">
            <v>1656619</v>
          </cell>
          <cell r="G13">
            <v>1656597.17</v>
          </cell>
          <cell r="H13">
            <v>1656597.17</v>
          </cell>
          <cell r="I13">
            <v>21.830000000074506</v>
          </cell>
          <cell r="J13">
            <v>1656597.17</v>
          </cell>
          <cell r="K13">
            <v>0</v>
          </cell>
        </row>
        <row r="20">
          <cell r="D20">
            <v>0</v>
          </cell>
          <cell r="E20">
            <v>0</v>
          </cell>
          <cell r="F20">
            <v>0</v>
          </cell>
          <cell r="G20">
            <v>0</v>
          </cell>
          <cell r="H20">
            <v>0</v>
          </cell>
          <cell r="I20">
            <v>0</v>
          </cell>
          <cell r="J20">
            <v>0</v>
          </cell>
        </row>
        <row r="21">
          <cell r="D21">
            <v>0</v>
          </cell>
          <cell r="E21">
            <v>0</v>
          </cell>
          <cell r="F21">
            <v>0</v>
          </cell>
          <cell r="G21">
            <v>0</v>
          </cell>
          <cell r="H21">
            <v>0</v>
          </cell>
          <cell r="I21">
            <v>0</v>
          </cell>
          <cell r="J21">
            <v>0</v>
          </cell>
        </row>
        <row r="22">
          <cell r="D22">
            <v>79848582</v>
          </cell>
          <cell r="E22">
            <v>8593066.8800000008</v>
          </cell>
          <cell r="F22">
            <v>88441648.879999995</v>
          </cell>
          <cell r="G22">
            <v>85892812.819999993</v>
          </cell>
          <cell r="H22">
            <v>69315841.909999996</v>
          </cell>
          <cell r="I22">
            <v>0</v>
          </cell>
          <cell r="J22">
            <v>16576970.909999996</v>
          </cell>
        </row>
        <row r="23">
          <cell r="D23">
            <v>236936786</v>
          </cell>
          <cell r="E23">
            <v>11196835.58</v>
          </cell>
          <cell r="F23">
            <v>248133621.58000001</v>
          </cell>
          <cell r="G23">
            <v>248582335.66</v>
          </cell>
          <cell r="H23">
            <v>176047505.52000001</v>
          </cell>
          <cell r="I23">
            <v>0</v>
          </cell>
          <cell r="J23">
            <v>72534830.139999986</v>
          </cell>
        </row>
        <row r="24">
          <cell r="D24">
            <v>1011000</v>
          </cell>
          <cell r="E24">
            <v>311841.53000000003</v>
          </cell>
          <cell r="F24">
            <v>1322841.53</v>
          </cell>
          <cell r="G24">
            <v>1096169.68</v>
          </cell>
          <cell r="H24">
            <v>958109.74</v>
          </cell>
          <cell r="I24">
            <v>0</v>
          </cell>
          <cell r="J24">
            <v>138059.93999999994</v>
          </cell>
        </row>
        <row r="25">
          <cell r="D25">
            <v>0</v>
          </cell>
          <cell r="E25">
            <v>0</v>
          </cell>
          <cell r="F25">
            <v>0</v>
          </cell>
          <cell r="G25">
            <v>115.7</v>
          </cell>
          <cell r="H25">
            <v>115.7</v>
          </cell>
          <cell r="I25">
            <v>0</v>
          </cell>
          <cell r="J25">
            <v>0</v>
          </cell>
        </row>
        <row r="26">
          <cell r="D26">
            <v>24947619</v>
          </cell>
          <cell r="E26">
            <v>9968602.1500000004</v>
          </cell>
          <cell r="F26">
            <v>34916221.149999999</v>
          </cell>
          <cell r="G26">
            <v>36536511.939999998</v>
          </cell>
          <cell r="H26">
            <v>18372404.210000001</v>
          </cell>
          <cell r="I26">
            <v>0</v>
          </cell>
          <cell r="J26">
            <v>18164107.729999997</v>
          </cell>
        </row>
        <row r="27">
          <cell r="D27">
            <v>0</v>
          </cell>
          <cell r="E27">
            <v>90003161.730000004</v>
          </cell>
          <cell r="F27">
            <v>90003161.730000004</v>
          </cell>
          <cell r="G27">
            <v>0</v>
          </cell>
          <cell r="H27">
            <v>0</v>
          </cell>
          <cell r="I27">
            <v>0</v>
          </cell>
          <cell r="J27">
            <v>0</v>
          </cell>
        </row>
        <row r="28">
          <cell r="D28">
            <v>0</v>
          </cell>
          <cell r="E28">
            <v>7253565.9100000001</v>
          </cell>
          <cell r="F28">
            <v>7253565.9100000001</v>
          </cell>
          <cell r="G28">
            <v>7787042.0700000003</v>
          </cell>
          <cell r="H28">
            <v>7787042.0700000003</v>
          </cell>
          <cell r="I28">
            <v>0</v>
          </cell>
          <cell r="J28">
            <v>0</v>
          </cell>
        </row>
      </sheetData>
      <sheetData sheetId="4">
        <row r="5">
          <cell r="D5">
            <v>0</v>
          </cell>
          <cell r="E5">
            <v>0</v>
          </cell>
        </row>
        <row r="6">
          <cell r="D6">
            <v>0</v>
          </cell>
          <cell r="E6">
            <v>0</v>
          </cell>
        </row>
        <row r="8">
          <cell r="D8">
            <v>7787042.0700000003</v>
          </cell>
          <cell r="E8">
            <v>1656597.17</v>
          </cell>
        </row>
        <row r="10">
          <cell r="F10">
            <v>5699252.2599999998</v>
          </cell>
        </row>
        <row r="11">
          <cell r="F11">
            <v>22228924.870000001</v>
          </cell>
        </row>
        <row r="12">
          <cell r="F12">
            <v>17441067.43</v>
          </cell>
        </row>
      </sheetData>
      <sheetData sheetId="5">
        <row r="3">
          <cell r="D3">
            <v>114758682.05</v>
          </cell>
        </row>
        <row r="4">
          <cell r="D4">
            <v>107413968.72</v>
          </cell>
        </row>
        <row r="5">
          <cell r="D5">
            <v>4875797.63</v>
          </cell>
        </row>
        <row r="6">
          <cell r="D6">
            <v>3997197.5</v>
          </cell>
        </row>
        <row r="7">
          <cell r="D7">
            <v>0</v>
          </cell>
        </row>
        <row r="8">
          <cell r="D8">
            <v>476237.16</v>
          </cell>
        </row>
        <row r="9">
          <cell r="D9">
            <v>1052044.6399999999</v>
          </cell>
        </row>
        <row r="10">
          <cell r="D10">
            <v>24009791.34</v>
          </cell>
        </row>
        <row r="11">
          <cell r="D11">
            <v>14546548.07</v>
          </cell>
        </row>
        <row r="12">
          <cell r="D12">
            <v>210</v>
          </cell>
        </row>
        <row r="13">
          <cell r="D13">
            <v>9612999.8300000001</v>
          </cell>
        </row>
        <row r="14">
          <cell r="D14">
            <v>0</v>
          </cell>
        </row>
        <row r="15">
          <cell r="D15">
            <v>149966.56</v>
          </cell>
        </row>
        <row r="16">
          <cell r="D16">
            <v>5951684.2199999997</v>
          </cell>
        </row>
        <row r="17">
          <cell r="D17">
            <v>50542422.539999999</v>
          </cell>
        </row>
        <row r="18">
          <cell r="D18">
            <v>46158152.390000001</v>
          </cell>
        </row>
        <row r="19">
          <cell r="D19">
            <v>96700574.929999992</v>
          </cell>
        </row>
        <row r="23">
          <cell r="D23">
            <v>471435568.78999996</v>
          </cell>
        </row>
        <row r="24">
          <cell r="D24">
            <v>272481019.14999998</v>
          </cell>
        </row>
        <row r="25">
          <cell r="D25">
            <v>80724035.299999997</v>
          </cell>
        </row>
        <row r="26">
          <cell r="D26">
            <v>118230514.34</v>
          </cell>
        </row>
        <row r="27">
          <cell r="D27">
            <v>0</v>
          </cell>
        </row>
        <row r="28">
          <cell r="D28">
            <v>480185829.87</v>
          </cell>
        </row>
        <row r="29">
          <cell r="D29">
            <v>343979868.94</v>
          </cell>
        </row>
        <row r="30">
          <cell r="D30">
            <v>17154810.210000001</v>
          </cell>
        </row>
        <row r="31">
          <cell r="D31">
            <v>119051150.72</v>
          </cell>
        </row>
        <row r="32">
          <cell r="D32">
            <v>0</v>
          </cell>
        </row>
        <row r="33">
          <cell r="D33">
            <v>-8750261.0800000429</v>
          </cell>
        </row>
        <row r="34">
          <cell r="D34">
            <v>14701945.300000001</v>
          </cell>
        </row>
        <row r="35">
          <cell r="D35">
            <v>5951684.2199999578</v>
          </cell>
        </row>
      </sheetData>
      <sheetData sheetId="6">
        <row r="5">
          <cell r="D5">
            <v>5636291.0100000203</v>
          </cell>
          <cell r="E5">
            <v>-14464.06</v>
          </cell>
          <cell r="F5">
            <v>5621826.9500000207</v>
          </cell>
          <cell r="G5">
            <v>5621826.9500000207</v>
          </cell>
          <cell r="H5">
            <v>0</v>
          </cell>
        </row>
        <row r="6">
          <cell r="D6">
            <v>4899614.8799999952</v>
          </cell>
          <cell r="E6">
            <v>-3749.09</v>
          </cell>
          <cell r="F6">
            <v>4895865.7899999954</v>
          </cell>
          <cell r="G6">
            <v>4895865.7899999954</v>
          </cell>
          <cell r="H6">
            <v>0</v>
          </cell>
        </row>
        <row r="7">
          <cell r="D7">
            <v>0</v>
          </cell>
          <cell r="E7">
            <v>0</v>
          </cell>
          <cell r="F7">
            <v>0</v>
          </cell>
          <cell r="G7">
            <v>0</v>
          </cell>
          <cell r="H7">
            <v>0</v>
          </cell>
        </row>
        <row r="8">
          <cell r="D8">
            <v>1728145</v>
          </cell>
          <cell r="E8">
            <v>0</v>
          </cell>
          <cell r="F8">
            <v>1728145</v>
          </cell>
          <cell r="G8">
            <v>1728145</v>
          </cell>
          <cell r="H8">
            <v>0</v>
          </cell>
        </row>
        <row r="9">
          <cell r="D9">
            <v>3931502.8100000024</v>
          </cell>
          <cell r="E9">
            <v>-12693.67</v>
          </cell>
          <cell r="F9">
            <v>3918809.1400000025</v>
          </cell>
          <cell r="G9">
            <v>3918599.14</v>
          </cell>
          <cell r="H9">
            <v>210.00000000232831</v>
          </cell>
        </row>
        <row r="10">
          <cell r="D10">
            <v>990373.33000000007</v>
          </cell>
          <cell r="E10">
            <v>0</v>
          </cell>
          <cell r="F10">
            <v>990373.33000000007</v>
          </cell>
          <cell r="G10">
            <v>990373.33000000007</v>
          </cell>
          <cell r="H10">
            <v>0</v>
          </cell>
        </row>
        <row r="11">
          <cell r="D11">
            <v>0</v>
          </cell>
          <cell r="E11">
            <v>0</v>
          </cell>
          <cell r="F11">
            <v>0</v>
          </cell>
          <cell r="G11">
            <v>0</v>
          </cell>
          <cell r="H11">
            <v>0</v>
          </cell>
        </row>
        <row r="12">
          <cell r="D12">
            <v>0</v>
          </cell>
          <cell r="E12">
            <v>0</v>
          </cell>
          <cell r="F12">
            <v>0</v>
          </cell>
          <cell r="G12">
            <v>0</v>
          </cell>
          <cell r="H12">
            <v>0</v>
          </cell>
        </row>
        <row r="19">
          <cell r="D19">
            <v>0</v>
          </cell>
          <cell r="E19">
            <v>0</v>
          </cell>
          <cell r="F19">
            <v>0</v>
          </cell>
          <cell r="G19">
            <v>0</v>
          </cell>
          <cell r="H19">
            <v>0</v>
          </cell>
          <cell r="I19">
            <v>0</v>
          </cell>
          <cell r="J19">
            <v>0</v>
          </cell>
          <cell r="K19">
            <v>0</v>
          </cell>
          <cell r="L19">
            <v>0</v>
          </cell>
        </row>
        <row r="20">
          <cell r="D20">
            <v>0</v>
          </cell>
          <cell r="E20">
            <v>0</v>
          </cell>
          <cell r="F20">
            <v>0</v>
          </cell>
          <cell r="G20">
            <v>0</v>
          </cell>
          <cell r="H20">
            <v>0</v>
          </cell>
          <cell r="I20">
            <v>0</v>
          </cell>
          <cell r="J20">
            <v>0</v>
          </cell>
          <cell r="K20">
            <v>0</v>
          </cell>
          <cell r="L20">
            <v>0</v>
          </cell>
        </row>
        <row r="21">
          <cell r="D21">
            <v>17618589.990000002</v>
          </cell>
          <cell r="E21">
            <v>0</v>
          </cell>
          <cell r="F21">
            <v>842499.72</v>
          </cell>
          <cell r="G21">
            <v>0</v>
          </cell>
          <cell r="H21">
            <v>16776090.270000001</v>
          </cell>
          <cell r="I21">
            <v>14286961.500000002</v>
          </cell>
          <cell r="J21">
            <v>0</v>
          </cell>
          <cell r="K21">
            <v>0</v>
          </cell>
          <cell r="L21">
            <v>2489128.7699999996</v>
          </cell>
        </row>
        <row r="22">
          <cell r="D22">
            <v>52793483.619999975</v>
          </cell>
          <cell r="E22">
            <v>0</v>
          </cell>
          <cell r="F22">
            <v>10974.04</v>
          </cell>
          <cell r="G22">
            <v>0</v>
          </cell>
          <cell r="H22">
            <v>52782509.579999976</v>
          </cell>
          <cell r="I22">
            <v>52264076.780000001</v>
          </cell>
          <cell r="J22">
            <v>0</v>
          </cell>
          <cell r="K22">
            <v>0</v>
          </cell>
          <cell r="L22">
            <v>518432.79999997467</v>
          </cell>
        </row>
        <row r="23">
          <cell r="D23">
            <v>363038.42</v>
          </cell>
          <cell r="E23">
            <v>0</v>
          </cell>
          <cell r="F23">
            <v>154055.42000000001</v>
          </cell>
          <cell r="G23">
            <v>0</v>
          </cell>
          <cell r="H23">
            <v>208982.99999999997</v>
          </cell>
          <cell r="I23">
            <v>143410.65</v>
          </cell>
          <cell r="J23">
            <v>0</v>
          </cell>
          <cell r="K23">
            <v>0</v>
          </cell>
          <cell r="L23">
            <v>65572.349999999977</v>
          </cell>
        </row>
        <row r="24">
          <cell r="D24">
            <v>50591.770000000004</v>
          </cell>
          <cell r="E24">
            <v>0</v>
          </cell>
          <cell r="F24">
            <v>0</v>
          </cell>
          <cell r="G24">
            <v>0</v>
          </cell>
          <cell r="H24">
            <v>50591.770000000004</v>
          </cell>
          <cell r="I24">
            <v>0</v>
          </cell>
          <cell r="J24">
            <v>0</v>
          </cell>
          <cell r="K24">
            <v>0</v>
          </cell>
          <cell r="L24">
            <v>50591.770000000004</v>
          </cell>
        </row>
        <row r="25">
          <cell r="D25">
            <v>17202065.340000004</v>
          </cell>
          <cell r="E25">
            <v>0</v>
          </cell>
          <cell r="F25">
            <v>1461567.4</v>
          </cell>
          <cell r="G25">
            <v>0</v>
          </cell>
          <cell r="H25">
            <v>15740497.940000003</v>
          </cell>
          <cell r="I25">
            <v>13988426</v>
          </cell>
          <cell r="J25">
            <v>0</v>
          </cell>
          <cell r="K25">
            <v>0</v>
          </cell>
          <cell r="L25">
            <v>1752071.9400000032</v>
          </cell>
        </row>
        <row r="26">
          <cell r="D26">
            <v>0</v>
          </cell>
          <cell r="E26">
            <v>0</v>
          </cell>
          <cell r="F26">
            <v>0</v>
          </cell>
          <cell r="G26">
            <v>0</v>
          </cell>
          <cell r="H26">
            <v>0</v>
          </cell>
          <cell r="I26">
            <v>0</v>
          </cell>
          <cell r="J26">
            <v>0</v>
          </cell>
          <cell r="K26">
            <v>0</v>
          </cell>
          <cell r="L26">
            <v>0</v>
          </cell>
        </row>
        <row r="27">
          <cell r="D27">
            <v>118670.5</v>
          </cell>
          <cell r="E27">
            <v>0</v>
          </cell>
          <cell r="F27">
            <v>77510.13</v>
          </cell>
          <cell r="G27">
            <v>0</v>
          </cell>
          <cell r="H27">
            <v>41160.369999999995</v>
          </cell>
          <cell r="I27">
            <v>41160.370000000003</v>
          </cell>
          <cell r="J27">
            <v>0</v>
          </cell>
          <cell r="K27">
            <v>0</v>
          </cell>
          <cell r="L27">
            <v>-7.2759576141834259E-12</v>
          </cell>
        </row>
      </sheetData>
      <sheetData sheetId="7"/>
      <sheetData sheetId="8">
        <row r="6">
          <cell r="D6">
            <v>5322</v>
          </cell>
        </row>
        <row r="10">
          <cell r="H10">
            <v>0</v>
          </cell>
        </row>
        <row r="11">
          <cell r="H11">
            <v>0</v>
          </cell>
        </row>
        <row r="16">
          <cell r="H16">
            <v>0</v>
          </cell>
        </row>
        <row r="30">
          <cell r="H30">
            <v>-14.82</v>
          </cell>
        </row>
        <row r="31">
          <cell r="H31">
            <v>34</v>
          </cell>
        </row>
      </sheetData>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1100"/>
      <sheetName val="2110"/>
      <sheetName val="5100"/>
      <sheetName val="5120"/>
      <sheetName val="6100"/>
      <sheetName val="7100"/>
      <sheetName val="Acerno_Cache_XXXXX"/>
      <sheetName val="8100"/>
    </sheetNames>
    <sheetDataSet>
      <sheetData sheetId="0"/>
      <sheetData sheetId="1">
        <row r="3">
          <cell r="D3">
            <v>770857082.49999988</v>
          </cell>
          <cell r="L3">
            <v>657495303.40999997</v>
          </cell>
        </row>
        <row r="4">
          <cell r="D4">
            <v>0</v>
          </cell>
          <cell r="L4">
            <v>665550420.30999994</v>
          </cell>
        </row>
        <row r="5">
          <cell r="D5">
            <v>0</v>
          </cell>
          <cell r="L5">
            <v>664913847.52999997</v>
          </cell>
        </row>
        <row r="6">
          <cell r="D6">
            <v>0</v>
          </cell>
          <cell r="L6">
            <v>0</v>
          </cell>
        </row>
        <row r="7">
          <cell r="D7">
            <v>0</v>
          </cell>
          <cell r="L7">
            <v>636572.78</v>
          </cell>
        </row>
        <row r="8">
          <cell r="D8">
            <v>0</v>
          </cell>
          <cell r="L8">
            <v>0</v>
          </cell>
        </row>
        <row r="9">
          <cell r="D9">
            <v>0</v>
          </cell>
          <cell r="L9">
            <v>0</v>
          </cell>
        </row>
        <row r="10">
          <cell r="D10">
            <v>1298788.0500000007</v>
          </cell>
          <cell r="L10">
            <v>0</v>
          </cell>
        </row>
        <row r="11">
          <cell r="D11">
            <v>0</v>
          </cell>
          <cell r="L11">
            <v>0</v>
          </cell>
        </row>
        <row r="12">
          <cell r="D12">
            <v>0</v>
          </cell>
          <cell r="L12">
            <v>0</v>
          </cell>
        </row>
        <row r="13">
          <cell r="D13">
            <v>16428610.470000001</v>
          </cell>
          <cell r="L13">
            <v>0</v>
          </cell>
        </row>
        <row r="14">
          <cell r="D14">
            <v>0</v>
          </cell>
          <cell r="L14">
            <v>0</v>
          </cell>
        </row>
        <row r="15">
          <cell r="D15">
            <v>0</v>
          </cell>
          <cell r="L15">
            <v>-8055116.9000000004</v>
          </cell>
        </row>
        <row r="16">
          <cell r="D16">
            <v>-15129822.42</v>
          </cell>
          <cell r="L16">
            <v>0</v>
          </cell>
        </row>
        <row r="17">
          <cell r="D17">
            <v>0</v>
          </cell>
          <cell r="L17">
            <v>21737860.609999999</v>
          </cell>
        </row>
        <row r="18">
          <cell r="D18">
            <v>635539966.39999998</v>
          </cell>
          <cell r="L18">
            <v>112757020.06</v>
          </cell>
        </row>
        <row r="19">
          <cell r="D19">
            <v>755800135.70000005</v>
          </cell>
          <cell r="L19">
            <v>54091089.390000001</v>
          </cell>
        </row>
        <row r="20">
          <cell r="D20">
            <v>41925898.689999998</v>
          </cell>
          <cell r="L20">
            <v>54091089.390000001</v>
          </cell>
        </row>
        <row r="21">
          <cell r="D21">
            <v>60290424.210000001</v>
          </cell>
          <cell r="L21">
            <v>0</v>
          </cell>
        </row>
        <row r="22">
          <cell r="D22">
            <v>320410778.64999998</v>
          </cell>
          <cell r="L22">
            <v>0</v>
          </cell>
        </row>
        <row r="23">
          <cell r="D23">
            <v>-542887270.85000002</v>
          </cell>
          <cell r="L23">
            <v>0</v>
          </cell>
        </row>
        <row r="24">
          <cell r="D24">
            <v>0</v>
          </cell>
          <cell r="L24">
            <v>58665930.670000002</v>
          </cell>
        </row>
        <row r="25">
          <cell r="D25">
            <v>236798.41</v>
          </cell>
          <cell r="L25">
            <v>0</v>
          </cell>
        </row>
        <row r="26">
          <cell r="D26">
            <v>236798.41</v>
          </cell>
          <cell r="L26">
            <v>58665930.670000002</v>
          </cell>
        </row>
        <row r="27">
          <cell r="D27">
            <v>0</v>
          </cell>
          <cell r="L27">
            <v>0</v>
          </cell>
        </row>
        <row r="28">
          <cell r="D28">
            <v>0</v>
          </cell>
          <cell r="L28">
            <v>0</v>
          </cell>
        </row>
        <row r="29">
          <cell r="D29">
            <v>0</v>
          </cell>
          <cell r="L29">
            <v>0</v>
          </cell>
        </row>
        <row r="30">
          <cell r="D30">
            <v>133781529.64</v>
          </cell>
        </row>
        <row r="31">
          <cell r="D31">
            <v>0</v>
          </cell>
          <cell r="L31">
            <v>81770168.230000004</v>
          </cell>
        </row>
        <row r="32">
          <cell r="D32">
            <v>102903269.81000002</v>
          </cell>
          <cell r="L32">
            <v>148750.5</v>
          </cell>
        </row>
        <row r="33">
          <cell r="D33">
            <v>404450.72</v>
          </cell>
          <cell r="L33">
            <v>0</v>
          </cell>
        </row>
        <row r="34">
          <cell r="D34">
            <v>0</v>
          </cell>
          <cell r="L34">
            <v>0</v>
          </cell>
        </row>
        <row r="35">
          <cell r="D35">
            <v>0</v>
          </cell>
          <cell r="L35">
            <v>148750.5</v>
          </cell>
        </row>
        <row r="36">
          <cell r="D36">
            <v>0</v>
          </cell>
          <cell r="L36">
            <v>0</v>
          </cell>
        </row>
        <row r="37">
          <cell r="D37">
            <v>404450.72</v>
          </cell>
          <cell r="L37">
            <v>4038.16</v>
          </cell>
        </row>
        <row r="38">
          <cell r="D38">
            <v>0</v>
          </cell>
          <cell r="L38">
            <v>0</v>
          </cell>
        </row>
        <row r="39">
          <cell r="D39">
            <v>0</v>
          </cell>
          <cell r="L39">
            <v>4038.16</v>
          </cell>
        </row>
        <row r="40">
          <cell r="D40">
            <v>72560103.570000008</v>
          </cell>
          <cell r="L40">
            <v>25819021.450000003</v>
          </cell>
        </row>
        <row r="41">
          <cell r="D41">
            <v>46314238.560000002</v>
          </cell>
          <cell r="L41">
            <v>8596692.5299999993</v>
          </cell>
        </row>
        <row r="42">
          <cell r="D42">
            <v>25929485.260000002</v>
          </cell>
          <cell r="L42">
            <v>7004224.29</v>
          </cell>
        </row>
        <row r="43">
          <cell r="D43">
            <v>0</v>
          </cell>
          <cell r="L43">
            <v>0</v>
          </cell>
        </row>
        <row r="44">
          <cell r="D44">
            <v>2338460.14</v>
          </cell>
          <cell r="L44">
            <v>6060195.9900000002</v>
          </cell>
        </row>
        <row r="45">
          <cell r="D45">
            <v>4614.8500000000004</v>
          </cell>
          <cell r="L45">
            <v>4129531.95</v>
          </cell>
        </row>
        <row r="46">
          <cell r="D46">
            <v>-2026695.24</v>
          </cell>
          <cell r="L46">
            <v>28376.69</v>
          </cell>
        </row>
        <row r="47">
          <cell r="D47">
            <v>7218.76</v>
          </cell>
          <cell r="L47">
            <v>55798358.119999997</v>
          </cell>
        </row>
        <row r="48">
          <cell r="D48">
            <v>0</v>
          </cell>
          <cell r="L48">
            <v>0</v>
          </cell>
        </row>
        <row r="49">
          <cell r="D49">
            <v>0</v>
          </cell>
          <cell r="L49">
            <v>0</v>
          </cell>
        </row>
        <row r="50">
          <cell r="D50">
            <v>7218.76</v>
          </cell>
          <cell r="L50">
            <v>873760352.30999994</v>
          </cell>
        </row>
        <row r="51">
          <cell r="D51">
            <v>0</v>
          </cell>
        </row>
        <row r="52">
          <cell r="D52">
            <v>29931496.760000002</v>
          </cell>
        </row>
        <row r="53">
          <cell r="D53">
            <v>0</v>
          </cell>
        </row>
        <row r="54">
          <cell r="D54">
            <v>873760352.30999994</v>
          </cell>
        </row>
      </sheetData>
      <sheetData sheetId="2">
        <row r="4">
          <cell r="D4">
            <v>0</v>
          </cell>
          <cell r="L4">
            <v>58014708.780000001</v>
          </cell>
        </row>
        <row r="5">
          <cell r="D5">
            <v>0</v>
          </cell>
        </row>
        <row r="8">
          <cell r="L8">
            <v>0</v>
          </cell>
        </row>
        <row r="10">
          <cell r="D10">
            <v>207019810.5</v>
          </cell>
          <cell r="L10">
            <v>0</v>
          </cell>
        </row>
        <row r="11">
          <cell r="D11">
            <v>180601630</v>
          </cell>
          <cell r="L11">
            <v>952901.43</v>
          </cell>
        </row>
        <row r="12">
          <cell r="D12">
            <v>26418180.5</v>
          </cell>
          <cell r="L12">
            <v>0</v>
          </cell>
        </row>
        <row r="13">
          <cell r="D13">
            <v>2423823.9700000002</v>
          </cell>
          <cell r="L13">
            <v>6383631.5</v>
          </cell>
        </row>
        <row r="14">
          <cell r="D14">
            <v>30899133.66</v>
          </cell>
          <cell r="L14">
            <v>3156449.56</v>
          </cell>
        </row>
        <row r="15">
          <cell r="D15">
            <v>113431.55</v>
          </cell>
          <cell r="L15">
            <v>3227181.94</v>
          </cell>
        </row>
        <row r="16">
          <cell r="L16">
            <v>0</v>
          </cell>
        </row>
        <row r="17">
          <cell r="L17">
            <v>0</v>
          </cell>
        </row>
        <row r="18">
          <cell r="D18">
            <v>57552426.829999998</v>
          </cell>
          <cell r="L18">
            <v>2718.51</v>
          </cell>
        </row>
        <row r="19">
          <cell r="D19">
            <v>58959147.890000001</v>
          </cell>
        </row>
        <row r="20">
          <cell r="D20">
            <v>-1406721.06</v>
          </cell>
        </row>
        <row r="21">
          <cell r="D21">
            <v>0</v>
          </cell>
          <cell r="L21">
            <v>0</v>
          </cell>
        </row>
        <row r="22">
          <cell r="D22">
            <v>3848728.85</v>
          </cell>
        </row>
        <row r="23">
          <cell r="L23">
            <v>214647625.84</v>
          </cell>
        </row>
        <row r="24">
          <cell r="L24">
            <v>0</v>
          </cell>
        </row>
        <row r="25">
          <cell r="D25">
            <v>0</v>
          </cell>
          <cell r="L25">
            <v>24697856.75</v>
          </cell>
        </row>
        <row r="26">
          <cell r="D26">
            <v>58697.88</v>
          </cell>
          <cell r="L26">
            <v>3000</v>
          </cell>
        </row>
        <row r="27">
          <cell r="L27">
            <v>0</v>
          </cell>
        </row>
        <row r="28">
          <cell r="D28">
            <v>9895770.5</v>
          </cell>
          <cell r="L28">
            <v>0</v>
          </cell>
        </row>
        <row r="29">
          <cell r="D29">
            <v>0</v>
          </cell>
          <cell r="L29">
            <v>0</v>
          </cell>
        </row>
        <row r="30">
          <cell r="D30">
            <v>0</v>
          </cell>
          <cell r="L30">
            <v>0</v>
          </cell>
        </row>
        <row r="31">
          <cell r="D31">
            <v>5629.91</v>
          </cell>
          <cell r="L31">
            <v>0</v>
          </cell>
        </row>
        <row r="32">
          <cell r="D32">
            <v>940106.06</v>
          </cell>
        </row>
        <row r="33">
          <cell r="D33">
            <v>14145.15</v>
          </cell>
        </row>
        <row r="34">
          <cell r="D34">
            <v>0</v>
          </cell>
        </row>
        <row r="35">
          <cell r="D35">
            <v>286082.21000000002</v>
          </cell>
        </row>
        <row r="36">
          <cell r="D36">
            <v>639878.69999999995</v>
          </cell>
        </row>
      </sheetData>
      <sheetData sheetId="3">
        <row r="5">
          <cell r="D5">
            <v>178254693.43000001</v>
          </cell>
          <cell r="E5">
            <v>415096.72</v>
          </cell>
          <cell r="F5">
            <v>178669790.15000001</v>
          </cell>
          <cell r="G5">
            <v>176795787.97</v>
          </cell>
          <cell r="H5">
            <v>176795787.97</v>
          </cell>
          <cell r="I5">
            <v>1874002.1800000072</v>
          </cell>
          <cell r="J5">
            <v>171407036.84999999</v>
          </cell>
          <cell r="K5">
            <v>5388751.1200000048</v>
          </cell>
        </row>
        <row r="6">
          <cell r="D6">
            <v>42579161.420000002</v>
          </cell>
          <cell r="E6">
            <v>1160681.18</v>
          </cell>
          <cell r="F6">
            <v>43739842.600000001</v>
          </cell>
          <cell r="G6">
            <v>40043937.170000002</v>
          </cell>
          <cell r="H6">
            <v>37681689.590000004</v>
          </cell>
          <cell r="I6">
            <v>6058153.0099999979</v>
          </cell>
          <cell r="J6">
            <v>37501431.009999998</v>
          </cell>
          <cell r="K6">
            <v>180258.58000000566</v>
          </cell>
        </row>
        <row r="7">
          <cell r="D7">
            <v>4070011.9</v>
          </cell>
          <cell r="E7">
            <v>212966.07</v>
          </cell>
          <cell r="F7">
            <v>4282977.97</v>
          </cell>
          <cell r="G7">
            <v>3992654.68</v>
          </cell>
          <cell r="H7">
            <v>3992654.68</v>
          </cell>
          <cell r="I7">
            <v>290323.28999999957</v>
          </cell>
          <cell r="J7">
            <v>3992654.68</v>
          </cell>
          <cell r="K7">
            <v>0</v>
          </cell>
        </row>
        <row r="8">
          <cell r="D8">
            <v>4904743.0199999996</v>
          </cell>
          <cell r="E8">
            <v>6221593.6600000001</v>
          </cell>
          <cell r="F8">
            <v>11126336.68</v>
          </cell>
          <cell r="G8">
            <v>7630792.3600000003</v>
          </cell>
          <cell r="H8">
            <v>6883808.9199999999</v>
          </cell>
          <cell r="I8">
            <v>4242527.76</v>
          </cell>
          <cell r="J8">
            <v>6875174.2000000002</v>
          </cell>
          <cell r="K8">
            <v>8634.7199999997392</v>
          </cell>
        </row>
        <row r="9">
          <cell r="D9">
            <v>0</v>
          </cell>
          <cell r="E9">
            <v>0</v>
          </cell>
          <cell r="F9">
            <v>0</v>
          </cell>
          <cell r="G9">
            <v>0</v>
          </cell>
          <cell r="H9">
            <v>0</v>
          </cell>
          <cell r="I9">
            <v>0</v>
          </cell>
          <cell r="J9">
            <v>0</v>
          </cell>
          <cell r="K9">
            <v>0</v>
          </cell>
        </row>
        <row r="10">
          <cell r="D10">
            <v>76412873.519999996</v>
          </cell>
          <cell r="E10">
            <v>43381545.469999999</v>
          </cell>
          <cell r="F10">
            <v>119794418.98999999</v>
          </cell>
          <cell r="G10">
            <v>77803205.319999993</v>
          </cell>
          <cell r="H10">
            <v>75995500.390000001</v>
          </cell>
          <cell r="I10">
            <v>43798918.599999994</v>
          </cell>
          <cell r="J10">
            <v>72977135.430000007</v>
          </cell>
          <cell r="K10">
            <v>3018364.9599999934</v>
          </cell>
        </row>
        <row r="11">
          <cell r="D11">
            <v>0</v>
          </cell>
          <cell r="E11">
            <v>0</v>
          </cell>
          <cell r="F11">
            <v>0</v>
          </cell>
          <cell r="G11">
            <v>0</v>
          </cell>
          <cell r="H11">
            <v>0</v>
          </cell>
          <cell r="I11">
            <v>0</v>
          </cell>
          <cell r="J11">
            <v>0</v>
          </cell>
          <cell r="K11">
            <v>0</v>
          </cell>
        </row>
        <row r="12">
          <cell r="D12">
            <v>0</v>
          </cell>
          <cell r="E12">
            <v>1848</v>
          </cell>
          <cell r="F12">
            <v>1848</v>
          </cell>
          <cell r="G12">
            <v>1840</v>
          </cell>
          <cell r="H12">
            <v>1840</v>
          </cell>
          <cell r="I12">
            <v>8</v>
          </cell>
          <cell r="J12">
            <v>1840</v>
          </cell>
          <cell r="K12">
            <v>0</v>
          </cell>
        </row>
        <row r="13">
          <cell r="D13">
            <v>3069727.01</v>
          </cell>
          <cell r="E13">
            <v>2025984.84</v>
          </cell>
          <cell r="F13">
            <v>5095711.8499999996</v>
          </cell>
          <cell r="G13">
            <v>5095711.8499999996</v>
          </cell>
          <cell r="H13">
            <v>5095711.8499999996</v>
          </cell>
          <cell r="I13">
            <v>0</v>
          </cell>
          <cell r="J13">
            <v>5095711.8499999996</v>
          </cell>
          <cell r="K13">
            <v>0</v>
          </cell>
        </row>
        <row r="20">
          <cell r="D20">
            <v>0</v>
          </cell>
          <cell r="E20">
            <v>0</v>
          </cell>
          <cell r="F20">
            <v>0</v>
          </cell>
          <cell r="G20">
            <v>0</v>
          </cell>
          <cell r="H20">
            <v>0</v>
          </cell>
          <cell r="I20">
            <v>0</v>
          </cell>
          <cell r="J20">
            <v>0</v>
          </cell>
        </row>
        <row r="21">
          <cell r="D21">
            <v>0</v>
          </cell>
          <cell r="E21">
            <v>0</v>
          </cell>
          <cell r="F21">
            <v>0</v>
          </cell>
          <cell r="G21">
            <v>0</v>
          </cell>
          <cell r="H21">
            <v>0</v>
          </cell>
          <cell r="I21">
            <v>0</v>
          </cell>
          <cell r="J21">
            <v>0</v>
          </cell>
        </row>
        <row r="22">
          <cell r="D22">
            <v>70675073.739999995</v>
          </cell>
          <cell r="E22">
            <v>1291464.3700000001</v>
          </cell>
          <cell r="F22">
            <v>71966538.109999999</v>
          </cell>
          <cell r="G22">
            <v>68242485.420000002</v>
          </cell>
          <cell r="H22">
            <v>60920882.990000002</v>
          </cell>
          <cell r="I22">
            <v>0</v>
          </cell>
          <cell r="J22">
            <v>7321602.4299999997</v>
          </cell>
        </row>
        <row r="23">
          <cell r="D23">
            <v>211523706.55000001</v>
          </cell>
          <cell r="E23">
            <v>2857758.1</v>
          </cell>
          <cell r="F23">
            <v>214381464.65000001</v>
          </cell>
          <cell r="G23">
            <v>215746882.68000001</v>
          </cell>
          <cell r="H23">
            <v>180881148.28</v>
          </cell>
          <cell r="I23">
            <v>0</v>
          </cell>
          <cell r="J23">
            <v>34865734.400000006</v>
          </cell>
        </row>
        <row r="24">
          <cell r="D24">
            <v>1855950</v>
          </cell>
          <cell r="E24">
            <v>339175.26</v>
          </cell>
          <cell r="F24">
            <v>2195125.2599999998</v>
          </cell>
          <cell r="G24">
            <v>1284086.43</v>
          </cell>
          <cell r="H24">
            <v>943706.1</v>
          </cell>
          <cell r="I24">
            <v>0</v>
          </cell>
          <cell r="J24">
            <v>340380.32999999996</v>
          </cell>
        </row>
        <row r="25">
          <cell r="D25">
            <v>0</v>
          </cell>
          <cell r="E25">
            <v>0</v>
          </cell>
          <cell r="F25">
            <v>0</v>
          </cell>
          <cell r="G25">
            <v>14523.48</v>
          </cell>
          <cell r="H25">
            <v>8771.6</v>
          </cell>
          <cell r="I25">
            <v>0</v>
          </cell>
          <cell r="J25">
            <v>5751.8799999999992</v>
          </cell>
        </row>
        <row r="26">
          <cell r="D26">
            <v>25236480.010000002</v>
          </cell>
          <cell r="E26">
            <v>995709.03</v>
          </cell>
          <cell r="F26">
            <v>26232189.040000003</v>
          </cell>
          <cell r="G26">
            <v>26379312.670000002</v>
          </cell>
          <cell r="H26">
            <v>25454659.25</v>
          </cell>
          <cell r="I26">
            <v>0</v>
          </cell>
          <cell r="J26">
            <v>924653.42000000179</v>
          </cell>
        </row>
        <row r="27">
          <cell r="D27">
            <v>0</v>
          </cell>
          <cell r="E27">
            <v>47935608.979999997</v>
          </cell>
          <cell r="F27">
            <v>47935608.979999997</v>
          </cell>
          <cell r="G27">
            <v>100226.67</v>
          </cell>
          <cell r="H27">
            <v>100226.67</v>
          </cell>
          <cell r="I27">
            <v>0</v>
          </cell>
          <cell r="J27">
            <v>0</v>
          </cell>
        </row>
        <row r="28">
          <cell r="D28">
            <v>0</v>
          </cell>
          <cell r="E28">
            <v>0</v>
          </cell>
          <cell r="F28">
            <v>0</v>
          </cell>
          <cell r="G28">
            <v>5949596.2800000003</v>
          </cell>
          <cell r="H28">
            <v>5949596.2800000003</v>
          </cell>
          <cell r="I28">
            <v>0</v>
          </cell>
          <cell r="J28">
            <v>0</v>
          </cell>
        </row>
      </sheetData>
      <sheetData sheetId="4">
        <row r="5">
          <cell r="D5">
            <v>100226.67</v>
          </cell>
          <cell r="E5">
            <v>1840</v>
          </cell>
        </row>
        <row r="6">
          <cell r="D6">
            <v>0</v>
          </cell>
          <cell r="E6">
            <v>0</v>
          </cell>
        </row>
        <row r="8">
          <cell r="D8">
            <v>5949596.2800000003</v>
          </cell>
          <cell r="E8">
            <v>5095711.8499999996</v>
          </cell>
        </row>
        <row r="10">
          <cell r="F10">
            <v>0</v>
          </cell>
        </row>
        <row r="11">
          <cell r="F11">
            <v>21922015.07</v>
          </cell>
        </row>
        <row r="12">
          <cell r="F12">
            <v>11331213.02</v>
          </cell>
        </row>
      </sheetData>
      <sheetData sheetId="5">
        <row r="3">
          <cell r="D3">
            <v>46559368.57</v>
          </cell>
        </row>
        <row r="4">
          <cell r="D4">
            <v>43458122.460000001</v>
          </cell>
        </row>
        <row r="5">
          <cell r="D5">
            <v>2856116.1</v>
          </cell>
        </row>
        <row r="6">
          <cell r="D6">
            <v>3366110.33</v>
          </cell>
        </row>
        <row r="7">
          <cell r="D7">
            <v>0</v>
          </cell>
        </row>
        <row r="8">
          <cell r="D8">
            <v>2026695.24</v>
          </cell>
        </row>
        <row r="9">
          <cell r="D9">
            <v>1094285.08</v>
          </cell>
        </row>
        <row r="10">
          <cell r="D10">
            <v>17413930.879999999</v>
          </cell>
        </row>
        <row r="11">
          <cell r="D11">
            <v>8596009.3800000008</v>
          </cell>
        </row>
        <row r="12">
          <cell r="D12">
            <v>683.15</v>
          </cell>
        </row>
        <row r="13">
          <cell r="D13">
            <v>8821853.1999999993</v>
          </cell>
        </row>
        <row r="14">
          <cell r="D14">
            <v>0</v>
          </cell>
        </row>
        <row r="15">
          <cell r="D15">
            <v>4614.8500000000004</v>
          </cell>
        </row>
        <row r="16">
          <cell r="D16">
            <v>29931496.760000002</v>
          </cell>
        </row>
        <row r="17">
          <cell r="D17">
            <v>38660051.590000004</v>
          </cell>
        </row>
        <row r="18">
          <cell r="D18">
            <v>20416882.859999999</v>
          </cell>
        </row>
        <row r="19">
          <cell r="D19">
            <v>59076934.450000003</v>
          </cell>
        </row>
        <row r="23">
          <cell r="D23">
            <v>391027219.56</v>
          </cell>
        </row>
        <row r="24">
          <cell r="D24">
            <v>274258991.17000002</v>
          </cell>
        </row>
        <row r="25">
          <cell r="D25">
            <v>44047305.32</v>
          </cell>
        </row>
        <row r="26">
          <cell r="D26">
            <v>72720923.069999993</v>
          </cell>
        </row>
        <row r="27">
          <cell r="D27">
            <v>0</v>
          </cell>
        </row>
        <row r="28">
          <cell r="D28">
            <v>385643514.19999999</v>
          </cell>
        </row>
        <row r="29">
          <cell r="D29">
            <v>297850984.01999998</v>
          </cell>
        </row>
        <row r="30">
          <cell r="D30">
            <v>9767152.4299999997</v>
          </cell>
        </row>
        <row r="31">
          <cell r="D31">
            <v>78025377.75</v>
          </cell>
        </row>
        <row r="32">
          <cell r="D32">
            <v>0</v>
          </cell>
        </row>
        <row r="33">
          <cell r="D33">
            <v>5383705.3600000143</v>
          </cell>
        </row>
        <row r="34">
          <cell r="D34">
            <v>24547791.399999999</v>
          </cell>
        </row>
        <row r="35">
          <cell r="D35">
            <v>29931496.760000013</v>
          </cell>
        </row>
      </sheetData>
      <sheetData sheetId="6">
        <row r="5">
          <cell r="D5">
            <v>5203200.12</v>
          </cell>
          <cell r="E5">
            <v>0</v>
          </cell>
          <cell r="F5">
            <v>5203200.12</v>
          </cell>
          <cell r="G5">
            <v>5203200.12</v>
          </cell>
          <cell r="H5">
            <v>0</v>
          </cell>
        </row>
        <row r="6">
          <cell r="D6">
            <v>2048347.38</v>
          </cell>
          <cell r="E6">
            <v>0</v>
          </cell>
          <cell r="F6">
            <v>2048347.38</v>
          </cell>
          <cell r="G6">
            <v>2047664.23</v>
          </cell>
          <cell r="H6">
            <v>683.14999999990687</v>
          </cell>
        </row>
        <row r="7">
          <cell r="D7">
            <v>0</v>
          </cell>
          <cell r="E7">
            <v>0</v>
          </cell>
          <cell r="F7">
            <v>0</v>
          </cell>
          <cell r="G7">
            <v>0</v>
          </cell>
          <cell r="H7">
            <v>0</v>
          </cell>
        </row>
        <row r="8">
          <cell r="D8">
            <v>9350.52</v>
          </cell>
          <cell r="E8">
            <v>0</v>
          </cell>
          <cell r="F8">
            <v>9350.52</v>
          </cell>
          <cell r="G8">
            <v>9350.52</v>
          </cell>
          <cell r="H8">
            <v>0</v>
          </cell>
        </row>
        <row r="9">
          <cell r="D9">
            <v>2506937.56</v>
          </cell>
          <cell r="E9">
            <v>0</v>
          </cell>
          <cell r="F9">
            <v>2506937.56</v>
          </cell>
          <cell r="G9">
            <v>2506937.56</v>
          </cell>
          <cell r="H9">
            <v>0</v>
          </cell>
        </row>
        <row r="10">
          <cell r="D10">
            <v>0</v>
          </cell>
          <cell r="E10">
            <v>0</v>
          </cell>
          <cell r="F10">
            <v>0</v>
          </cell>
          <cell r="G10">
            <v>0</v>
          </cell>
          <cell r="H10">
            <v>0</v>
          </cell>
        </row>
        <row r="11">
          <cell r="D11">
            <v>0</v>
          </cell>
          <cell r="E11">
            <v>0</v>
          </cell>
          <cell r="F11">
            <v>0</v>
          </cell>
          <cell r="G11">
            <v>0</v>
          </cell>
          <cell r="H11">
            <v>0</v>
          </cell>
        </row>
        <row r="12">
          <cell r="D12">
            <v>0</v>
          </cell>
          <cell r="E12">
            <v>0</v>
          </cell>
          <cell r="F12">
            <v>0</v>
          </cell>
          <cell r="G12">
            <v>0</v>
          </cell>
          <cell r="H12">
            <v>0</v>
          </cell>
        </row>
        <row r="19">
          <cell r="D19">
            <v>0</v>
          </cell>
          <cell r="E19">
            <v>0</v>
          </cell>
          <cell r="F19">
            <v>0</v>
          </cell>
          <cell r="G19">
            <v>0</v>
          </cell>
          <cell r="H19">
            <v>0</v>
          </cell>
          <cell r="I19">
            <v>0</v>
          </cell>
          <cell r="J19">
            <v>0</v>
          </cell>
          <cell r="K19">
            <v>0</v>
          </cell>
          <cell r="L19">
            <v>0</v>
          </cell>
        </row>
        <row r="20">
          <cell r="D20">
            <v>0</v>
          </cell>
          <cell r="E20">
            <v>0</v>
          </cell>
          <cell r="F20">
            <v>0</v>
          </cell>
          <cell r="G20">
            <v>0</v>
          </cell>
          <cell r="H20">
            <v>0</v>
          </cell>
          <cell r="I20">
            <v>0</v>
          </cell>
          <cell r="J20">
            <v>0</v>
          </cell>
          <cell r="K20">
            <v>0</v>
          </cell>
          <cell r="L20">
            <v>0</v>
          </cell>
        </row>
        <row r="21">
          <cell r="D21">
            <v>8368506.46</v>
          </cell>
          <cell r="E21">
            <v>0</v>
          </cell>
          <cell r="F21">
            <v>2417.41</v>
          </cell>
          <cell r="G21">
            <v>0</v>
          </cell>
          <cell r="H21">
            <v>8366089.0499999998</v>
          </cell>
          <cell r="I21">
            <v>6744307.3600000003</v>
          </cell>
          <cell r="J21">
            <v>0</v>
          </cell>
          <cell r="K21">
            <v>0</v>
          </cell>
          <cell r="L21">
            <v>1621781.6899999995</v>
          </cell>
        </row>
        <row r="22">
          <cell r="D22">
            <v>35801037.259999998</v>
          </cell>
          <cell r="E22">
            <v>0</v>
          </cell>
          <cell r="F22">
            <v>0</v>
          </cell>
          <cell r="G22">
            <v>0</v>
          </cell>
          <cell r="H22">
            <v>35801037.259999998</v>
          </cell>
          <cell r="I22">
            <v>35791037.259999998</v>
          </cell>
          <cell r="J22">
            <v>0</v>
          </cell>
          <cell r="K22">
            <v>0</v>
          </cell>
          <cell r="L22">
            <v>10000</v>
          </cell>
        </row>
        <row r="23">
          <cell r="D23">
            <v>1090638.78</v>
          </cell>
          <cell r="E23">
            <v>0</v>
          </cell>
          <cell r="F23">
            <v>0</v>
          </cell>
          <cell r="G23">
            <v>0</v>
          </cell>
          <cell r="H23">
            <v>1090638.78</v>
          </cell>
          <cell r="I23">
            <v>415650.89</v>
          </cell>
          <cell r="J23">
            <v>0</v>
          </cell>
          <cell r="K23">
            <v>0</v>
          </cell>
          <cell r="L23">
            <v>674987.89</v>
          </cell>
        </row>
        <row r="24">
          <cell r="D24">
            <v>4196.3</v>
          </cell>
          <cell r="E24">
            <v>0</v>
          </cell>
          <cell r="F24">
            <v>0</v>
          </cell>
          <cell r="G24">
            <v>0</v>
          </cell>
          <cell r="H24">
            <v>4196.3</v>
          </cell>
          <cell r="I24">
            <v>4196.3</v>
          </cell>
          <cell r="J24">
            <v>0</v>
          </cell>
          <cell r="K24">
            <v>0</v>
          </cell>
          <cell r="L24">
            <v>0</v>
          </cell>
        </row>
        <row r="25">
          <cell r="D25">
            <v>1654395.83</v>
          </cell>
          <cell r="E25">
            <v>0</v>
          </cell>
          <cell r="F25">
            <v>12945.8</v>
          </cell>
          <cell r="G25">
            <v>0</v>
          </cell>
          <cell r="H25">
            <v>1641450.03</v>
          </cell>
          <cell r="I25">
            <v>1092113.51</v>
          </cell>
          <cell r="J25">
            <v>0</v>
          </cell>
          <cell r="K25">
            <v>0</v>
          </cell>
          <cell r="L25">
            <v>549336.52</v>
          </cell>
        </row>
        <row r="26">
          <cell r="D26">
            <v>0</v>
          </cell>
          <cell r="E26">
            <v>0</v>
          </cell>
          <cell r="F26">
            <v>0</v>
          </cell>
          <cell r="G26">
            <v>0</v>
          </cell>
          <cell r="H26">
            <v>0</v>
          </cell>
          <cell r="I26">
            <v>0</v>
          </cell>
          <cell r="J26">
            <v>0</v>
          </cell>
          <cell r="K26">
            <v>0</v>
          </cell>
          <cell r="L26">
            <v>0</v>
          </cell>
        </row>
        <row r="27">
          <cell r="D27">
            <v>10</v>
          </cell>
          <cell r="E27">
            <v>0</v>
          </cell>
          <cell r="F27">
            <v>0</v>
          </cell>
          <cell r="G27">
            <v>0</v>
          </cell>
          <cell r="H27">
            <v>10</v>
          </cell>
          <cell r="I27">
            <v>0</v>
          </cell>
          <cell r="J27">
            <v>0</v>
          </cell>
          <cell r="K27">
            <v>0</v>
          </cell>
          <cell r="L27">
            <v>10</v>
          </cell>
        </row>
      </sheetData>
      <sheetData sheetId="7"/>
      <sheetData sheetId="8">
        <row r="6">
          <cell r="D6">
            <v>5008</v>
          </cell>
        </row>
        <row r="10">
          <cell r="H10">
            <v>0</v>
          </cell>
        </row>
        <row r="11">
          <cell r="H11">
            <v>0</v>
          </cell>
        </row>
        <row r="16">
          <cell r="H16">
            <v>0</v>
          </cell>
        </row>
        <row r="30">
          <cell r="H30">
            <v>21.41</v>
          </cell>
        </row>
        <row r="31">
          <cell r="H31">
            <v>20.07</v>
          </cell>
        </row>
      </sheetData>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1100"/>
      <sheetName val="2110"/>
      <sheetName val="5100"/>
      <sheetName val="5120"/>
      <sheetName val="6100"/>
      <sheetName val="7100"/>
      <sheetName val="Acerno_Cache_XXXXX"/>
      <sheetName val="8100"/>
    </sheetNames>
    <sheetDataSet>
      <sheetData sheetId="0"/>
      <sheetData sheetId="1">
        <row r="3">
          <cell r="D3">
            <v>223191813.90000001</v>
          </cell>
          <cell r="L3">
            <v>217060211.94</v>
          </cell>
        </row>
        <row r="4">
          <cell r="D4">
            <v>0</v>
          </cell>
          <cell r="L4">
            <v>240179273.10999998</v>
          </cell>
        </row>
        <row r="5">
          <cell r="D5">
            <v>0</v>
          </cell>
          <cell r="L5">
            <v>240100126.56</v>
          </cell>
        </row>
        <row r="6">
          <cell r="D6">
            <v>0</v>
          </cell>
          <cell r="L6">
            <v>0</v>
          </cell>
        </row>
        <row r="7">
          <cell r="D7">
            <v>0</v>
          </cell>
          <cell r="L7">
            <v>1139820.17</v>
          </cell>
        </row>
        <row r="8">
          <cell r="D8">
            <v>0</v>
          </cell>
          <cell r="L8">
            <v>0</v>
          </cell>
        </row>
        <row r="9">
          <cell r="D9">
            <v>0</v>
          </cell>
          <cell r="L9">
            <v>-1060673.6200000001</v>
          </cell>
        </row>
        <row r="10">
          <cell r="D10">
            <v>152268.9099999998</v>
          </cell>
          <cell r="L10">
            <v>0</v>
          </cell>
        </row>
        <row r="11">
          <cell r="D11">
            <v>0</v>
          </cell>
          <cell r="L11">
            <v>0</v>
          </cell>
        </row>
        <row r="12">
          <cell r="D12">
            <v>0</v>
          </cell>
          <cell r="L12">
            <v>0</v>
          </cell>
        </row>
        <row r="13">
          <cell r="D13">
            <v>2853146.15</v>
          </cell>
          <cell r="L13">
            <v>0</v>
          </cell>
        </row>
        <row r="14">
          <cell r="D14">
            <v>0</v>
          </cell>
          <cell r="L14">
            <v>0</v>
          </cell>
        </row>
        <row r="15">
          <cell r="D15">
            <v>0</v>
          </cell>
          <cell r="L15">
            <v>-23119061.170000002</v>
          </cell>
        </row>
        <row r="16">
          <cell r="D16">
            <v>-2701400.12</v>
          </cell>
          <cell r="L16">
            <v>0</v>
          </cell>
        </row>
        <row r="17">
          <cell r="D17">
            <v>522.88</v>
          </cell>
          <cell r="L17">
            <v>714054.82</v>
          </cell>
        </row>
        <row r="18">
          <cell r="D18">
            <v>195518487.03</v>
          </cell>
          <cell r="L18">
            <v>1137595.76</v>
          </cell>
        </row>
        <row r="19">
          <cell r="D19">
            <v>243243836.41999999</v>
          </cell>
          <cell r="L19">
            <v>0</v>
          </cell>
        </row>
        <row r="20">
          <cell r="D20">
            <v>47920429.409999996</v>
          </cell>
          <cell r="L20">
            <v>0</v>
          </cell>
        </row>
        <row r="21">
          <cell r="D21">
            <v>0</v>
          </cell>
          <cell r="L21">
            <v>0</v>
          </cell>
        </row>
        <row r="22">
          <cell r="D22">
            <v>119304083.43000001</v>
          </cell>
          <cell r="L22">
            <v>0</v>
          </cell>
        </row>
        <row r="23">
          <cell r="D23">
            <v>-214949862.22999999</v>
          </cell>
          <cell r="L23">
            <v>0</v>
          </cell>
        </row>
        <row r="24">
          <cell r="D24">
            <v>0</v>
          </cell>
          <cell r="L24">
            <v>1137595.76</v>
          </cell>
        </row>
        <row r="25">
          <cell r="D25">
            <v>27521057.960000001</v>
          </cell>
          <cell r="L25">
            <v>0</v>
          </cell>
        </row>
        <row r="26">
          <cell r="D26">
            <v>285030</v>
          </cell>
          <cell r="L26">
            <v>1132422.2</v>
          </cell>
        </row>
        <row r="27">
          <cell r="D27">
            <v>27223609.039999999</v>
          </cell>
          <cell r="L27">
            <v>0</v>
          </cell>
        </row>
        <row r="28">
          <cell r="D28">
            <v>12418.92</v>
          </cell>
          <cell r="L28">
            <v>5173.5600000000004</v>
          </cell>
        </row>
        <row r="29">
          <cell r="D29">
            <v>0</v>
          </cell>
          <cell r="L29">
            <v>0</v>
          </cell>
        </row>
        <row r="30">
          <cell r="D30">
            <v>0</v>
          </cell>
        </row>
        <row r="31">
          <cell r="D31">
            <v>113538.81</v>
          </cell>
          <cell r="L31">
            <v>111976205.94</v>
          </cell>
        </row>
        <row r="32">
          <cell r="D32">
            <v>107582715.75</v>
          </cell>
          <cell r="L32">
            <v>63106270.960000001</v>
          </cell>
        </row>
        <row r="33">
          <cell r="D33">
            <v>0</v>
          </cell>
          <cell r="L33">
            <v>63106270.960000001</v>
          </cell>
        </row>
        <row r="34">
          <cell r="D34">
            <v>0</v>
          </cell>
          <cell r="L34">
            <v>0</v>
          </cell>
        </row>
        <row r="35">
          <cell r="D35">
            <v>0</v>
          </cell>
          <cell r="L35">
            <v>0</v>
          </cell>
        </row>
        <row r="36">
          <cell r="D36">
            <v>0</v>
          </cell>
          <cell r="L36">
            <v>0</v>
          </cell>
        </row>
        <row r="37">
          <cell r="D37">
            <v>0</v>
          </cell>
          <cell r="L37">
            <v>147510.63</v>
          </cell>
        </row>
        <row r="38">
          <cell r="D38">
            <v>0</v>
          </cell>
          <cell r="L38">
            <v>0</v>
          </cell>
        </row>
        <row r="39">
          <cell r="D39">
            <v>0</v>
          </cell>
          <cell r="L39">
            <v>147510.63</v>
          </cell>
        </row>
        <row r="40">
          <cell r="D40">
            <v>73907060.079999998</v>
          </cell>
          <cell r="L40">
            <v>13104076.949999999</v>
          </cell>
        </row>
        <row r="41">
          <cell r="D41">
            <v>42699152.460000001</v>
          </cell>
          <cell r="L41">
            <v>4913545.5</v>
          </cell>
        </row>
        <row r="42">
          <cell r="D42">
            <v>30460797.609999999</v>
          </cell>
          <cell r="L42">
            <v>1461909.1</v>
          </cell>
        </row>
        <row r="43">
          <cell r="D43">
            <v>0</v>
          </cell>
          <cell r="L43">
            <v>0</v>
          </cell>
        </row>
        <row r="44">
          <cell r="D44">
            <v>747110.01</v>
          </cell>
          <cell r="L44">
            <v>4529192.96</v>
          </cell>
        </row>
        <row r="45">
          <cell r="D45">
            <v>0</v>
          </cell>
          <cell r="L45">
            <v>2199429.39</v>
          </cell>
        </row>
        <row r="46">
          <cell r="D46">
            <v>0</v>
          </cell>
          <cell r="L46">
            <v>0</v>
          </cell>
        </row>
        <row r="47">
          <cell r="D47">
            <v>0</v>
          </cell>
          <cell r="L47">
            <v>35618347.399999999</v>
          </cell>
        </row>
        <row r="48">
          <cell r="D48">
            <v>0</v>
          </cell>
          <cell r="L48">
            <v>0</v>
          </cell>
        </row>
        <row r="49">
          <cell r="D49">
            <v>0</v>
          </cell>
          <cell r="L49">
            <v>0</v>
          </cell>
        </row>
        <row r="50">
          <cell r="D50">
            <v>0</v>
          </cell>
          <cell r="L50">
            <v>330888068.45999998</v>
          </cell>
        </row>
        <row r="51">
          <cell r="D51">
            <v>0</v>
          </cell>
        </row>
        <row r="52">
          <cell r="D52">
            <v>33675655.670000002</v>
          </cell>
        </row>
        <row r="53">
          <cell r="D53">
            <v>0</v>
          </cell>
        </row>
        <row r="54">
          <cell r="D54">
            <v>330888068.46000004</v>
          </cell>
        </row>
      </sheetData>
      <sheetData sheetId="2">
        <row r="4">
          <cell r="D4">
            <v>0</v>
          </cell>
          <cell r="L4">
            <v>331723.56</v>
          </cell>
        </row>
        <row r="5">
          <cell r="D5">
            <v>0</v>
          </cell>
        </row>
        <row r="8">
          <cell r="L8">
            <v>0</v>
          </cell>
        </row>
        <row r="10">
          <cell r="D10">
            <v>128188074.86</v>
          </cell>
          <cell r="L10">
            <v>31753472.870000001</v>
          </cell>
        </row>
        <row r="11">
          <cell r="D11">
            <v>111910383.33</v>
          </cell>
          <cell r="L11">
            <v>670586.77</v>
          </cell>
        </row>
        <row r="12">
          <cell r="D12">
            <v>16277691.529999999</v>
          </cell>
          <cell r="L12">
            <v>0</v>
          </cell>
        </row>
        <row r="13">
          <cell r="D13">
            <v>0</v>
          </cell>
          <cell r="L13">
            <v>1724004.06</v>
          </cell>
        </row>
        <row r="14">
          <cell r="D14">
            <v>9453416.3900000006</v>
          </cell>
          <cell r="L14">
            <v>1430821.57</v>
          </cell>
        </row>
        <row r="15">
          <cell r="D15">
            <v>0</v>
          </cell>
          <cell r="L15">
            <v>293182.49</v>
          </cell>
        </row>
        <row r="16">
          <cell r="L16">
            <v>0</v>
          </cell>
        </row>
        <row r="17">
          <cell r="L17">
            <v>0</v>
          </cell>
        </row>
        <row r="18">
          <cell r="D18">
            <v>34352523.029999994</v>
          </cell>
          <cell r="L18">
            <v>153873.28</v>
          </cell>
        </row>
        <row r="19">
          <cell r="D19">
            <v>34263988.159999996</v>
          </cell>
        </row>
        <row r="20">
          <cell r="D20">
            <v>88534.87</v>
          </cell>
        </row>
        <row r="21">
          <cell r="D21">
            <v>0</v>
          </cell>
          <cell r="L21">
            <v>0</v>
          </cell>
        </row>
        <row r="22">
          <cell r="D22">
            <v>4279499.67</v>
          </cell>
        </row>
        <row r="23">
          <cell r="L23">
            <v>0</v>
          </cell>
        </row>
        <row r="24">
          <cell r="L24">
            <v>130852740.40000001</v>
          </cell>
        </row>
        <row r="25">
          <cell r="D25">
            <v>0</v>
          </cell>
          <cell r="L25">
            <v>0</v>
          </cell>
        </row>
        <row r="26">
          <cell r="D26">
            <v>0</v>
          </cell>
          <cell r="L26">
            <v>21240708.350000001</v>
          </cell>
        </row>
        <row r="27">
          <cell r="L27">
            <v>552408.38</v>
          </cell>
        </row>
        <row r="28">
          <cell r="D28">
            <v>5719825</v>
          </cell>
          <cell r="L28">
            <v>0</v>
          </cell>
        </row>
        <row r="29">
          <cell r="D29">
            <v>0</v>
          </cell>
          <cell r="L29">
            <v>0</v>
          </cell>
        </row>
        <row r="30">
          <cell r="D30">
            <v>25435.75</v>
          </cell>
          <cell r="L30">
            <v>108422.47</v>
          </cell>
        </row>
        <row r="31">
          <cell r="D31">
            <v>0</v>
          </cell>
          <cell r="L31">
            <v>443985.91</v>
          </cell>
        </row>
        <row r="32">
          <cell r="D32">
            <v>28379804.140000001</v>
          </cell>
        </row>
        <row r="33">
          <cell r="D33">
            <v>0</v>
          </cell>
        </row>
        <row r="34">
          <cell r="D34">
            <v>0</v>
          </cell>
        </row>
        <row r="35">
          <cell r="D35">
            <v>27552016.18</v>
          </cell>
        </row>
        <row r="36">
          <cell r="D36">
            <v>827787.96</v>
          </cell>
        </row>
      </sheetData>
      <sheetData sheetId="3">
        <row r="5">
          <cell r="D5">
            <v>115587359.31999999</v>
          </cell>
          <cell r="E5">
            <v>4984066.04</v>
          </cell>
          <cell r="F5">
            <v>120571425.36</v>
          </cell>
          <cell r="G5">
            <v>0</v>
          </cell>
          <cell r="H5">
            <v>119212968.95999999</v>
          </cell>
          <cell r="I5">
            <v>1358456.400000006</v>
          </cell>
          <cell r="J5">
            <v>117131426.45</v>
          </cell>
          <cell r="K5">
            <v>2081542.5099999905</v>
          </cell>
        </row>
        <row r="6">
          <cell r="D6">
            <v>30563271.190000001</v>
          </cell>
          <cell r="E6">
            <v>15007674.18</v>
          </cell>
          <cell r="F6">
            <v>45570945.370000005</v>
          </cell>
          <cell r="G6">
            <v>0</v>
          </cell>
          <cell r="H6">
            <v>29514233.829999998</v>
          </cell>
          <cell r="I6">
            <v>16056711.540000007</v>
          </cell>
          <cell r="J6">
            <v>27052144.030000001</v>
          </cell>
          <cell r="K6">
            <v>2462089.799999997</v>
          </cell>
        </row>
        <row r="7">
          <cell r="D7">
            <v>4451908</v>
          </cell>
          <cell r="E7">
            <v>0</v>
          </cell>
          <cell r="F7">
            <v>4451908</v>
          </cell>
          <cell r="G7">
            <v>0</v>
          </cell>
          <cell r="H7">
            <v>4165960.41</v>
          </cell>
          <cell r="I7">
            <v>285947.58999999985</v>
          </cell>
          <cell r="J7">
            <v>4165960.41</v>
          </cell>
          <cell r="K7">
            <v>0</v>
          </cell>
        </row>
        <row r="8">
          <cell r="D8">
            <v>5385141.75</v>
          </cell>
          <cell r="E8">
            <v>2277906.1800000002</v>
          </cell>
          <cell r="F8">
            <v>7663047.9299999997</v>
          </cell>
          <cell r="G8">
            <v>0</v>
          </cell>
          <cell r="H8">
            <v>5214256.83</v>
          </cell>
          <cell r="I8">
            <v>2448791.0999999996</v>
          </cell>
          <cell r="J8">
            <v>5163671.71</v>
          </cell>
          <cell r="K8">
            <v>50585.120000000112</v>
          </cell>
        </row>
        <row r="9">
          <cell r="D9">
            <v>0</v>
          </cell>
          <cell r="E9">
            <v>0</v>
          </cell>
          <cell r="F9">
            <v>0</v>
          </cell>
          <cell r="G9">
            <v>0</v>
          </cell>
          <cell r="H9">
            <v>0</v>
          </cell>
          <cell r="I9">
            <v>0</v>
          </cell>
          <cell r="J9">
            <v>0</v>
          </cell>
          <cell r="K9">
            <v>0</v>
          </cell>
        </row>
        <row r="10">
          <cell r="D10">
            <v>30060129.309999999</v>
          </cell>
          <cell r="E10">
            <v>43789277.340000004</v>
          </cell>
          <cell r="F10">
            <v>73849406.650000006</v>
          </cell>
          <cell r="G10">
            <v>0</v>
          </cell>
          <cell r="H10">
            <v>27238895.57</v>
          </cell>
          <cell r="I10">
            <v>46610511.080000006</v>
          </cell>
          <cell r="J10">
            <v>26919567.5</v>
          </cell>
          <cell r="K10">
            <v>319328.0700000003</v>
          </cell>
        </row>
        <row r="11">
          <cell r="D11">
            <v>157596.48000000001</v>
          </cell>
          <cell r="E11">
            <v>0</v>
          </cell>
          <cell r="F11">
            <v>157596.48000000001</v>
          </cell>
          <cell r="G11">
            <v>0</v>
          </cell>
          <cell r="H11">
            <v>157596.48000000001</v>
          </cell>
          <cell r="I11">
            <v>0</v>
          </cell>
          <cell r="J11">
            <v>157596.48000000001</v>
          </cell>
          <cell r="K11">
            <v>0</v>
          </cell>
        </row>
        <row r="12">
          <cell r="D12">
            <v>0</v>
          </cell>
          <cell r="E12">
            <v>0</v>
          </cell>
          <cell r="F12">
            <v>0</v>
          </cell>
          <cell r="G12">
            <v>0</v>
          </cell>
          <cell r="H12">
            <v>0</v>
          </cell>
          <cell r="I12">
            <v>0</v>
          </cell>
          <cell r="J12">
            <v>0</v>
          </cell>
          <cell r="K12">
            <v>0</v>
          </cell>
        </row>
        <row r="13">
          <cell r="D13">
            <v>15349.87</v>
          </cell>
          <cell r="E13">
            <v>0</v>
          </cell>
          <cell r="F13">
            <v>15349.87</v>
          </cell>
          <cell r="G13">
            <v>0</v>
          </cell>
          <cell r="H13">
            <v>15349.87</v>
          </cell>
          <cell r="I13">
            <v>0</v>
          </cell>
          <cell r="J13">
            <v>15349.87</v>
          </cell>
          <cell r="K13">
            <v>0</v>
          </cell>
        </row>
        <row r="20">
          <cell r="D20">
            <v>0</v>
          </cell>
          <cell r="E20">
            <v>0</v>
          </cell>
          <cell r="F20">
            <v>0</v>
          </cell>
          <cell r="G20">
            <v>0</v>
          </cell>
          <cell r="H20">
            <v>0</v>
          </cell>
          <cell r="I20">
            <v>0</v>
          </cell>
          <cell r="J20">
            <v>0</v>
          </cell>
        </row>
        <row r="21">
          <cell r="D21">
            <v>0</v>
          </cell>
          <cell r="E21">
            <v>0</v>
          </cell>
          <cell r="F21">
            <v>0</v>
          </cell>
          <cell r="G21">
            <v>0</v>
          </cell>
          <cell r="H21">
            <v>0</v>
          </cell>
          <cell r="I21">
            <v>0</v>
          </cell>
          <cell r="J21">
            <v>0</v>
          </cell>
        </row>
        <row r="22">
          <cell r="D22">
            <v>37292500</v>
          </cell>
          <cell r="E22">
            <v>4419171.63</v>
          </cell>
          <cell r="F22">
            <v>41711671.630000003</v>
          </cell>
          <cell r="G22">
            <v>41711671.630000003</v>
          </cell>
          <cell r="H22">
            <v>36015838.899999999</v>
          </cell>
          <cell r="I22">
            <v>15279471.529999999</v>
          </cell>
          <cell r="J22">
            <v>5695832.7300000042</v>
          </cell>
        </row>
        <row r="23">
          <cell r="D23">
            <v>135063824.25999999</v>
          </cell>
          <cell r="E23">
            <v>1143358.8799999999</v>
          </cell>
          <cell r="F23">
            <v>136207183.13999999</v>
          </cell>
          <cell r="G23">
            <v>136207183.13999999</v>
          </cell>
          <cell r="H23">
            <v>107830506.95</v>
          </cell>
          <cell r="I23">
            <v>0</v>
          </cell>
          <cell r="J23">
            <v>28376676.189999983</v>
          </cell>
        </row>
        <row r="24">
          <cell r="D24">
            <v>700000</v>
          </cell>
          <cell r="E24">
            <v>232394.28</v>
          </cell>
          <cell r="F24">
            <v>932394.28</v>
          </cell>
          <cell r="G24">
            <v>932394.28</v>
          </cell>
          <cell r="H24">
            <v>819610.87</v>
          </cell>
          <cell r="I24">
            <v>0</v>
          </cell>
          <cell r="J24">
            <v>112783.41000000003</v>
          </cell>
        </row>
        <row r="25">
          <cell r="D25">
            <v>0</v>
          </cell>
          <cell r="E25">
            <v>35143.089999999997</v>
          </cell>
          <cell r="F25">
            <v>35143.089999999997</v>
          </cell>
          <cell r="G25">
            <v>35143.089999999997</v>
          </cell>
          <cell r="H25">
            <v>35143.089999999997</v>
          </cell>
          <cell r="I25">
            <v>90.7</v>
          </cell>
          <cell r="J25">
            <v>0</v>
          </cell>
        </row>
        <row r="26">
          <cell r="D26">
            <v>13164431.66</v>
          </cell>
          <cell r="E26">
            <v>4180487.61</v>
          </cell>
          <cell r="F26">
            <v>17344919.27</v>
          </cell>
          <cell r="G26">
            <v>17344919.27</v>
          </cell>
          <cell r="H26">
            <v>9431124.5800000001</v>
          </cell>
          <cell r="I26">
            <v>0</v>
          </cell>
          <cell r="J26">
            <v>7913794.6899999995</v>
          </cell>
        </row>
        <row r="27">
          <cell r="D27">
            <v>0</v>
          </cell>
          <cell r="E27">
            <v>56048368.25</v>
          </cell>
          <cell r="F27">
            <v>56048368.25</v>
          </cell>
          <cell r="G27">
            <v>0</v>
          </cell>
          <cell r="H27">
            <v>0</v>
          </cell>
          <cell r="I27">
            <v>0</v>
          </cell>
          <cell r="J27">
            <v>0</v>
          </cell>
        </row>
        <row r="28">
          <cell r="D28">
            <v>0</v>
          </cell>
          <cell r="E28">
            <v>0</v>
          </cell>
          <cell r="F28">
            <v>0</v>
          </cell>
          <cell r="G28">
            <v>0</v>
          </cell>
          <cell r="H28">
            <v>0</v>
          </cell>
          <cell r="I28">
            <v>0</v>
          </cell>
          <cell r="J28">
            <v>0</v>
          </cell>
        </row>
      </sheetData>
      <sheetData sheetId="4">
        <row r="5">
          <cell r="D5">
            <v>0</v>
          </cell>
          <cell r="E5">
            <v>0</v>
          </cell>
        </row>
        <row r="6">
          <cell r="D6">
            <v>0</v>
          </cell>
          <cell r="E6">
            <v>0</v>
          </cell>
        </row>
        <row r="8">
          <cell r="D8">
            <v>0</v>
          </cell>
          <cell r="E8">
            <v>15349.87</v>
          </cell>
        </row>
        <row r="10">
          <cell r="F10">
            <v>0</v>
          </cell>
        </row>
        <row r="11">
          <cell r="F11">
            <v>7017198.3600000003</v>
          </cell>
        </row>
        <row r="12">
          <cell r="F12">
            <v>3700962.98</v>
          </cell>
        </row>
      </sheetData>
      <sheetData sheetId="5">
        <row r="3">
          <cell r="D3">
            <v>43929378.82</v>
          </cell>
        </row>
        <row r="4">
          <cell r="D4">
            <v>42099087.020000003</v>
          </cell>
        </row>
        <row r="5">
          <cell r="D5">
            <v>600065.43999999994</v>
          </cell>
        </row>
        <row r="6">
          <cell r="D6">
            <v>3550257.35</v>
          </cell>
        </row>
        <row r="7">
          <cell r="D7">
            <v>0</v>
          </cell>
        </row>
        <row r="8">
          <cell r="D8">
            <v>120601.60000000001</v>
          </cell>
        </row>
        <row r="9">
          <cell r="D9">
            <v>2199429.39</v>
          </cell>
        </row>
        <row r="10">
          <cell r="D10">
            <v>10061710.26</v>
          </cell>
        </row>
        <row r="11">
          <cell r="D11">
            <v>4913545.5</v>
          </cell>
        </row>
        <row r="12">
          <cell r="D12">
            <v>0</v>
          </cell>
        </row>
        <row r="13">
          <cell r="D13">
            <v>5148164.76</v>
          </cell>
        </row>
        <row r="14">
          <cell r="D14">
            <v>0</v>
          </cell>
        </row>
        <row r="15">
          <cell r="D15">
            <v>0</v>
          </cell>
        </row>
        <row r="16">
          <cell r="D16">
            <v>33675655.960000001</v>
          </cell>
        </row>
        <row r="17">
          <cell r="D17">
            <v>13880293.23</v>
          </cell>
        </row>
        <row r="18">
          <cell r="D18">
            <v>53663031.280000001</v>
          </cell>
        </row>
        <row r="19">
          <cell r="D19">
            <v>67543324.520000011</v>
          </cell>
        </row>
        <row r="23">
          <cell r="D23">
            <v>246246103.09000003</v>
          </cell>
        </row>
        <row r="24">
          <cell r="D24">
            <v>154132224.39000002</v>
          </cell>
        </row>
        <row r="25">
          <cell r="D25">
            <v>53131675.140000001</v>
          </cell>
        </row>
        <row r="26">
          <cell r="D26">
            <v>38982203.560000002</v>
          </cell>
        </row>
        <row r="27">
          <cell r="D27">
            <v>0</v>
          </cell>
        </row>
        <row r="28">
          <cell r="D28">
            <v>225171890.77000001</v>
          </cell>
        </row>
        <row r="29">
          <cell r="D29">
            <v>180605716.15000001</v>
          </cell>
        </row>
        <row r="30">
          <cell r="D30">
            <v>6803181.9400000004</v>
          </cell>
        </row>
        <row r="31">
          <cell r="D31">
            <v>37762992.68</v>
          </cell>
        </row>
        <row r="32">
          <cell r="D32">
            <v>0</v>
          </cell>
        </row>
        <row r="33">
          <cell r="D33">
            <v>21074212.320000023</v>
          </cell>
        </row>
        <row r="34">
          <cell r="D34">
            <v>12601443.640000001</v>
          </cell>
        </row>
        <row r="35">
          <cell r="D35">
            <v>33675655.960000023</v>
          </cell>
        </row>
      </sheetData>
      <sheetData sheetId="6">
        <row r="5">
          <cell r="D5">
            <v>2011421.349999994</v>
          </cell>
          <cell r="E5">
            <v>0</v>
          </cell>
          <cell r="F5">
            <v>2011421.349999994</v>
          </cell>
          <cell r="G5">
            <v>2011421.349999994</v>
          </cell>
          <cell r="H5">
            <v>0</v>
          </cell>
        </row>
        <row r="6">
          <cell r="D6">
            <v>3432581.9399999976</v>
          </cell>
          <cell r="E6">
            <v>0</v>
          </cell>
          <cell r="F6">
            <v>3432581.9399999976</v>
          </cell>
          <cell r="G6">
            <v>3432581.9399999976</v>
          </cell>
          <cell r="H6">
            <v>0</v>
          </cell>
        </row>
        <row r="7">
          <cell r="D7">
            <v>0</v>
          </cell>
          <cell r="E7">
            <v>0</v>
          </cell>
          <cell r="F7">
            <v>0</v>
          </cell>
          <cell r="G7">
            <v>0</v>
          </cell>
          <cell r="H7">
            <v>0</v>
          </cell>
        </row>
        <row r="8">
          <cell r="D8">
            <v>50000</v>
          </cell>
          <cell r="E8">
            <v>0</v>
          </cell>
          <cell r="F8">
            <v>50000</v>
          </cell>
          <cell r="G8">
            <v>50000</v>
          </cell>
          <cell r="H8">
            <v>0</v>
          </cell>
        </row>
        <row r="9">
          <cell r="D9">
            <v>1309178.6499999985</v>
          </cell>
          <cell r="E9">
            <v>0</v>
          </cell>
          <cell r="F9">
            <v>1309178.6499999985</v>
          </cell>
          <cell r="G9">
            <v>1309178.6499999985</v>
          </cell>
          <cell r="H9">
            <v>0</v>
          </cell>
        </row>
        <row r="10">
          <cell r="D10">
            <v>0</v>
          </cell>
          <cell r="E10">
            <v>0</v>
          </cell>
          <cell r="F10">
            <v>0</v>
          </cell>
          <cell r="G10">
            <v>0</v>
          </cell>
          <cell r="H10">
            <v>0</v>
          </cell>
        </row>
        <row r="11">
          <cell r="D11">
            <v>0</v>
          </cell>
          <cell r="E11">
            <v>0</v>
          </cell>
          <cell r="F11">
            <v>0</v>
          </cell>
          <cell r="G11">
            <v>0</v>
          </cell>
          <cell r="H11">
            <v>0</v>
          </cell>
        </row>
        <row r="12">
          <cell r="D12">
            <v>0</v>
          </cell>
          <cell r="E12">
            <v>0</v>
          </cell>
          <cell r="F12">
            <v>0</v>
          </cell>
          <cell r="G12">
            <v>0</v>
          </cell>
          <cell r="H12">
            <v>0</v>
          </cell>
        </row>
        <row r="19">
          <cell r="D19">
            <v>0</v>
          </cell>
          <cell r="E19">
            <v>0</v>
          </cell>
          <cell r="F19">
            <v>0</v>
          </cell>
          <cell r="G19">
            <v>0</v>
          </cell>
          <cell r="H19">
            <v>0</v>
          </cell>
          <cell r="I19">
            <v>0</v>
          </cell>
          <cell r="J19">
            <v>0</v>
          </cell>
          <cell r="K19">
            <v>0</v>
          </cell>
          <cell r="L19">
            <v>0</v>
          </cell>
        </row>
        <row r="20">
          <cell r="D20">
            <v>0</v>
          </cell>
          <cell r="E20">
            <v>0</v>
          </cell>
          <cell r="F20">
            <v>0</v>
          </cell>
          <cell r="G20">
            <v>0</v>
          </cell>
          <cell r="H20">
            <v>0</v>
          </cell>
          <cell r="I20">
            <v>0</v>
          </cell>
          <cell r="J20">
            <v>0</v>
          </cell>
          <cell r="K20">
            <v>0</v>
          </cell>
          <cell r="L20">
            <v>0</v>
          </cell>
        </row>
        <row r="21">
          <cell r="D21">
            <v>6848026.3899999997</v>
          </cell>
          <cell r="E21">
            <v>0</v>
          </cell>
          <cell r="F21">
            <v>0</v>
          </cell>
          <cell r="G21">
            <v>0</v>
          </cell>
          <cell r="H21">
            <v>6848026.3899999997</v>
          </cell>
          <cell r="I21">
            <v>5249101.32</v>
          </cell>
          <cell r="J21">
            <v>0</v>
          </cell>
          <cell r="K21">
            <v>1294758.9099999999</v>
          </cell>
          <cell r="L21">
            <v>304166.15999999945</v>
          </cell>
        </row>
        <row r="22">
          <cell r="D22">
            <v>43089190.350000001</v>
          </cell>
          <cell r="E22">
            <v>0</v>
          </cell>
          <cell r="F22">
            <v>0</v>
          </cell>
          <cell r="G22">
            <v>0</v>
          </cell>
          <cell r="H22">
            <v>43089190.350000001</v>
          </cell>
          <cell r="I22">
            <v>43089190.350000001</v>
          </cell>
          <cell r="J22">
            <v>0</v>
          </cell>
          <cell r="K22">
            <v>0</v>
          </cell>
          <cell r="L22">
            <v>0</v>
          </cell>
        </row>
        <row r="23">
          <cell r="D23">
            <v>371392.86</v>
          </cell>
          <cell r="E23">
            <v>0</v>
          </cell>
          <cell r="F23">
            <v>0</v>
          </cell>
          <cell r="G23">
            <v>0</v>
          </cell>
          <cell r="H23">
            <v>371392.86</v>
          </cell>
          <cell r="I23">
            <v>114639.92</v>
          </cell>
          <cell r="J23">
            <v>0</v>
          </cell>
          <cell r="K23">
            <v>83035.259999999995</v>
          </cell>
          <cell r="L23">
            <v>173717.68</v>
          </cell>
        </row>
        <row r="24">
          <cell r="D24">
            <v>0</v>
          </cell>
          <cell r="E24">
            <v>0</v>
          </cell>
          <cell r="F24">
            <v>0</v>
          </cell>
          <cell r="G24">
            <v>0</v>
          </cell>
          <cell r="H24">
            <v>0</v>
          </cell>
          <cell r="I24">
            <v>0</v>
          </cell>
          <cell r="J24">
            <v>0</v>
          </cell>
          <cell r="K24">
            <v>0</v>
          </cell>
          <cell r="L24">
            <v>0</v>
          </cell>
        </row>
        <row r="25">
          <cell r="D25">
            <v>4806925.1500000004</v>
          </cell>
          <cell r="E25">
            <v>0</v>
          </cell>
          <cell r="F25">
            <v>0</v>
          </cell>
          <cell r="G25">
            <v>0</v>
          </cell>
          <cell r="H25">
            <v>4806925.1500000004</v>
          </cell>
          <cell r="I25">
            <v>4678743.55</v>
          </cell>
          <cell r="J25">
            <v>0</v>
          </cell>
          <cell r="K25">
            <v>6000</v>
          </cell>
          <cell r="L25">
            <v>122181.60000000056</v>
          </cell>
        </row>
        <row r="26">
          <cell r="D26">
            <v>0</v>
          </cell>
          <cell r="E26">
            <v>0</v>
          </cell>
          <cell r="F26">
            <v>0</v>
          </cell>
          <cell r="G26">
            <v>0</v>
          </cell>
          <cell r="H26">
            <v>0</v>
          </cell>
          <cell r="I26">
            <v>0</v>
          </cell>
          <cell r="J26">
            <v>0</v>
          </cell>
          <cell r="K26">
            <v>0</v>
          </cell>
          <cell r="L26">
            <v>0</v>
          </cell>
        </row>
        <row r="27">
          <cell r="D27">
            <v>0</v>
          </cell>
          <cell r="E27">
            <v>0</v>
          </cell>
          <cell r="F27">
            <v>0</v>
          </cell>
          <cell r="G27">
            <v>0</v>
          </cell>
          <cell r="H27">
            <v>0</v>
          </cell>
          <cell r="I27">
            <v>0</v>
          </cell>
          <cell r="J27">
            <v>0</v>
          </cell>
          <cell r="K27">
            <v>0</v>
          </cell>
          <cell r="L27">
            <v>0</v>
          </cell>
        </row>
      </sheetData>
      <sheetData sheetId="7"/>
      <sheetData sheetId="8">
        <row r="6">
          <cell r="D6">
            <v>3899</v>
          </cell>
        </row>
        <row r="10">
          <cell r="H10">
            <v>0</v>
          </cell>
        </row>
        <row r="11">
          <cell r="H11">
            <v>0</v>
          </cell>
        </row>
        <row r="16">
          <cell r="H16">
            <v>0</v>
          </cell>
        </row>
        <row r="30">
          <cell r="H30">
            <v>6.04</v>
          </cell>
        </row>
        <row r="31">
          <cell r="H31">
            <v>42.05</v>
          </cell>
        </row>
      </sheetData>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1100"/>
      <sheetName val="2110"/>
      <sheetName val="5100"/>
      <sheetName val="5120"/>
      <sheetName val="6100"/>
      <sheetName val="7100"/>
      <sheetName val="Acerno_Cache_XXXXX"/>
      <sheetName val="8100"/>
    </sheetNames>
    <sheetDataSet>
      <sheetData sheetId="0"/>
      <sheetData sheetId="1">
        <row r="3">
          <cell r="D3">
            <v>230866607.06999996</v>
          </cell>
          <cell r="L3">
            <v>239195228.76999998</v>
          </cell>
        </row>
        <row r="4">
          <cell r="D4">
            <v>0</v>
          </cell>
          <cell r="L4">
            <v>234335248.11999997</v>
          </cell>
        </row>
        <row r="5">
          <cell r="D5">
            <v>0</v>
          </cell>
          <cell r="L5">
            <v>231636811.16999999</v>
          </cell>
        </row>
        <row r="6">
          <cell r="D6">
            <v>0</v>
          </cell>
          <cell r="L6">
            <v>0</v>
          </cell>
        </row>
        <row r="7">
          <cell r="D7">
            <v>0</v>
          </cell>
          <cell r="L7">
            <v>2698436.95</v>
          </cell>
        </row>
        <row r="8">
          <cell r="D8">
            <v>0</v>
          </cell>
          <cell r="L8">
            <v>0</v>
          </cell>
        </row>
        <row r="9">
          <cell r="D9">
            <v>0</v>
          </cell>
          <cell r="L9">
            <v>0</v>
          </cell>
        </row>
        <row r="10">
          <cell r="D10">
            <v>556809.23000000045</v>
          </cell>
          <cell r="L10">
            <v>0</v>
          </cell>
        </row>
        <row r="11">
          <cell r="D11">
            <v>0</v>
          </cell>
          <cell r="L11">
            <v>0</v>
          </cell>
        </row>
        <row r="12">
          <cell r="D12">
            <v>0</v>
          </cell>
          <cell r="L12">
            <v>0</v>
          </cell>
        </row>
        <row r="13">
          <cell r="D13">
            <v>6234936.1500000004</v>
          </cell>
          <cell r="L13">
            <v>0</v>
          </cell>
        </row>
        <row r="14">
          <cell r="D14">
            <v>0</v>
          </cell>
          <cell r="L14">
            <v>0</v>
          </cell>
        </row>
        <row r="15">
          <cell r="D15">
            <v>0</v>
          </cell>
          <cell r="L15">
            <v>4859980.6500000004</v>
          </cell>
        </row>
        <row r="16">
          <cell r="D16">
            <v>-5678126.9199999999</v>
          </cell>
          <cell r="L16">
            <v>4026310.98</v>
          </cell>
        </row>
        <row r="17">
          <cell r="D17">
            <v>0</v>
          </cell>
          <cell r="L17">
            <v>534791.05000000005</v>
          </cell>
        </row>
        <row r="18">
          <cell r="D18">
            <v>192950797.08999997</v>
          </cell>
          <cell r="L18">
            <v>12803542.859999999</v>
          </cell>
        </row>
        <row r="19">
          <cell r="D19">
            <v>225324245.20999998</v>
          </cell>
          <cell r="L19">
            <v>0</v>
          </cell>
        </row>
        <row r="20">
          <cell r="D20">
            <v>55062531.93</v>
          </cell>
          <cell r="L20">
            <v>0</v>
          </cell>
        </row>
        <row r="21">
          <cell r="D21">
            <v>21716090.449999999</v>
          </cell>
          <cell r="L21">
            <v>0</v>
          </cell>
        </row>
        <row r="22">
          <cell r="D22">
            <v>59331445.310000002</v>
          </cell>
          <cell r="L22">
            <v>0</v>
          </cell>
        </row>
        <row r="23">
          <cell r="D23">
            <v>-168483515.81</v>
          </cell>
          <cell r="L23">
            <v>0</v>
          </cell>
        </row>
        <row r="24">
          <cell r="D24">
            <v>0</v>
          </cell>
          <cell r="L24">
            <v>12803542.859999999</v>
          </cell>
        </row>
        <row r="25">
          <cell r="D25">
            <v>37359000.75</v>
          </cell>
          <cell r="L25">
            <v>12803542.859999999</v>
          </cell>
        </row>
        <row r="26">
          <cell r="D26">
            <v>0</v>
          </cell>
          <cell r="L26">
            <v>0</v>
          </cell>
        </row>
        <row r="27">
          <cell r="D27">
            <v>37530303.200000003</v>
          </cell>
          <cell r="L27">
            <v>0</v>
          </cell>
        </row>
        <row r="28">
          <cell r="D28">
            <v>0</v>
          </cell>
          <cell r="L28">
            <v>0</v>
          </cell>
        </row>
        <row r="29">
          <cell r="D29">
            <v>-171302.45</v>
          </cell>
          <cell r="L29">
            <v>0</v>
          </cell>
        </row>
        <row r="30">
          <cell r="D30">
            <v>0</v>
          </cell>
        </row>
        <row r="31">
          <cell r="D31">
            <v>0</v>
          </cell>
          <cell r="L31">
            <v>67340804.069999993</v>
          </cell>
        </row>
        <row r="32">
          <cell r="D32">
            <v>93737556.429999992</v>
          </cell>
          <cell r="L32">
            <v>25917156.819999997</v>
          </cell>
        </row>
        <row r="33">
          <cell r="D33">
            <v>0</v>
          </cell>
          <cell r="L33">
            <v>25843520.489999998</v>
          </cell>
        </row>
        <row r="34">
          <cell r="D34">
            <v>0</v>
          </cell>
          <cell r="L34">
            <v>0</v>
          </cell>
        </row>
        <row r="35">
          <cell r="D35">
            <v>0</v>
          </cell>
          <cell r="L35">
            <v>73636.33</v>
          </cell>
        </row>
        <row r="36">
          <cell r="D36">
            <v>0</v>
          </cell>
          <cell r="L36">
            <v>0</v>
          </cell>
        </row>
        <row r="37">
          <cell r="D37">
            <v>0</v>
          </cell>
          <cell r="L37">
            <v>4277312.04</v>
          </cell>
        </row>
        <row r="38">
          <cell r="D38">
            <v>0</v>
          </cell>
          <cell r="L38">
            <v>3956104.26</v>
          </cell>
        </row>
        <row r="39">
          <cell r="D39">
            <v>0</v>
          </cell>
          <cell r="L39">
            <v>321207.78000000003</v>
          </cell>
        </row>
        <row r="40">
          <cell r="D40">
            <v>43605927.619999997</v>
          </cell>
          <cell r="L40">
            <v>8312661.4199999999</v>
          </cell>
        </row>
        <row r="41">
          <cell r="D41">
            <v>34092493.969999999</v>
          </cell>
          <cell r="L41">
            <v>5232516.54</v>
          </cell>
        </row>
        <row r="42">
          <cell r="D42">
            <v>10906590.970000001</v>
          </cell>
          <cell r="L42">
            <v>915175.68</v>
          </cell>
        </row>
        <row r="43">
          <cell r="D43">
            <v>0</v>
          </cell>
          <cell r="L43">
            <v>0</v>
          </cell>
        </row>
        <row r="44">
          <cell r="D44">
            <v>268186.77</v>
          </cell>
          <cell r="L44">
            <v>2008949.03</v>
          </cell>
        </row>
        <row r="45">
          <cell r="D45">
            <v>0</v>
          </cell>
          <cell r="L45">
            <v>0</v>
          </cell>
        </row>
        <row r="46">
          <cell r="D46">
            <v>-1661344.09</v>
          </cell>
          <cell r="L46">
            <v>156020.17000000001</v>
          </cell>
        </row>
        <row r="47">
          <cell r="D47">
            <v>33847019.009999998</v>
          </cell>
          <cell r="L47">
            <v>28833673.789999999</v>
          </cell>
        </row>
        <row r="48">
          <cell r="D48">
            <v>0</v>
          </cell>
          <cell r="L48">
            <v>703485.77</v>
          </cell>
        </row>
        <row r="49">
          <cell r="D49">
            <v>33843019.009999998</v>
          </cell>
          <cell r="L49">
            <v>703485.77</v>
          </cell>
        </row>
        <row r="50">
          <cell r="D50">
            <v>4000</v>
          </cell>
          <cell r="L50">
            <v>324604163.49999994</v>
          </cell>
        </row>
        <row r="51">
          <cell r="D51">
            <v>0</v>
          </cell>
        </row>
        <row r="52">
          <cell r="D52">
            <v>16055020.470000001</v>
          </cell>
        </row>
        <row r="53">
          <cell r="D53">
            <v>229589.33</v>
          </cell>
        </row>
        <row r="54">
          <cell r="D54">
            <v>324604163.49999994</v>
          </cell>
        </row>
      </sheetData>
      <sheetData sheetId="2">
        <row r="4">
          <cell r="D4">
            <v>0</v>
          </cell>
          <cell r="L4">
            <v>5784362.1500000004</v>
          </cell>
        </row>
        <row r="5">
          <cell r="D5">
            <v>0</v>
          </cell>
        </row>
        <row r="8">
          <cell r="L8">
            <v>0</v>
          </cell>
        </row>
        <row r="10">
          <cell r="D10">
            <v>65830479.969999999</v>
          </cell>
          <cell r="L10">
            <v>17365753.41</v>
          </cell>
        </row>
        <row r="11">
          <cell r="D11">
            <v>56760414.020000003</v>
          </cell>
          <cell r="L11">
            <v>406810.61</v>
          </cell>
        </row>
        <row r="12">
          <cell r="D12">
            <v>9070065.9499999993</v>
          </cell>
          <cell r="L12">
            <v>66912.740000000005</v>
          </cell>
        </row>
        <row r="13">
          <cell r="D13">
            <v>0</v>
          </cell>
          <cell r="L13">
            <v>346703.91</v>
          </cell>
        </row>
        <row r="14">
          <cell r="D14">
            <v>8184996.8099999996</v>
          </cell>
          <cell r="L14">
            <v>346703.91</v>
          </cell>
        </row>
        <row r="15">
          <cell r="D15">
            <v>246504.14</v>
          </cell>
          <cell r="L15">
            <v>0</v>
          </cell>
        </row>
        <row r="16">
          <cell r="L16">
            <v>0</v>
          </cell>
        </row>
        <row r="17">
          <cell r="L17">
            <v>0</v>
          </cell>
        </row>
        <row r="18">
          <cell r="D18">
            <v>19479447.059999999</v>
          </cell>
          <cell r="L18">
            <v>29919.14</v>
          </cell>
        </row>
        <row r="19">
          <cell r="D19">
            <v>17556500.530000001</v>
          </cell>
        </row>
        <row r="20">
          <cell r="D20">
            <v>184107.06</v>
          </cell>
        </row>
        <row r="21">
          <cell r="D21">
            <v>1738839.47</v>
          </cell>
          <cell r="L21">
            <v>0</v>
          </cell>
        </row>
        <row r="22">
          <cell r="D22">
            <v>2512235.52</v>
          </cell>
        </row>
        <row r="23">
          <cell r="L23">
            <v>61300439.640000001</v>
          </cell>
        </row>
        <row r="24">
          <cell r="L24">
            <v>12640063.529999999</v>
          </cell>
        </row>
        <row r="25">
          <cell r="D25">
            <v>56300</v>
          </cell>
          <cell r="L25">
            <v>0</v>
          </cell>
        </row>
        <row r="26">
          <cell r="D26">
            <v>0</v>
          </cell>
          <cell r="L26">
            <v>7549986.0599999996</v>
          </cell>
        </row>
        <row r="27">
          <cell r="L27">
            <v>51918.82</v>
          </cell>
        </row>
        <row r="28">
          <cell r="D28">
            <v>2228076.27</v>
          </cell>
          <cell r="L28">
            <v>35576.339999999997</v>
          </cell>
        </row>
        <row r="29">
          <cell r="D29">
            <v>0</v>
          </cell>
          <cell r="L29">
            <v>0</v>
          </cell>
        </row>
        <row r="30">
          <cell r="D30">
            <v>10165.34</v>
          </cell>
          <cell r="L30">
            <v>183.08</v>
          </cell>
        </row>
        <row r="31">
          <cell r="D31">
            <v>0</v>
          </cell>
          <cell r="L31">
            <v>16159.4</v>
          </cell>
        </row>
        <row r="32">
          <cell r="D32">
            <v>2134684.25</v>
          </cell>
        </row>
        <row r="33">
          <cell r="D33">
            <v>6697.12</v>
          </cell>
        </row>
        <row r="34">
          <cell r="D34">
            <v>0</v>
          </cell>
        </row>
        <row r="35">
          <cell r="D35">
            <v>1352817.17</v>
          </cell>
        </row>
        <row r="36">
          <cell r="D36">
            <v>775169.96</v>
          </cell>
        </row>
      </sheetData>
      <sheetData sheetId="3">
        <row r="5">
          <cell r="D5">
            <v>63184484.030000001</v>
          </cell>
          <cell r="E5">
            <v>7919834.0899999999</v>
          </cell>
          <cell r="F5">
            <v>71104318.120000005</v>
          </cell>
          <cell r="G5">
            <v>67587769.409999996</v>
          </cell>
          <cell r="H5">
            <v>67587769.409999996</v>
          </cell>
          <cell r="I5">
            <v>3516548.7100000083</v>
          </cell>
          <cell r="J5">
            <v>66755267.450000003</v>
          </cell>
          <cell r="K5">
            <v>832501.95999999344</v>
          </cell>
        </row>
        <row r="6">
          <cell r="D6">
            <v>18691475.940000001</v>
          </cell>
          <cell r="E6">
            <v>11721112.42</v>
          </cell>
          <cell r="F6">
            <v>30412588.359999999</v>
          </cell>
          <cell r="G6">
            <v>19918668.530000001</v>
          </cell>
          <cell r="H6">
            <v>19918668.530000001</v>
          </cell>
          <cell r="I6">
            <v>10493919.829999998</v>
          </cell>
          <cell r="J6">
            <v>17001474.199999999</v>
          </cell>
          <cell r="K6">
            <v>2917194.3300000019</v>
          </cell>
        </row>
        <row r="7">
          <cell r="D7">
            <v>2547904.09</v>
          </cell>
          <cell r="E7">
            <v>631295.05000000005</v>
          </cell>
          <cell r="F7">
            <v>3179199.1399999997</v>
          </cell>
          <cell r="G7">
            <v>2984185.54</v>
          </cell>
          <cell r="H7">
            <v>2984185.54</v>
          </cell>
          <cell r="I7">
            <v>195013.59999999963</v>
          </cell>
          <cell r="J7">
            <v>2984177.64</v>
          </cell>
          <cell r="K7">
            <v>7.8999999999068677</v>
          </cell>
        </row>
        <row r="8">
          <cell r="D8">
            <v>1496491.75</v>
          </cell>
          <cell r="E8">
            <v>2204982.27</v>
          </cell>
          <cell r="F8">
            <v>3701474.02</v>
          </cell>
          <cell r="G8">
            <v>2283600.86</v>
          </cell>
          <cell r="H8">
            <v>2283600.86</v>
          </cell>
          <cell r="I8">
            <v>1417873.1600000001</v>
          </cell>
          <cell r="J8">
            <v>2021970.52</v>
          </cell>
          <cell r="K8">
            <v>261630.33999999985</v>
          </cell>
        </row>
        <row r="9">
          <cell r="D9">
            <v>0</v>
          </cell>
          <cell r="E9">
            <v>0</v>
          </cell>
          <cell r="F9">
            <v>0</v>
          </cell>
          <cell r="G9">
            <v>0</v>
          </cell>
          <cell r="H9">
            <v>0</v>
          </cell>
          <cell r="I9">
            <v>0</v>
          </cell>
          <cell r="J9">
            <v>0</v>
          </cell>
          <cell r="K9">
            <v>0</v>
          </cell>
        </row>
        <row r="10">
          <cell r="D10">
            <v>8308635.4400000004</v>
          </cell>
          <cell r="E10">
            <v>3504089.75</v>
          </cell>
          <cell r="F10">
            <v>11812725.190000001</v>
          </cell>
          <cell r="G10">
            <v>9506374.0299999993</v>
          </cell>
          <cell r="H10">
            <v>9506374.0299999993</v>
          </cell>
          <cell r="I10">
            <v>2306351.160000002</v>
          </cell>
          <cell r="J10">
            <v>8733153.4299999997</v>
          </cell>
          <cell r="K10">
            <v>773220.59999999963</v>
          </cell>
        </row>
        <row r="11">
          <cell r="D11">
            <v>700</v>
          </cell>
          <cell r="E11">
            <v>25924.35</v>
          </cell>
          <cell r="F11">
            <v>26624.35</v>
          </cell>
          <cell r="G11">
            <v>10165.34</v>
          </cell>
          <cell r="H11">
            <v>10165.34</v>
          </cell>
          <cell r="I11">
            <v>16459.009999999998</v>
          </cell>
          <cell r="J11">
            <v>8536.23</v>
          </cell>
          <cell r="K11">
            <v>1629.1100000000006</v>
          </cell>
        </row>
        <row r="12">
          <cell r="D12">
            <v>57813.66</v>
          </cell>
          <cell r="E12">
            <v>77500</v>
          </cell>
          <cell r="F12">
            <v>135313.66</v>
          </cell>
          <cell r="G12">
            <v>135300</v>
          </cell>
          <cell r="H12">
            <v>135300</v>
          </cell>
          <cell r="I12">
            <v>13.660000000003492</v>
          </cell>
          <cell r="J12">
            <v>135300</v>
          </cell>
          <cell r="K12">
            <v>0</v>
          </cell>
        </row>
        <row r="13">
          <cell r="D13">
            <v>3894495.09</v>
          </cell>
          <cell r="E13">
            <v>547913.84</v>
          </cell>
          <cell r="F13">
            <v>4442408.93</v>
          </cell>
          <cell r="G13">
            <v>4442405.3600000003</v>
          </cell>
          <cell r="H13">
            <v>4442405.3600000003</v>
          </cell>
          <cell r="I13">
            <v>3.5699999993667006</v>
          </cell>
          <cell r="J13">
            <v>4442405.3600000003</v>
          </cell>
          <cell r="K13">
            <v>0</v>
          </cell>
        </row>
        <row r="20">
          <cell r="D20">
            <v>0</v>
          </cell>
          <cell r="E20">
            <v>0</v>
          </cell>
          <cell r="F20">
            <v>0</v>
          </cell>
          <cell r="G20">
            <v>0</v>
          </cell>
          <cell r="H20">
            <v>0</v>
          </cell>
          <cell r="I20">
            <v>0</v>
          </cell>
          <cell r="J20">
            <v>0</v>
          </cell>
        </row>
        <row r="21">
          <cell r="D21">
            <v>0</v>
          </cell>
          <cell r="E21">
            <v>0</v>
          </cell>
          <cell r="F21">
            <v>0</v>
          </cell>
          <cell r="G21">
            <v>0</v>
          </cell>
          <cell r="H21">
            <v>0</v>
          </cell>
          <cell r="I21">
            <v>0</v>
          </cell>
          <cell r="J21">
            <v>0</v>
          </cell>
        </row>
        <row r="22">
          <cell r="D22">
            <v>19890960.02</v>
          </cell>
          <cell r="E22">
            <v>3991054.15</v>
          </cell>
          <cell r="F22">
            <v>23882014.169999998</v>
          </cell>
          <cell r="G22">
            <v>22521482.149999999</v>
          </cell>
          <cell r="H22">
            <v>19665322.59</v>
          </cell>
          <cell r="I22">
            <v>0</v>
          </cell>
          <cell r="J22">
            <v>2856159.5599999987</v>
          </cell>
        </row>
        <row r="23">
          <cell r="D23">
            <v>68655056.799999997</v>
          </cell>
          <cell r="E23">
            <v>7918828.3099999996</v>
          </cell>
          <cell r="F23">
            <v>76573885.109999999</v>
          </cell>
          <cell r="G23">
            <v>75252686.730000004</v>
          </cell>
          <cell r="H23">
            <v>51685724.899999999</v>
          </cell>
          <cell r="I23">
            <v>0</v>
          </cell>
          <cell r="J23">
            <v>23566961.830000006</v>
          </cell>
        </row>
        <row r="24">
          <cell r="D24">
            <v>384000</v>
          </cell>
          <cell r="E24">
            <v>800</v>
          </cell>
          <cell r="F24">
            <v>384800</v>
          </cell>
          <cell r="G24">
            <v>604238.89</v>
          </cell>
          <cell r="H24">
            <v>340759.25</v>
          </cell>
          <cell r="I24">
            <v>0</v>
          </cell>
          <cell r="J24">
            <v>263479.64</v>
          </cell>
        </row>
        <row r="25">
          <cell r="D25">
            <v>0</v>
          </cell>
          <cell r="E25">
            <v>350</v>
          </cell>
          <cell r="F25">
            <v>350</v>
          </cell>
          <cell r="G25">
            <v>0</v>
          </cell>
          <cell r="H25">
            <v>0</v>
          </cell>
          <cell r="I25">
            <v>0</v>
          </cell>
          <cell r="J25">
            <v>0</v>
          </cell>
        </row>
        <row r="26">
          <cell r="D26">
            <v>9251983.1799999997</v>
          </cell>
          <cell r="E26">
            <v>1928065.67</v>
          </cell>
          <cell r="F26">
            <v>11180048.85</v>
          </cell>
          <cell r="G26">
            <v>10762187.08</v>
          </cell>
          <cell r="H26">
            <v>4279829.95</v>
          </cell>
          <cell r="I26">
            <v>0</v>
          </cell>
          <cell r="J26">
            <v>6482357.1299999999</v>
          </cell>
        </row>
        <row r="27">
          <cell r="D27">
            <v>0</v>
          </cell>
          <cell r="E27">
            <v>12793553.640000001</v>
          </cell>
          <cell r="F27">
            <v>12793553.640000001</v>
          </cell>
          <cell r="G27">
            <v>51000</v>
          </cell>
          <cell r="H27">
            <v>51000</v>
          </cell>
          <cell r="I27">
            <v>0</v>
          </cell>
          <cell r="J27">
            <v>0</v>
          </cell>
        </row>
        <row r="28">
          <cell r="D28">
            <v>0</v>
          </cell>
          <cell r="E28">
            <v>0</v>
          </cell>
          <cell r="F28">
            <v>0</v>
          </cell>
          <cell r="G28">
            <v>-393825.36</v>
          </cell>
          <cell r="H28">
            <v>-393825.36</v>
          </cell>
          <cell r="I28">
            <v>0</v>
          </cell>
          <cell r="J28">
            <v>0</v>
          </cell>
        </row>
      </sheetData>
      <sheetData sheetId="4">
        <row r="5">
          <cell r="D5">
            <v>51000</v>
          </cell>
          <cell r="E5">
            <v>135300</v>
          </cell>
        </row>
        <row r="6">
          <cell r="D6">
            <v>0</v>
          </cell>
          <cell r="E6">
            <v>0</v>
          </cell>
        </row>
        <row r="8">
          <cell r="D8">
            <v>-393825.36</v>
          </cell>
          <cell r="E8">
            <v>4442405.3600000003</v>
          </cell>
        </row>
        <row r="10">
          <cell r="F10">
            <v>2823332.89</v>
          </cell>
        </row>
        <row r="11">
          <cell r="F11">
            <v>5769062.0899999999</v>
          </cell>
        </row>
        <row r="12">
          <cell r="F12">
            <v>4781437.21</v>
          </cell>
        </row>
      </sheetData>
      <sheetData sheetId="5">
        <row r="3">
          <cell r="D3">
            <v>33044060.620000001</v>
          </cell>
        </row>
        <row r="4">
          <cell r="D4">
            <v>33168958.16</v>
          </cell>
        </row>
        <row r="5">
          <cell r="D5">
            <v>923535.81</v>
          </cell>
        </row>
        <row r="6">
          <cell r="D6">
            <v>344723.97</v>
          </cell>
        </row>
        <row r="7">
          <cell r="D7">
            <v>268186.77</v>
          </cell>
        </row>
        <row r="8">
          <cell r="D8">
            <v>1661344.09</v>
          </cell>
        </row>
        <row r="9">
          <cell r="D9">
            <v>0</v>
          </cell>
        </row>
        <row r="10">
          <cell r="D10">
            <v>7729813.4199999999</v>
          </cell>
        </row>
        <row r="11">
          <cell r="D11">
            <v>4786184.24</v>
          </cell>
        </row>
        <row r="12">
          <cell r="D12">
            <v>422561.54</v>
          </cell>
        </row>
        <row r="13">
          <cell r="D13">
            <v>488347.85</v>
          </cell>
        </row>
        <row r="14">
          <cell r="D14">
            <v>2032719.79</v>
          </cell>
        </row>
        <row r="15">
          <cell r="D15">
            <v>0</v>
          </cell>
        </row>
        <row r="16">
          <cell r="D16">
            <v>16055020.470000001</v>
          </cell>
        </row>
        <row r="17">
          <cell r="D17">
            <v>17625011.969999999</v>
          </cell>
        </row>
        <row r="18">
          <cell r="D18">
            <v>23744255.699999999</v>
          </cell>
        </row>
        <row r="19">
          <cell r="D19">
            <v>41369267.670000002</v>
          </cell>
        </row>
        <row r="23">
          <cell r="D23">
            <v>110313630.34999999</v>
          </cell>
        </row>
        <row r="24">
          <cell r="D24">
            <v>75628811.329999998</v>
          </cell>
        </row>
        <row r="25">
          <cell r="D25">
            <v>33937997.369999997</v>
          </cell>
        </row>
        <row r="26">
          <cell r="D26">
            <v>746821.65</v>
          </cell>
        </row>
        <row r="27">
          <cell r="D27">
            <v>0</v>
          </cell>
        </row>
        <row r="28">
          <cell r="D28">
            <v>107283187.22</v>
          </cell>
        </row>
        <row r="29">
          <cell r="D29">
            <v>102082284.83</v>
          </cell>
        </row>
        <row r="30">
          <cell r="D30">
            <v>4711346.09</v>
          </cell>
        </row>
        <row r="31">
          <cell r="D31">
            <v>465488.04999999981</v>
          </cell>
        </row>
        <row r="32">
          <cell r="D32">
            <v>24068.25</v>
          </cell>
        </row>
        <row r="33">
          <cell r="D33">
            <v>3030443.1299999952</v>
          </cell>
        </row>
        <row r="34">
          <cell r="D34">
            <v>13024577.34</v>
          </cell>
        </row>
        <row r="35">
          <cell r="D35">
            <v>16055020.469999995</v>
          </cell>
        </row>
      </sheetData>
      <sheetData sheetId="6">
        <row r="5">
          <cell r="D5">
            <v>777110.40000000445</v>
          </cell>
          <cell r="E5">
            <v>0</v>
          </cell>
          <cell r="F5">
            <v>777110.40000000445</v>
          </cell>
          <cell r="G5">
            <v>775855.05</v>
          </cell>
          <cell r="H5">
            <v>1255.3500000044005</v>
          </cell>
        </row>
        <row r="6">
          <cell r="D6">
            <v>3579942.7599999993</v>
          </cell>
          <cell r="E6">
            <v>0</v>
          </cell>
          <cell r="F6">
            <v>3579942.7599999993</v>
          </cell>
          <cell r="G6">
            <v>3173862.12</v>
          </cell>
          <cell r="H6">
            <v>406080.6399999992</v>
          </cell>
        </row>
        <row r="7">
          <cell r="D7">
            <v>1620.1899999999441</v>
          </cell>
          <cell r="E7">
            <v>0</v>
          </cell>
          <cell r="F7">
            <v>1620.1899999999441</v>
          </cell>
          <cell r="G7">
            <v>1620.19</v>
          </cell>
          <cell r="H7">
            <v>-5.5933924159035087E-11</v>
          </cell>
        </row>
        <row r="8">
          <cell r="D8">
            <v>161078.32000000007</v>
          </cell>
          <cell r="E8">
            <v>0</v>
          </cell>
          <cell r="F8">
            <v>161078.32000000007</v>
          </cell>
          <cell r="G8">
            <v>149690.10999999999</v>
          </cell>
          <cell r="H8">
            <v>11388.210000000079</v>
          </cell>
        </row>
        <row r="9">
          <cell r="D9">
            <v>614155.95999999961</v>
          </cell>
          <cell r="E9">
            <v>0</v>
          </cell>
          <cell r="F9">
            <v>614155.95999999961</v>
          </cell>
          <cell r="G9">
            <v>610318.62</v>
          </cell>
          <cell r="H9">
            <v>3837.3399999996182</v>
          </cell>
        </row>
        <row r="10">
          <cell r="D10">
            <v>0</v>
          </cell>
          <cell r="E10">
            <v>0</v>
          </cell>
          <cell r="F10">
            <v>0</v>
          </cell>
          <cell r="G10">
            <v>0</v>
          </cell>
          <cell r="H10">
            <v>0</v>
          </cell>
        </row>
        <row r="11">
          <cell r="D11">
            <v>0</v>
          </cell>
          <cell r="E11">
            <v>0</v>
          </cell>
          <cell r="F11">
            <v>0</v>
          </cell>
          <cell r="G11">
            <v>0</v>
          </cell>
          <cell r="H11">
            <v>0</v>
          </cell>
        </row>
        <row r="12">
          <cell r="D12">
            <v>0</v>
          </cell>
          <cell r="E12">
            <v>0</v>
          </cell>
          <cell r="F12">
            <v>0</v>
          </cell>
          <cell r="G12">
            <v>0</v>
          </cell>
          <cell r="H12">
            <v>0</v>
          </cell>
        </row>
        <row r="19">
          <cell r="D19">
            <v>0</v>
          </cell>
          <cell r="E19">
            <v>0</v>
          </cell>
          <cell r="F19">
            <v>0</v>
          </cell>
          <cell r="G19">
            <v>0</v>
          </cell>
          <cell r="H19">
            <v>0</v>
          </cell>
          <cell r="I19">
            <v>0</v>
          </cell>
          <cell r="J19">
            <v>0</v>
          </cell>
          <cell r="K19">
            <v>0</v>
          </cell>
          <cell r="L19">
            <v>0</v>
          </cell>
        </row>
        <row r="20">
          <cell r="D20">
            <v>0</v>
          </cell>
          <cell r="E20">
            <v>0</v>
          </cell>
          <cell r="F20">
            <v>0</v>
          </cell>
          <cell r="G20">
            <v>0</v>
          </cell>
          <cell r="H20">
            <v>0</v>
          </cell>
          <cell r="I20">
            <v>0</v>
          </cell>
          <cell r="J20">
            <v>0</v>
          </cell>
          <cell r="K20">
            <v>0</v>
          </cell>
          <cell r="L20">
            <v>0</v>
          </cell>
        </row>
        <row r="21">
          <cell r="D21">
            <v>3449028.5</v>
          </cell>
          <cell r="E21">
            <v>-1237665.02</v>
          </cell>
          <cell r="F21">
            <v>0</v>
          </cell>
          <cell r="G21">
            <v>0</v>
          </cell>
          <cell r="H21">
            <v>2211363.48</v>
          </cell>
          <cell r="I21">
            <v>1982086.21</v>
          </cell>
          <cell r="J21">
            <v>0</v>
          </cell>
          <cell r="K21">
            <v>0</v>
          </cell>
          <cell r="L21">
            <v>229277.27000000002</v>
          </cell>
        </row>
        <row r="22">
          <cell r="D22">
            <v>32281155.870000001</v>
          </cell>
          <cell r="E22">
            <v>-300</v>
          </cell>
          <cell r="F22">
            <v>0</v>
          </cell>
          <cell r="G22">
            <v>0</v>
          </cell>
          <cell r="H22">
            <v>32280855.870000001</v>
          </cell>
          <cell r="I22">
            <v>31876973.620000001</v>
          </cell>
          <cell r="J22">
            <v>0</v>
          </cell>
          <cell r="K22">
            <v>0</v>
          </cell>
          <cell r="L22">
            <v>403882.25</v>
          </cell>
        </row>
        <row r="23">
          <cell r="D23">
            <v>377594.09</v>
          </cell>
          <cell r="E23">
            <v>-8280.26</v>
          </cell>
          <cell r="F23">
            <v>0</v>
          </cell>
          <cell r="G23">
            <v>0</v>
          </cell>
          <cell r="H23">
            <v>369313.83</v>
          </cell>
          <cell r="I23">
            <v>78937.539999999994</v>
          </cell>
          <cell r="J23">
            <v>0</v>
          </cell>
          <cell r="K23">
            <v>0</v>
          </cell>
          <cell r="L23">
            <v>290376.29000000004</v>
          </cell>
        </row>
        <row r="24">
          <cell r="D24">
            <v>0</v>
          </cell>
          <cell r="E24">
            <v>0</v>
          </cell>
          <cell r="F24">
            <v>0</v>
          </cell>
          <cell r="G24">
            <v>0</v>
          </cell>
          <cell r="H24">
            <v>0</v>
          </cell>
          <cell r="I24">
            <v>0</v>
          </cell>
          <cell r="J24">
            <v>0</v>
          </cell>
          <cell r="K24">
            <v>0</v>
          </cell>
          <cell r="L24">
            <v>0</v>
          </cell>
        </row>
        <row r="25">
          <cell r="D25">
            <v>0</v>
          </cell>
          <cell r="E25">
            <v>0</v>
          </cell>
          <cell r="F25">
            <v>0</v>
          </cell>
          <cell r="G25">
            <v>0</v>
          </cell>
          <cell r="H25">
            <v>0</v>
          </cell>
          <cell r="I25">
            <v>0</v>
          </cell>
          <cell r="J25">
            <v>0</v>
          </cell>
          <cell r="K25">
            <v>0</v>
          </cell>
          <cell r="L25">
            <v>0</v>
          </cell>
        </row>
        <row r="26">
          <cell r="D26">
            <v>0</v>
          </cell>
          <cell r="E26">
            <v>0</v>
          </cell>
          <cell r="F26">
            <v>0</v>
          </cell>
          <cell r="G26">
            <v>0</v>
          </cell>
          <cell r="H26">
            <v>0</v>
          </cell>
          <cell r="I26">
            <v>0</v>
          </cell>
          <cell r="J26">
            <v>0</v>
          </cell>
          <cell r="K26">
            <v>0</v>
          </cell>
          <cell r="L26">
            <v>0</v>
          </cell>
        </row>
        <row r="27">
          <cell r="D27">
            <v>0</v>
          </cell>
          <cell r="E27">
            <v>0</v>
          </cell>
          <cell r="F27">
            <v>0</v>
          </cell>
          <cell r="G27">
            <v>0</v>
          </cell>
          <cell r="H27">
            <v>0</v>
          </cell>
          <cell r="I27">
            <v>0</v>
          </cell>
          <cell r="J27">
            <v>0</v>
          </cell>
          <cell r="K27">
            <v>0</v>
          </cell>
          <cell r="L27">
            <v>0</v>
          </cell>
        </row>
      </sheetData>
      <sheetData sheetId="7"/>
      <sheetData sheetId="8">
        <row r="6">
          <cell r="D6">
            <v>2298</v>
          </cell>
        </row>
        <row r="10">
          <cell r="H10">
            <v>0</v>
          </cell>
        </row>
        <row r="11">
          <cell r="H11">
            <v>0</v>
          </cell>
        </row>
        <row r="16">
          <cell r="H16">
            <v>0</v>
          </cell>
        </row>
        <row r="30">
          <cell r="H30">
            <v>-10.06</v>
          </cell>
        </row>
        <row r="31">
          <cell r="H31">
            <v>21.52</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1100"/>
      <sheetName val="2100"/>
      <sheetName val="2110"/>
      <sheetName val="5100"/>
      <sheetName val="5120"/>
      <sheetName val="6100"/>
      <sheetName val="7100"/>
      <sheetName val="Acerno_Cache_XXXXX"/>
      <sheetName val="8100"/>
    </sheetNames>
    <sheetDataSet>
      <sheetData sheetId="0"/>
      <sheetData sheetId="1">
        <row r="3">
          <cell r="D3">
            <v>36637037.910000004</v>
          </cell>
          <cell r="L3">
            <v>43773542.119999997</v>
          </cell>
        </row>
        <row r="4">
          <cell r="D4">
            <v>383670.5</v>
          </cell>
          <cell r="L4">
            <v>59757133.549999997</v>
          </cell>
        </row>
        <row r="5">
          <cell r="D5">
            <v>0</v>
          </cell>
          <cell r="L5">
            <v>56139836.149999999</v>
          </cell>
        </row>
        <row r="6">
          <cell r="D6">
            <v>0</v>
          </cell>
          <cell r="L6">
            <v>3617297.4</v>
          </cell>
        </row>
        <row r="7">
          <cell r="D7">
            <v>0</v>
          </cell>
          <cell r="L7">
            <v>0</v>
          </cell>
        </row>
        <row r="8">
          <cell r="D8">
            <v>383670.5</v>
          </cell>
          <cell r="L8">
            <v>0</v>
          </cell>
        </row>
        <row r="9">
          <cell r="D9">
            <v>0</v>
          </cell>
          <cell r="L9">
            <v>0</v>
          </cell>
        </row>
        <row r="10">
          <cell r="D10">
            <v>1070279.29</v>
          </cell>
          <cell r="L10">
            <v>0</v>
          </cell>
        </row>
        <row r="11">
          <cell r="D11">
            <v>286593.23</v>
          </cell>
          <cell r="L11">
            <v>0</v>
          </cell>
        </row>
        <row r="12">
          <cell r="D12">
            <v>0</v>
          </cell>
          <cell r="L12">
            <v>-14352418.609999999</v>
          </cell>
        </row>
        <row r="13">
          <cell r="D13">
            <v>1559047.35</v>
          </cell>
          <cell r="L13">
            <v>0</v>
          </cell>
        </row>
        <row r="14">
          <cell r="D14">
            <v>165781.20000000001</v>
          </cell>
          <cell r="L14">
            <v>-14352418.609999999</v>
          </cell>
        </row>
        <row r="15">
          <cell r="D15">
            <v>0</v>
          </cell>
          <cell r="L15">
            <v>-1631172.82</v>
          </cell>
        </row>
        <row r="16">
          <cell r="D16">
            <v>-941142.49</v>
          </cell>
          <cell r="L16">
            <v>0</v>
          </cell>
        </row>
        <row r="17">
          <cell r="D17">
            <v>0</v>
          </cell>
          <cell r="L17">
            <v>0</v>
          </cell>
        </row>
        <row r="18">
          <cell r="D18">
            <v>35106009.660000004</v>
          </cell>
          <cell r="L18">
            <v>0</v>
          </cell>
        </row>
        <row r="19">
          <cell r="D19">
            <v>71566183.790000007</v>
          </cell>
          <cell r="L19">
            <v>0</v>
          </cell>
        </row>
        <row r="20">
          <cell r="D20">
            <v>6441505.21</v>
          </cell>
          <cell r="L20">
            <v>0</v>
          </cell>
        </row>
        <row r="21">
          <cell r="D21">
            <v>3537494.73</v>
          </cell>
          <cell r="L21">
            <v>0</v>
          </cell>
        </row>
        <row r="22">
          <cell r="D22">
            <v>11137534.529999999</v>
          </cell>
          <cell r="L22">
            <v>0</v>
          </cell>
        </row>
        <row r="23">
          <cell r="D23">
            <v>-57576708.600000001</v>
          </cell>
          <cell r="L23">
            <v>0</v>
          </cell>
        </row>
        <row r="24">
          <cell r="D24">
            <v>0</v>
          </cell>
          <cell r="L24">
            <v>0</v>
          </cell>
        </row>
        <row r="25">
          <cell r="D25">
            <v>77078.459999999992</v>
          </cell>
          <cell r="L25">
            <v>0</v>
          </cell>
        </row>
        <row r="26">
          <cell r="D26">
            <v>0</v>
          </cell>
          <cell r="L26">
            <v>0</v>
          </cell>
        </row>
        <row r="27">
          <cell r="D27">
            <v>74970.84</v>
          </cell>
          <cell r="L27">
            <v>0</v>
          </cell>
        </row>
        <row r="28">
          <cell r="D28">
            <v>2107.62</v>
          </cell>
          <cell r="L28">
            <v>0</v>
          </cell>
        </row>
        <row r="29">
          <cell r="D29">
            <v>0</v>
          </cell>
          <cell r="L29">
            <v>0</v>
          </cell>
        </row>
        <row r="30">
          <cell r="D30">
            <v>0</v>
          </cell>
          <cell r="L30">
            <v>1641347.46</v>
          </cell>
        </row>
        <row r="31">
          <cell r="D31">
            <v>8777851.6699999999</v>
          </cell>
          <cell r="L31">
            <v>0</v>
          </cell>
        </row>
        <row r="32">
          <cell r="D32">
            <v>0</v>
          </cell>
          <cell r="L32">
            <v>0</v>
          </cell>
        </row>
        <row r="33">
          <cell r="D33">
            <v>0</v>
          </cell>
          <cell r="L33">
            <v>0</v>
          </cell>
        </row>
        <row r="34">
          <cell r="D34">
            <v>0</v>
          </cell>
          <cell r="L34">
            <v>0</v>
          </cell>
        </row>
        <row r="35">
          <cell r="D35">
            <v>0</v>
          </cell>
          <cell r="L35">
            <v>0</v>
          </cell>
        </row>
        <row r="36">
          <cell r="D36">
            <v>0</v>
          </cell>
          <cell r="L36">
            <v>0.06</v>
          </cell>
        </row>
        <row r="37">
          <cell r="D37">
            <v>0</v>
          </cell>
          <cell r="L37">
            <v>0.06</v>
          </cell>
        </row>
        <row r="38">
          <cell r="D38">
            <v>0</v>
          </cell>
          <cell r="L38">
            <v>0</v>
          </cell>
        </row>
        <row r="39">
          <cell r="D39">
            <v>4652969.0500000007</v>
          </cell>
          <cell r="L39">
            <v>1641347.4</v>
          </cell>
        </row>
        <row r="40">
          <cell r="D40">
            <v>4650966.07</v>
          </cell>
          <cell r="L40">
            <v>194815.56</v>
          </cell>
        </row>
        <row r="41">
          <cell r="D41">
            <v>2002.98</v>
          </cell>
          <cell r="L41">
            <v>497861.56</v>
          </cell>
        </row>
        <row r="42">
          <cell r="D42">
            <v>0</v>
          </cell>
          <cell r="L42">
            <v>0</v>
          </cell>
        </row>
        <row r="43">
          <cell r="D43">
            <v>0</v>
          </cell>
          <cell r="L43">
            <v>891349.03</v>
          </cell>
        </row>
        <row r="44">
          <cell r="D44">
            <v>0</v>
          </cell>
          <cell r="L44">
            <v>0</v>
          </cell>
        </row>
        <row r="45">
          <cell r="D45">
            <v>0</v>
          </cell>
          <cell r="L45">
            <v>57321.25</v>
          </cell>
        </row>
        <row r="46">
          <cell r="D46">
            <v>62807.68</v>
          </cell>
          <cell r="L46">
            <v>0</v>
          </cell>
        </row>
        <row r="47">
          <cell r="D47">
            <v>0</v>
          </cell>
          <cell r="L47">
            <v>0</v>
          </cell>
        </row>
        <row r="48">
          <cell r="D48">
            <v>62807.68</v>
          </cell>
          <cell r="L48">
            <v>0</v>
          </cell>
        </row>
        <row r="49">
          <cell r="D49">
            <v>0</v>
          </cell>
          <cell r="L49">
            <v>45414889.579999998</v>
          </cell>
        </row>
        <row r="50">
          <cell r="D50">
            <v>0</v>
          </cell>
        </row>
        <row r="51">
          <cell r="D51">
            <v>4034550.86</v>
          </cell>
        </row>
        <row r="52">
          <cell r="D52">
            <v>27524.080000000002</v>
          </cell>
        </row>
        <row r="53">
          <cell r="D53">
            <v>45414889.580000006</v>
          </cell>
        </row>
      </sheetData>
      <sheetData sheetId="2">
        <row r="5">
          <cell r="D5">
            <v>15609452.32</v>
          </cell>
          <cell r="L5">
            <v>0</v>
          </cell>
        </row>
        <row r="6">
          <cell r="D6">
            <v>12809001.130000001</v>
          </cell>
          <cell r="L6">
            <v>0</v>
          </cell>
        </row>
        <row r="7">
          <cell r="D7">
            <v>2800451.19</v>
          </cell>
          <cell r="L7">
            <v>0</v>
          </cell>
        </row>
        <row r="8">
          <cell r="D8">
            <v>0</v>
          </cell>
          <cell r="L8">
            <v>0</v>
          </cell>
        </row>
        <row r="9">
          <cell r="D9">
            <v>3561124.22</v>
          </cell>
          <cell r="L9">
            <v>0</v>
          </cell>
        </row>
        <row r="10">
          <cell r="D10">
            <v>0</v>
          </cell>
          <cell r="L10">
            <v>0</v>
          </cell>
        </row>
        <row r="11">
          <cell r="L11">
            <v>0</v>
          </cell>
        </row>
        <row r="12">
          <cell r="D12">
            <v>3954266.23</v>
          </cell>
          <cell r="L12">
            <v>0</v>
          </cell>
        </row>
        <row r="13">
          <cell r="D13">
            <v>3954266.23</v>
          </cell>
          <cell r="L13">
            <v>0</v>
          </cell>
        </row>
        <row r="14">
          <cell r="D14">
            <v>0</v>
          </cell>
          <cell r="L14">
            <v>0</v>
          </cell>
        </row>
        <row r="15">
          <cell r="D15">
            <v>0</v>
          </cell>
          <cell r="L15">
            <v>0</v>
          </cell>
        </row>
        <row r="16">
          <cell r="D16">
            <v>1066.9100000000001</v>
          </cell>
          <cell r="L16">
            <v>0</v>
          </cell>
        </row>
        <row r="17">
          <cell r="L17">
            <v>0</v>
          </cell>
        </row>
        <row r="18">
          <cell r="L18">
            <v>0</v>
          </cell>
        </row>
        <row r="19">
          <cell r="D19">
            <v>0</v>
          </cell>
          <cell r="L19">
            <v>0</v>
          </cell>
        </row>
        <row r="20">
          <cell r="D20">
            <v>0</v>
          </cell>
          <cell r="L20">
            <v>0</v>
          </cell>
        </row>
        <row r="22">
          <cell r="D22">
            <v>3701690.8</v>
          </cell>
        </row>
        <row r="23">
          <cell r="D23">
            <v>0</v>
          </cell>
        </row>
        <row r="24">
          <cell r="D24">
            <v>0</v>
          </cell>
          <cell r="L24">
            <v>0</v>
          </cell>
        </row>
        <row r="25">
          <cell r="D25">
            <v>0</v>
          </cell>
          <cell r="L25">
            <v>0</v>
          </cell>
        </row>
        <row r="26">
          <cell r="D26">
            <v>2876228.17</v>
          </cell>
          <cell r="L26">
            <v>69748.160000000003</v>
          </cell>
        </row>
        <row r="27">
          <cell r="D27">
            <v>0</v>
          </cell>
          <cell r="L27">
            <v>69748.160000000003</v>
          </cell>
        </row>
        <row r="28">
          <cell r="D28">
            <v>0</v>
          </cell>
          <cell r="L28">
            <v>0</v>
          </cell>
        </row>
        <row r="29">
          <cell r="D29">
            <v>0</v>
          </cell>
          <cell r="L29">
            <v>0</v>
          </cell>
        </row>
        <row r="30">
          <cell r="D30">
            <v>2876228.17</v>
          </cell>
          <cell r="L30">
            <v>0</v>
          </cell>
        </row>
        <row r="31">
          <cell r="L31">
            <v>67.67</v>
          </cell>
        </row>
        <row r="34">
          <cell r="L34">
            <v>0</v>
          </cell>
        </row>
        <row r="36">
          <cell r="L36">
            <v>27342240</v>
          </cell>
        </row>
        <row r="37">
          <cell r="L37">
            <v>0</v>
          </cell>
        </row>
        <row r="38">
          <cell r="L38">
            <v>660600</v>
          </cell>
        </row>
        <row r="39">
          <cell r="L39">
            <v>0</v>
          </cell>
        </row>
        <row r="40">
          <cell r="L40">
            <v>0</v>
          </cell>
        </row>
        <row r="41">
          <cell r="L41">
            <v>0</v>
          </cell>
        </row>
        <row r="42">
          <cell r="L42">
            <v>0</v>
          </cell>
        </row>
        <row r="43">
          <cell r="L43">
            <v>0</v>
          </cell>
        </row>
        <row r="44">
          <cell r="L44">
            <v>0</v>
          </cell>
        </row>
      </sheetData>
      <sheetData sheetId="3"/>
      <sheetData sheetId="4">
        <row r="5">
          <cell r="D5">
            <v>18030297.719999999</v>
          </cell>
          <cell r="E5">
            <v>221827.6</v>
          </cell>
          <cell r="F5">
            <v>18252125.32</v>
          </cell>
          <cell r="G5">
            <v>15586958.85</v>
          </cell>
          <cell r="H5">
            <v>15573927.189999999</v>
          </cell>
          <cell r="I5">
            <v>2678198.1300000008</v>
          </cell>
          <cell r="J5">
            <v>15571767.189999999</v>
          </cell>
          <cell r="K5">
            <v>2160</v>
          </cell>
        </row>
        <row r="6">
          <cell r="D6">
            <v>5216348.4400000004</v>
          </cell>
          <cell r="E6">
            <v>857763.04</v>
          </cell>
          <cell r="F6">
            <v>6074111.4800000004</v>
          </cell>
          <cell r="G6">
            <v>4444094.5999999996</v>
          </cell>
          <cell r="H6">
            <v>4090546.79</v>
          </cell>
          <cell r="I6">
            <v>1983564.6900000004</v>
          </cell>
          <cell r="J6">
            <v>3910226.81</v>
          </cell>
          <cell r="K6">
            <v>180319.97999999998</v>
          </cell>
        </row>
        <row r="7">
          <cell r="D7">
            <v>141000</v>
          </cell>
          <cell r="E7">
            <v>0</v>
          </cell>
          <cell r="F7">
            <v>141000</v>
          </cell>
          <cell r="G7">
            <v>1066.9100000000001</v>
          </cell>
          <cell r="H7">
            <v>1066.9100000000001</v>
          </cell>
          <cell r="I7">
            <v>139933.09</v>
          </cell>
          <cell r="J7">
            <v>1066.9100000000001</v>
          </cell>
          <cell r="K7">
            <v>0</v>
          </cell>
        </row>
        <row r="8">
          <cell r="D8">
            <v>3954584.44</v>
          </cell>
          <cell r="E8">
            <v>82370.12</v>
          </cell>
          <cell r="F8">
            <v>4036954.56</v>
          </cell>
          <cell r="G8">
            <v>3742540.24</v>
          </cell>
          <cell r="H8">
            <v>3701690.8</v>
          </cell>
          <cell r="I8">
            <v>335263.76000000024</v>
          </cell>
          <cell r="J8">
            <v>3701690.8</v>
          </cell>
          <cell r="K8">
            <v>0</v>
          </cell>
        </row>
        <row r="9">
          <cell r="D9">
            <v>0</v>
          </cell>
          <cell r="E9">
            <v>0</v>
          </cell>
          <cell r="F9">
            <v>0</v>
          </cell>
          <cell r="G9">
            <v>0</v>
          </cell>
          <cell r="H9">
            <v>0</v>
          </cell>
          <cell r="I9">
            <v>0</v>
          </cell>
          <cell r="J9">
            <v>0</v>
          </cell>
          <cell r="K9">
            <v>0</v>
          </cell>
        </row>
        <row r="10">
          <cell r="D10">
            <v>636600</v>
          </cell>
          <cell r="E10">
            <v>2287010.67</v>
          </cell>
          <cell r="F10">
            <v>2923610.67</v>
          </cell>
          <cell r="G10">
            <v>1446667.49</v>
          </cell>
          <cell r="H10">
            <v>1247803.57</v>
          </cell>
          <cell r="I10">
            <v>1675807.0999999999</v>
          </cell>
          <cell r="J10">
            <v>1235627.78</v>
          </cell>
          <cell r="K10">
            <v>12175.790000000037</v>
          </cell>
        </row>
        <row r="11">
          <cell r="D11">
            <v>0</v>
          </cell>
          <cell r="E11">
            <v>0</v>
          </cell>
          <cell r="F11">
            <v>0</v>
          </cell>
          <cell r="G11">
            <v>0</v>
          </cell>
          <cell r="H11">
            <v>0</v>
          </cell>
          <cell r="I11">
            <v>0</v>
          </cell>
          <cell r="J11">
            <v>0</v>
          </cell>
          <cell r="K11">
            <v>0</v>
          </cell>
        </row>
        <row r="12">
          <cell r="D12">
            <v>24000</v>
          </cell>
          <cell r="E12">
            <v>66360.92</v>
          </cell>
          <cell r="F12">
            <v>90360.92</v>
          </cell>
          <cell r="G12">
            <v>49206.1</v>
          </cell>
          <cell r="H12">
            <v>49206.1</v>
          </cell>
          <cell r="I12">
            <v>41154.82</v>
          </cell>
          <cell r="J12">
            <v>49206.1</v>
          </cell>
          <cell r="K12">
            <v>0</v>
          </cell>
        </row>
        <row r="13">
          <cell r="D13">
            <v>0</v>
          </cell>
          <cell r="E13">
            <v>0</v>
          </cell>
          <cell r="F13">
            <v>0</v>
          </cell>
          <cell r="G13">
            <v>0</v>
          </cell>
          <cell r="H13">
            <v>0</v>
          </cell>
          <cell r="I13">
            <v>0</v>
          </cell>
          <cell r="J13">
            <v>0</v>
          </cell>
          <cell r="K13">
            <v>0</v>
          </cell>
        </row>
        <row r="20">
          <cell r="D20">
            <v>0</v>
          </cell>
          <cell r="E20">
            <v>0</v>
          </cell>
          <cell r="F20">
            <v>0</v>
          </cell>
          <cell r="G20">
            <v>0</v>
          </cell>
          <cell r="H20">
            <v>0</v>
          </cell>
          <cell r="I20">
            <v>0</v>
          </cell>
          <cell r="J20">
            <v>0</v>
          </cell>
        </row>
        <row r="21">
          <cell r="D21">
            <v>0</v>
          </cell>
          <cell r="E21">
            <v>0</v>
          </cell>
          <cell r="F21">
            <v>0</v>
          </cell>
          <cell r="G21">
            <v>0</v>
          </cell>
          <cell r="H21">
            <v>0</v>
          </cell>
          <cell r="I21">
            <v>0</v>
          </cell>
          <cell r="J21">
            <v>0</v>
          </cell>
        </row>
        <row r="22">
          <cell r="D22">
            <v>0</v>
          </cell>
          <cell r="E22">
            <v>0</v>
          </cell>
          <cell r="F22">
            <v>0</v>
          </cell>
          <cell r="G22">
            <v>54688.639999999999</v>
          </cell>
          <cell r="H22">
            <v>52033.08</v>
          </cell>
          <cell r="I22">
            <v>0</v>
          </cell>
          <cell r="J22">
            <v>2655.5599999999977</v>
          </cell>
        </row>
        <row r="23">
          <cell r="D23">
            <v>27342230.600000001</v>
          </cell>
          <cell r="E23">
            <v>0</v>
          </cell>
          <cell r="F23">
            <v>27342230.600000001</v>
          </cell>
          <cell r="G23">
            <v>27342240</v>
          </cell>
          <cell r="H23">
            <v>22925563.550000001</v>
          </cell>
          <cell r="I23">
            <v>0</v>
          </cell>
          <cell r="J23">
            <v>4416676.4499999993</v>
          </cell>
        </row>
        <row r="24">
          <cell r="D24">
            <v>0</v>
          </cell>
          <cell r="E24">
            <v>0</v>
          </cell>
          <cell r="F24">
            <v>0</v>
          </cell>
          <cell r="G24">
            <v>15127.19</v>
          </cell>
          <cell r="H24">
            <v>8673.11</v>
          </cell>
          <cell r="I24">
            <v>0</v>
          </cell>
          <cell r="J24">
            <v>6454.08</v>
          </cell>
        </row>
        <row r="25">
          <cell r="D25">
            <v>0</v>
          </cell>
          <cell r="E25">
            <v>0</v>
          </cell>
          <cell r="F25">
            <v>0</v>
          </cell>
          <cell r="G25">
            <v>0</v>
          </cell>
          <cell r="H25">
            <v>0</v>
          </cell>
          <cell r="I25">
            <v>0</v>
          </cell>
          <cell r="J25">
            <v>0</v>
          </cell>
        </row>
        <row r="26">
          <cell r="D26">
            <v>660600</v>
          </cell>
          <cell r="E26">
            <v>0</v>
          </cell>
          <cell r="F26">
            <v>660600</v>
          </cell>
          <cell r="G26">
            <v>660600</v>
          </cell>
          <cell r="H26">
            <v>440400</v>
          </cell>
          <cell r="I26">
            <v>0</v>
          </cell>
          <cell r="J26">
            <v>220200</v>
          </cell>
        </row>
        <row r="27">
          <cell r="D27">
            <v>0</v>
          </cell>
          <cell r="E27">
            <v>3515332.35</v>
          </cell>
          <cell r="F27">
            <v>3515332.35</v>
          </cell>
          <cell r="G27">
            <v>78086.89</v>
          </cell>
          <cell r="H27">
            <v>78086.89</v>
          </cell>
          <cell r="I27">
            <v>0</v>
          </cell>
          <cell r="J27">
            <v>0</v>
          </cell>
        </row>
        <row r="28">
          <cell r="D28">
            <v>0</v>
          </cell>
          <cell r="E28">
            <v>0</v>
          </cell>
          <cell r="F28">
            <v>0</v>
          </cell>
          <cell r="G28">
            <v>0</v>
          </cell>
          <cell r="H28">
            <v>0</v>
          </cell>
          <cell r="I28">
            <v>0</v>
          </cell>
          <cell r="J28">
            <v>0</v>
          </cell>
        </row>
      </sheetData>
      <sheetData sheetId="5">
        <row r="5">
          <cell r="D5">
            <v>78086.89</v>
          </cell>
          <cell r="E5">
            <v>49206.1</v>
          </cell>
        </row>
        <row r="6">
          <cell r="D6">
            <v>0</v>
          </cell>
          <cell r="E6">
            <v>0</v>
          </cell>
        </row>
        <row r="8">
          <cell r="D8">
            <v>0</v>
          </cell>
          <cell r="E8">
            <v>0</v>
          </cell>
        </row>
        <row r="10">
          <cell r="F10">
            <v>1514944.78</v>
          </cell>
        </row>
        <row r="11">
          <cell r="F11">
            <v>0</v>
          </cell>
        </row>
        <row r="12">
          <cell r="F12">
            <v>0</v>
          </cell>
        </row>
      </sheetData>
      <sheetData sheetId="6">
        <row r="3">
          <cell r="D3">
            <v>4652969.0500000007</v>
          </cell>
        </row>
        <row r="4">
          <cell r="D4">
            <v>4645986.09</v>
          </cell>
        </row>
        <row r="5">
          <cell r="D5">
            <v>4979.9799999999996</v>
          </cell>
        </row>
        <row r="6">
          <cell r="D6">
            <v>2002.98</v>
          </cell>
        </row>
        <row r="7">
          <cell r="D7">
            <v>0</v>
          </cell>
        </row>
        <row r="8">
          <cell r="D8">
            <v>0</v>
          </cell>
        </row>
        <row r="9">
          <cell r="D9">
            <v>0</v>
          </cell>
        </row>
        <row r="10">
          <cell r="D10">
            <v>1156632.81</v>
          </cell>
        </row>
        <row r="11">
          <cell r="D11">
            <v>194655.77</v>
          </cell>
        </row>
        <row r="12">
          <cell r="D12">
            <v>159.79</v>
          </cell>
        </row>
        <row r="13">
          <cell r="D13">
            <v>961817.25</v>
          </cell>
        </row>
        <row r="14">
          <cell r="D14">
            <v>0</v>
          </cell>
        </row>
        <row r="15">
          <cell r="D15">
            <v>0</v>
          </cell>
        </row>
        <row r="16">
          <cell r="D16">
            <v>4034550.86</v>
          </cell>
        </row>
        <row r="17">
          <cell r="D17">
            <v>0</v>
          </cell>
        </row>
        <row r="18">
          <cell r="D18">
            <v>7530887.0999999996</v>
          </cell>
        </row>
        <row r="19">
          <cell r="D19">
            <v>7530887.1000000006</v>
          </cell>
        </row>
        <row r="23">
          <cell r="D23">
            <v>37862022.960000001</v>
          </cell>
        </row>
        <row r="24">
          <cell r="D24">
            <v>23504756.629999999</v>
          </cell>
        </row>
        <row r="25">
          <cell r="D25">
            <v>8396810.6400000006</v>
          </cell>
        </row>
        <row r="26">
          <cell r="D26">
            <v>5960455.6900000004</v>
          </cell>
        </row>
        <row r="27">
          <cell r="D27">
            <v>0</v>
          </cell>
        </row>
        <row r="28">
          <cell r="D28">
            <v>36161687.93</v>
          </cell>
        </row>
        <row r="29">
          <cell r="D29">
            <v>24469585.59</v>
          </cell>
        </row>
        <row r="30">
          <cell r="D30">
            <v>147222.04</v>
          </cell>
        </row>
        <row r="31">
          <cell r="D31">
            <v>11544880.300000001</v>
          </cell>
        </row>
        <row r="32">
          <cell r="D32">
            <v>0</v>
          </cell>
        </row>
        <row r="33">
          <cell r="D33">
            <v>1700335.0300000012</v>
          </cell>
        </row>
        <row r="34">
          <cell r="D34">
            <v>2334215.83</v>
          </cell>
        </row>
        <row r="35">
          <cell r="D35">
            <v>4034550.8600000013</v>
          </cell>
        </row>
      </sheetData>
      <sheetData sheetId="7">
        <row r="5">
          <cell r="D5">
            <v>1500.4</v>
          </cell>
          <cell r="E5">
            <v>0</v>
          </cell>
          <cell r="F5">
            <v>1500.4</v>
          </cell>
          <cell r="G5">
            <v>1500.4</v>
          </cell>
          <cell r="H5">
            <v>0</v>
          </cell>
        </row>
        <row r="6">
          <cell r="D6">
            <v>140980.79</v>
          </cell>
          <cell r="E6">
            <v>0</v>
          </cell>
          <cell r="F6">
            <v>140980.79</v>
          </cell>
          <cell r="G6">
            <v>140821</v>
          </cell>
          <cell r="H6">
            <v>159.79000000000815</v>
          </cell>
        </row>
        <row r="7">
          <cell r="D7">
            <v>0</v>
          </cell>
          <cell r="E7">
            <v>0</v>
          </cell>
          <cell r="F7">
            <v>0</v>
          </cell>
          <cell r="G7">
            <v>0</v>
          </cell>
          <cell r="H7">
            <v>0</v>
          </cell>
        </row>
        <row r="8">
          <cell r="D8">
            <v>2078.4499999999998</v>
          </cell>
          <cell r="E8">
            <v>0</v>
          </cell>
          <cell r="F8">
            <v>2078.4499999999998</v>
          </cell>
          <cell r="G8">
            <v>2078.4499999999998</v>
          </cell>
          <cell r="H8">
            <v>0</v>
          </cell>
        </row>
        <row r="9">
          <cell r="D9">
            <v>2822.19</v>
          </cell>
          <cell r="E9">
            <v>0</v>
          </cell>
          <cell r="F9">
            <v>2822.19</v>
          </cell>
          <cell r="G9">
            <v>2822.19</v>
          </cell>
          <cell r="H9">
            <v>0</v>
          </cell>
        </row>
        <row r="10">
          <cell r="D10">
            <v>0</v>
          </cell>
          <cell r="E10">
            <v>0</v>
          </cell>
          <cell r="F10">
            <v>0</v>
          </cell>
          <cell r="G10">
            <v>0</v>
          </cell>
          <cell r="H10">
            <v>0</v>
          </cell>
        </row>
        <row r="11">
          <cell r="D11">
            <v>0</v>
          </cell>
          <cell r="E11">
            <v>0</v>
          </cell>
          <cell r="F11">
            <v>0</v>
          </cell>
          <cell r="G11">
            <v>0</v>
          </cell>
          <cell r="H11">
            <v>0</v>
          </cell>
        </row>
        <row r="12">
          <cell r="D12">
            <v>0</v>
          </cell>
          <cell r="E12">
            <v>0</v>
          </cell>
          <cell r="F12">
            <v>0</v>
          </cell>
          <cell r="G12">
            <v>0</v>
          </cell>
          <cell r="H12">
            <v>0</v>
          </cell>
        </row>
        <row r="19">
          <cell r="D19">
            <v>0</v>
          </cell>
          <cell r="E19">
            <v>0</v>
          </cell>
          <cell r="F19">
            <v>0</v>
          </cell>
          <cell r="G19">
            <v>0</v>
          </cell>
          <cell r="H19">
            <v>0</v>
          </cell>
          <cell r="I19">
            <v>0</v>
          </cell>
          <cell r="J19">
            <v>0</v>
          </cell>
          <cell r="K19">
            <v>0</v>
          </cell>
          <cell r="L19">
            <v>0</v>
          </cell>
        </row>
        <row r="20">
          <cell r="D20">
            <v>0</v>
          </cell>
          <cell r="E20">
            <v>0</v>
          </cell>
          <cell r="F20">
            <v>0</v>
          </cell>
          <cell r="G20">
            <v>0</v>
          </cell>
          <cell r="H20">
            <v>0</v>
          </cell>
          <cell r="I20">
            <v>0</v>
          </cell>
          <cell r="J20">
            <v>0</v>
          </cell>
          <cell r="K20">
            <v>0</v>
          </cell>
          <cell r="L20">
            <v>0</v>
          </cell>
        </row>
        <row r="21">
          <cell r="D21">
            <v>31721.23</v>
          </cell>
          <cell r="E21">
            <v>-28892.61</v>
          </cell>
          <cell r="F21">
            <v>0</v>
          </cell>
          <cell r="G21">
            <v>0</v>
          </cell>
          <cell r="H21">
            <v>2828.619999999999</v>
          </cell>
          <cell r="I21">
            <v>0</v>
          </cell>
          <cell r="J21">
            <v>0</v>
          </cell>
          <cell r="K21">
            <v>0</v>
          </cell>
          <cell r="L21">
            <v>2828.619999999999</v>
          </cell>
        </row>
        <row r="22">
          <cell r="D22">
            <v>10922294.84</v>
          </cell>
          <cell r="E22">
            <v>-2847334.5700000003</v>
          </cell>
          <cell r="F22">
            <v>0</v>
          </cell>
          <cell r="G22">
            <v>0</v>
          </cell>
          <cell r="H22">
            <v>8074960.2699999996</v>
          </cell>
          <cell r="I22">
            <v>8074960.2699999996</v>
          </cell>
          <cell r="J22">
            <v>0</v>
          </cell>
          <cell r="K22">
            <v>0</v>
          </cell>
          <cell r="L22">
            <v>0</v>
          </cell>
        </row>
        <row r="23">
          <cell r="D23">
            <v>4302.7199999999975</v>
          </cell>
          <cell r="E23">
            <v>0</v>
          </cell>
          <cell r="F23">
            <v>0</v>
          </cell>
          <cell r="G23">
            <v>0</v>
          </cell>
          <cell r="H23">
            <v>4302.7199999999975</v>
          </cell>
          <cell r="I23">
            <v>2151.36</v>
          </cell>
          <cell r="J23">
            <v>0</v>
          </cell>
          <cell r="K23">
            <v>0</v>
          </cell>
          <cell r="L23">
            <v>2151.3599999999974</v>
          </cell>
        </row>
        <row r="24">
          <cell r="D24">
            <v>0</v>
          </cell>
          <cell r="E24">
            <v>0</v>
          </cell>
          <cell r="F24">
            <v>0</v>
          </cell>
          <cell r="G24">
            <v>0</v>
          </cell>
          <cell r="H24">
            <v>0</v>
          </cell>
          <cell r="I24">
            <v>0</v>
          </cell>
          <cell r="J24">
            <v>0</v>
          </cell>
          <cell r="K24">
            <v>0</v>
          </cell>
          <cell r="L24">
            <v>0</v>
          </cell>
        </row>
        <row r="25">
          <cell r="D25">
            <v>319700</v>
          </cell>
          <cell r="E25">
            <v>-0.99</v>
          </cell>
          <cell r="F25">
            <v>0</v>
          </cell>
          <cell r="G25">
            <v>0</v>
          </cell>
          <cell r="H25">
            <v>319699.01</v>
          </cell>
          <cell r="I25">
            <v>319699.01</v>
          </cell>
          <cell r="J25">
            <v>0</v>
          </cell>
          <cell r="K25">
            <v>0</v>
          </cell>
          <cell r="L25">
            <v>0</v>
          </cell>
        </row>
        <row r="26">
          <cell r="D26">
            <v>0</v>
          </cell>
          <cell r="E26">
            <v>0</v>
          </cell>
          <cell r="F26">
            <v>0</v>
          </cell>
          <cell r="G26">
            <v>0</v>
          </cell>
          <cell r="H26">
            <v>0</v>
          </cell>
          <cell r="I26">
            <v>0</v>
          </cell>
          <cell r="J26">
            <v>0</v>
          </cell>
          <cell r="K26">
            <v>0</v>
          </cell>
          <cell r="L26">
            <v>0</v>
          </cell>
        </row>
        <row r="27">
          <cell r="D27">
            <v>0</v>
          </cell>
          <cell r="E27">
            <v>0</v>
          </cell>
          <cell r="F27">
            <v>0</v>
          </cell>
          <cell r="G27">
            <v>0</v>
          </cell>
          <cell r="H27">
            <v>0</v>
          </cell>
          <cell r="I27">
            <v>0</v>
          </cell>
          <cell r="J27">
            <v>0</v>
          </cell>
          <cell r="K27">
            <v>0</v>
          </cell>
          <cell r="L27">
            <v>0</v>
          </cell>
        </row>
      </sheetData>
      <sheetData sheetId="8"/>
      <sheetData sheetId="9">
        <row r="6">
          <cell r="D6">
            <v>260</v>
          </cell>
        </row>
        <row r="10">
          <cell r="H10">
            <v>0</v>
          </cell>
        </row>
        <row r="11">
          <cell r="H11">
            <v>0</v>
          </cell>
        </row>
        <row r="16">
          <cell r="H16">
            <v>0</v>
          </cell>
        </row>
        <row r="30">
          <cell r="H30" t="str">
            <v>Sin información</v>
          </cell>
        </row>
        <row r="31">
          <cell r="H31" t="str">
            <v>Sin información</v>
          </cell>
        </row>
      </sheetData>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1100"/>
      <sheetName val="2110"/>
      <sheetName val="5100"/>
      <sheetName val="5120"/>
      <sheetName val="6100"/>
      <sheetName val="7100"/>
      <sheetName val="Acerno_Cache_XXXXX"/>
      <sheetName val="8100"/>
    </sheetNames>
    <sheetDataSet>
      <sheetData sheetId="0"/>
      <sheetData sheetId="1">
        <row r="3">
          <cell r="D3">
            <v>302206782.13</v>
          </cell>
          <cell r="L3">
            <v>382454068.32999998</v>
          </cell>
        </row>
        <row r="4">
          <cell r="D4">
            <v>35511.800000000003</v>
          </cell>
          <cell r="L4">
            <v>76514614.5</v>
          </cell>
        </row>
        <row r="5">
          <cell r="D5">
            <v>0</v>
          </cell>
          <cell r="L5">
            <v>0</v>
          </cell>
        </row>
        <row r="6">
          <cell r="D6">
            <v>0</v>
          </cell>
          <cell r="L6">
            <v>42082845</v>
          </cell>
        </row>
        <row r="7">
          <cell r="D7">
            <v>0</v>
          </cell>
          <cell r="L7">
            <v>36028122.829999998</v>
          </cell>
        </row>
        <row r="8">
          <cell r="D8">
            <v>35511.800000000003</v>
          </cell>
          <cell r="L8">
            <v>0</v>
          </cell>
        </row>
        <row r="9">
          <cell r="D9">
            <v>0</v>
          </cell>
          <cell r="L9">
            <v>0</v>
          </cell>
        </row>
        <row r="10">
          <cell r="D10">
            <v>1491922.9100000006</v>
          </cell>
          <cell r="L10">
            <v>-1596353.33</v>
          </cell>
        </row>
        <row r="11">
          <cell r="D11">
            <v>3088117.87</v>
          </cell>
          <cell r="L11">
            <v>0</v>
          </cell>
        </row>
        <row r="12">
          <cell r="D12">
            <v>216480.03</v>
          </cell>
          <cell r="L12">
            <v>302243414.88999999</v>
          </cell>
        </row>
        <row r="13">
          <cell r="D13">
            <v>2413307.84</v>
          </cell>
          <cell r="L13">
            <v>302243414.88999999</v>
          </cell>
        </row>
        <row r="14">
          <cell r="D14">
            <v>1205.82</v>
          </cell>
          <cell r="L14">
            <v>0</v>
          </cell>
        </row>
        <row r="15">
          <cell r="D15">
            <v>0</v>
          </cell>
          <cell r="L15">
            <v>3696038.94</v>
          </cell>
        </row>
        <row r="16">
          <cell r="D16">
            <v>-4781860</v>
          </cell>
          <cell r="L16">
            <v>0</v>
          </cell>
        </row>
        <row r="17">
          <cell r="D17">
            <v>554671.35</v>
          </cell>
          <cell r="L17">
            <v>857617.37</v>
          </cell>
        </row>
        <row r="18">
          <cell r="D18">
            <v>255237133.82999998</v>
          </cell>
          <cell r="L18">
            <v>18070863.43</v>
          </cell>
        </row>
        <row r="19">
          <cell r="D19">
            <v>287374937.82999998</v>
          </cell>
          <cell r="L19">
            <v>0</v>
          </cell>
        </row>
        <row r="20">
          <cell r="D20">
            <v>56076566.240000002</v>
          </cell>
          <cell r="L20">
            <v>0</v>
          </cell>
        </row>
        <row r="21">
          <cell r="D21">
            <v>22235310.960000001</v>
          </cell>
          <cell r="L21">
            <v>0</v>
          </cell>
        </row>
        <row r="22">
          <cell r="D22">
            <v>41702582.240000002</v>
          </cell>
          <cell r="L22">
            <v>0</v>
          </cell>
        </row>
        <row r="23">
          <cell r="D23">
            <v>-152152263.44</v>
          </cell>
          <cell r="L23">
            <v>0</v>
          </cell>
        </row>
        <row r="24">
          <cell r="D24">
            <v>0</v>
          </cell>
          <cell r="L24">
            <v>18070863.43</v>
          </cell>
        </row>
        <row r="25">
          <cell r="D25">
            <v>45442213.589999996</v>
          </cell>
          <cell r="L25">
            <v>16509330.6</v>
          </cell>
        </row>
        <row r="26">
          <cell r="D26">
            <v>126294.97</v>
          </cell>
          <cell r="L26">
            <v>1257871.97</v>
          </cell>
        </row>
        <row r="27">
          <cell r="D27">
            <v>45293404.619999997</v>
          </cell>
          <cell r="L27">
            <v>0</v>
          </cell>
        </row>
        <row r="28">
          <cell r="D28">
            <v>113820.06</v>
          </cell>
          <cell r="L28">
            <v>303660.86</v>
          </cell>
        </row>
        <row r="29">
          <cell r="D29">
            <v>-91306.06</v>
          </cell>
          <cell r="L29">
            <v>0</v>
          </cell>
        </row>
        <row r="30">
          <cell r="D30">
            <v>0</v>
          </cell>
        </row>
        <row r="31">
          <cell r="D31">
            <v>0</v>
          </cell>
          <cell r="L31">
            <v>35628665.030000001</v>
          </cell>
        </row>
        <row r="32">
          <cell r="D32">
            <v>134804432.03</v>
          </cell>
          <cell r="L32">
            <v>0</v>
          </cell>
        </row>
        <row r="33">
          <cell r="D33">
            <v>0</v>
          </cell>
          <cell r="L33">
            <v>0</v>
          </cell>
        </row>
        <row r="34">
          <cell r="D34">
            <v>0</v>
          </cell>
          <cell r="L34">
            <v>0</v>
          </cell>
        </row>
        <row r="35">
          <cell r="D35">
            <v>0</v>
          </cell>
          <cell r="L35">
            <v>0</v>
          </cell>
        </row>
        <row r="36">
          <cell r="D36">
            <v>0</v>
          </cell>
          <cell r="L36">
            <v>0</v>
          </cell>
        </row>
        <row r="37">
          <cell r="D37">
            <v>0</v>
          </cell>
          <cell r="L37">
            <v>7866628.04</v>
          </cell>
        </row>
        <row r="38">
          <cell r="D38">
            <v>0</v>
          </cell>
          <cell r="L38">
            <v>7363249.9000000004</v>
          </cell>
        </row>
        <row r="39">
          <cell r="D39">
            <v>0</v>
          </cell>
          <cell r="L39">
            <v>503378.14</v>
          </cell>
        </row>
        <row r="40">
          <cell r="D40">
            <v>55134588.189999998</v>
          </cell>
          <cell r="L40">
            <v>7648838.8199999994</v>
          </cell>
        </row>
        <row r="41">
          <cell r="D41">
            <v>34075115.509999998</v>
          </cell>
          <cell r="L41">
            <v>4018735.34</v>
          </cell>
        </row>
        <row r="42">
          <cell r="D42">
            <v>20476250.079999998</v>
          </cell>
          <cell r="L42">
            <v>491134.18</v>
          </cell>
        </row>
        <row r="43">
          <cell r="D43">
            <v>0</v>
          </cell>
          <cell r="L43">
            <v>0</v>
          </cell>
        </row>
        <row r="44">
          <cell r="D44">
            <v>1422221.79</v>
          </cell>
          <cell r="L44">
            <v>2810489.44</v>
          </cell>
        </row>
        <row r="45">
          <cell r="D45">
            <v>336493.36</v>
          </cell>
          <cell r="L45">
            <v>322402.87</v>
          </cell>
        </row>
        <row r="46">
          <cell r="D46">
            <v>-1175492.55</v>
          </cell>
          <cell r="L46">
            <v>6076.99</v>
          </cell>
        </row>
        <row r="47">
          <cell r="D47">
            <v>6598846.8200000003</v>
          </cell>
          <cell r="L47">
            <v>20113198.170000002</v>
          </cell>
        </row>
        <row r="48">
          <cell r="D48">
            <v>0</v>
          </cell>
          <cell r="L48">
            <v>0</v>
          </cell>
        </row>
        <row r="49">
          <cell r="D49">
            <v>6598846.8200000003</v>
          </cell>
          <cell r="L49">
            <v>0</v>
          </cell>
        </row>
        <row r="50">
          <cell r="D50">
            <v>0</v>
          </cell>
          <cell r="L50">
            <v>437011214.15999997</v>
          </cell>
        </row>
        <row r="51">
          <cell r="D51">
            <v>0</v>
          </cell>
        </row>
        <row r="52">
          <cell r="D52">
            <v>73070997.019999996</v>
          </cell>
        </row>
        <row r="53">
          <cell r="D53">
            <v>0</v>
          </cell>
        </row>
        <row r="54">
          <cell r="D54">
            <v>437011214.15999997</v>
          </cell>
        </row>
      </sheetData>
      <sheetData sheetId="2">
        <row r="4">
          <cell r="D4">
            <v>0</v>
          </cell>
          <cell r="L4">
            <v>1242996.01</v>
          </cell>
        </row>
        <row r="5">
          <cell r="D5">
            <v>0</v>
          </cell>
        </row>
        <row r="8">
          <cell r="L8">
            <v>0</v>
          </cell>
        </row>
        <row r="10">
          <cell r="D10">
            <v>58613688.309999995</v>
          </cell>
          <cell r="L10">
            <v>19575354.619999997</v>
          </cell>
        </row>
        <row r="11">
          <cell r="D11">
            <v>50394549.119999997</v>
          </cell>
          <cell r="L11">
            <v>23678.59</v>
          </cell>
        </row>
        <row r="12">
          <cell r="D12">
            <v>8219139.1900000004</v>
          </cell>
          <cell r="L12">
            <v>30658.09</v>
          </cell>
        </row>
        <row r="13">
          <cell r="D13">
            <v>0</v>
          </cell>
          <cell r="L13">
            <v>1027055</v>
          </cell>
        </row>
        <row r="14">
          <cell r="D14">
            <v>10177139.27</v>
          </cell>
          <cell r="L14">
            <v>1027055</v>
          </cell>
        </row>
        <row r="15">
          <cell r="D15">
            <v>166337.88</v>
          </cell>
          <cell r="L15">
            <v>0</v>
          </cell>
        </row>
        <row r="16">
          <cell r="L16">
            <v>0</v>
          </cell>
        </row>
        <row r="17">
          <cell r="L17">
            <v>98434.54</v>
          </cell>
        </row>
        <row r="18">
          <cell r="D18">
            <v>27442793.210000001</v>
          </cell>
          <cell r="L18">
            <v>161779.66</v>
          </cell>
        </row>
        <row r="19">
          <cell r="D19">
            <v>27278641.559999999</v>
          </cell>
        </row>
        <row r="20">
          <cell r="D20">
            <v>10553.87</v>
          </cell>
        </row>
        <row r="21">
          <cell r="D21">
            <v>153597.78</v>
          </cell>
          <cell r="L21">
            <v>8206.4500000000007</v>
          </cell>
        </row>
        <row r="22">
          <cell r="D22">
            <v>1060524.5900000001</v>
          </cell>
        </row>
        <row r="23">
          <cell r="L23">
            <v>58566911.479999997</v>
          </cell>
        </row>
        <row r="24">
          <cell r="L24">
            <v>5439965.3300000001</v>
          </cell>
        </row>
        <row r="25">
          <cell r="D25">
            <v>-406</v>
          </cell>
          <cell r="L25">
            <v>2861378.5</v>
          </cell>
        </row>
        <row r="26">
          <cell r="D26">
            <v>0</v>
          </cell>
          <cell r="L26">
            <v>12100577.68</v>
          </cell>
        </row>
        <row r="27">
          <cell r="L27">
            <v>1665762.5099999998</v>
          </cell>
        </row>
        <row r="28">
          <cell r="D28">
            <v>967649.65</v>
          </cell>
          <cell r="L28">
            <v>123089.49</v>
          </cell>
        </row>
        <row r="29">
          <cell r="D29">
            <v>43100</v>
          </cell>
          <cell r="L29">
            <v>0</v>
          </cell>
        </row>
        <row r="30">
          <cell r="D30">
            <v>52964.98</v>
          </cell>
          <cell r="L30">
            <v>1119517.6499999999</v>
          </cell>
        </row>
        <row r="31">
          <cell r="D31">
            <v>3800</v>
          </cell>
          <cell r="L31">
            <v>423155.37</v>
          </cell>
        </row>
        <row r="32">
          <cell r="D32">
            <v>579127.63</v>
          </cell>
        </row>
        <row r="33">
          <cell r="D33">
            <v>40379.4</v>
          </cell>
        </row>
        <row r="34">
          <cell r="D34">
            <v>0</v>
          </cell>
        </row>
        <row r="35">
          <cell r="D35">
            <v>300</v>
          </cell>
        </row>
        <row r="36">
          <cell r="D36">
            <v>538448.23</v>
          </cell>
        </row>
      </sheetData>
      <sheetData sheetId="3">
        <row r="5">
          <cell r="D5">
            <v>52097607.859999999</v>
          </cell>
          <cell r="E5">
            <v>522308.48</v>
          </cell>
          <cell r="F5">
            <v>52619916.339999996</v>
          </cell>
          <cell r="G5">
            <v>47994831.100000001</v>
          </cell>
          <cell r="H5">
            <v>47994831.100000001</v>
          </cell>
          <cell r="I5">
            <v>4625085.2399999946</v>
          </cell>
          <cell r="J5">
            <v>47994757.289999999</v>
          </cell>
          <cell r="K5">
            <v>73.810000002384186</v>
          </cell>
        </row>
        <row r="6">
          <cell r="D6">
            <v>21990945.379999999</v>
          </cell>
          <cell r="E6">
            <v>11745978.199999999</v>
          </cell>
          <cell r="F6">
            <v>33736923.579999998</v>
          </cell>
          <cell r="G6">
            <v>26244290.460000001</v>
          </cell>
          <cell r="H6">
            <v>25453521.579999998</v>
          </cell>
          <cell r="I6">
            <v>8283402</v>
          </cell>
          <cell r="J6">
            <v>22993374.170000002</v>
          </cell>
          <cell r="K6">
            <v>2460147.4099999964</v>
          </cell>
        </row>
        <row r="7">
          <cell r="D7">
            <v>1201076.77</v>
          </cell>
          <cell r="E7">
            <v>0</v>
          </cell>
          <cell r="F7">
            <v>1201076.77</v>
          </cell>
          <cell r="G7">
            <v>1201075.98</v>
          </cell>
          <cell r="H7">
            <v>1201075.98</v>
          </cell>
          <cell r="I7">
            <v>0.7900000000372529</v>
          </cell>
          <cell r="J7">
            <v>1201075.98</v>
          </cell>
          <cell r="K7">
            <v>0</v>
          </cell>
        </row>
        <row r="8">
          <cell r="D8">
            <v>7110104.7800000003</v>
          </cell>
          <cell r="E8">
            <v>-1476441.81</v>
          </cell>
          <cell r="F8">
            <v>5633662.9700000007</v>
          </cell>
          <cell r="G8">
            <v>3422226.88</v>
          </cell>
          <cell r="H8">
            <v>3422226.88</v>
          </cell>
          <cell r="I8">
            <v>2211436.0900000008</v>
          </cell>
          <cell r="J8">
            <v>3416127.8</v>
          </cell>
          <cell r="K8">
            <v>6099.0800000000745</v>
          </cell>
        </row>
        <row r="9">
          <cell r="D9">
            <v>0</v>
          </cell>
          <cell r="E9">
            <v>0</v>
          </cell>
          <cell r="F9">
            <v>0</v>
          </cell>
          <cell r="G9">
            <v>0</v>
          </cell>
          <cell r="H9">
            <v>0</v>
          </cell>
          <cell r="I9">
            <v>0</v>
          </cell>
          <cell r="J9">
            <v>0</v>
          </cell>
          <cell r="K9">
            <v>0</v>
          </cell>
        </row>
        <row r="10">
          <cell r="D10">
            <v>6987982.7999999998</v>
          </cell>
          <cell r="E10">
            <v>22047216.359999999</v>
          </cell>
          <cell r="F10">
            <v>29035199.16</v>
          </cell>
          <cell r="G10">
            <v>17360526.670000002</v>
          </cell>
          <cell r="H10">
            <v>15534797.789999999</v>
          </cell>
          <cell r="I10">
            <v>13500401.370000001</v>
          </cell>
          <cell r="J10">
            <v>14889089.5</v>
          </cell>
          <cell r="K10">
            <v>645708.28999999911</v>
          </cell>
        </row>
        <row r="11">
          <cell r="D11">
            <v>53000</v>
          </cell>
          <cell r="E11">
            <v>0</v>
          </cell>
          <cell r="F11">
            <v>53000</v>
          </cell>
          <cell r="G11">
            <v>52964.98</v>
          </cell>
          <cell r="H11">
            <v>52964.98</v>
          </cell>
          <cell r="I11">
            <v>35.019999999996799</v>
          </cell>
          <cell r="J11">
            <v>52964.98</v>
          </cell>
          <cell r="K11">
            <v>0</v>
          </cell>
        </row>
        <row r="12">
          <cell r="D12">
            <v>0</v>
          </cell>
          <cell r="E12">
            <v>20000</v>
          </cell>
          <cell r="F12">
            <v>20000</v>
          </cell>
          <cell r="G12">
            <v>1650</v>
          </cell>
          <cell r="H12">
            <v>1650</v>
          </cell>
          <cell r="I12">
            <v>18350</v>
          </cell>
          <cell r="J12">
            <v>1650</v>
          </cell>
          <cell r="K12">
            <v>0</v>
          </cell>
        </row>
        <row r="13">
          <cell r="D13">
            <v>8033453.8099999996</v>
          </cell>
          <cell r="E13">
            <v>0</v>
          </cell>
          <cell r="F13">
            <v>8033453.8099999996</v>
          </cell>
          <cell r="G13">
            <v>8028753.6799999997</v>
          </cell>
          <cell r="H13">
            <v>8028753.6799999997</v>
          </cell>
          <cell r="I13">
            <v>4700.1299999998882</v>
          </cell>
          <cell r="J13">
            <v>8028753.6799999997</v>
          </cell>
          <cell r="K13">
            <v>0</v>
          </cell>
        </row>
        <row r="20">
          <cell r="D20">
            <v>0</v>
          </cell>
          <cell r="E20">
            <v>0</v>
          </cell>
          <cell r="F20">
            <v>0</v>
          </cell>
          <cell r="G20">
            <v>0</v>
          </cell>
          <cell r="H20">
            <v>0</v>
          </cell>
          <cell r="I20">
            <v>0</v>
          </cell>
          <cell r="J20">
            <v>0</v>
          </cell>
        </row>
        <row r="21">
          <cell r="D21">
            <v>0</v>
          </cell>
          <cell r="E21">
            <v>0</v>
          </cell>
          <cell r="F21">
            <v>0</v>
          </cell>
          <cell r="G21">
            <v>0</v>
          </cell>
          <cell r="H21">
            <v>0</v>
          </cell>
          <cell r="I21">
            <v>0</v>
          </cell>
          <cell r="J21">
            <v>0</v>
          </cell>
        </row>
        <row r="22">
          <cell r="D22">
            <v>15688974.619999999</v>
          </cell>
          <cell r="E22">
            <v>4632798.67</v>
          </cell>
          <cell r="F22">
            <v>20321773.289999999</v>
          </cell>
          <cell r="G22">
            <v>22278504.109999999</v>
          </cell>
          <cell r="H22">
            <v>19380211.82</v>
          </cell>
          <cell r="I22">
            <v>0</v>
          </cell>
          <cell r="J22">
            <v>2898292.2899999991</v>
          </cell>
        </row>
        <row r="23">
          <cell r="D23">
            <v>74226146.230000004</v>
          </cell>
          <cell r="E23">
            <v>610545.26</v>
          </cell>
          <cell r="F23">
            <v>74836691.49000001</v>
          </cell>
          <cell r="G23">
            <v>74373668.450000003</v>
          </cell>
          <cell r="H23">
            <v>45461356.259999998</v>
          </cell>
          <cell r="I23">
            <v>0</v>
          </cell>
          <cell r="J23">
            <v>28912312.190000005</v>
          </cell>
        </row>
        <row r="24">
          <cell r="D24">
            <v>295000</v>
          </cell>
          <cell r="E24">
            <v>168579.78</v>
          </cell>
          <cell r="F24">
            <v>463579.78</v>
          </cell>
          <cell r="G24">
            <v>621155.56999999995</v>
          </cell>
          <cell r="H24">
            <v>594398.07999999996</v>
          </cell>
          <cell r="I24">
            <v>0</v>
          </cell>
          <cell r="J24">
            <v>26757.489999999991</v>
          </cell>
        </row>
        <row r="25">
          <cell r="D25">
            <v>0</v>
          </cell>
          <cell r="E25">
            <v>0</v>
          </cell>
          <cell r="F25">
            <v>0</v>
          </cell>
          <cell r="G25">
            <v>0</v>
          </cell>
          <cell r="H25">
            <v>0</v>
          </cell>
          <cell r="I25">
            <v>0</v>
          </cell>
          <cell r="J25">
            <v>0</v>
          </cell>
        </row>
        <row r="26">
          <cell r="D26">
            <v>7264050.5499999998</v>
          </cell>
          <cell r="E26">
            <v>7307066.8200000003</v>
          </cell>
          <cell r="F26">
            <v>14571117.370000001</v>
          </cell>
          <cell r="G26">
            <v>14955625.34</v>
          </cell>
          <cell r="H26">
            <v>13884725.84</v>
          </cell>
          <cell r="I26">
            <v>0</v>
          </cell>
          <cell r="J26">
            <v>1070899.5</v>
          </cell>
        </row>
        <row r="27">
          <cell r="D27">
            <v>0</v>
          </cell>
          <cell r="E27">
            <v>20140070.699999999</v>
          </cell>
          <cell r="F27">
            <v>20140070.699999999</v>
          </cell>
          <cell r="G27">
            <v>0</v>
          </cell>
          <cell r="H27">
            <v>0</v>
          </cell>
          <cell r="I27">
            <v>0</v>
          </cell>
          <cell r="J27">
            <v>0</v>
          </cell>
        </row>
        <row r="28">
          <cell r="D28">
            <v>0</v>
          </cell>
          <cell r="E28">
            <v>0</v>
          </cell>
          <cell r="F28">
            <v>0</v>
          </cell>
          <cell r="G28">
            <v>0</v>
          </cell>
          <cell r="H28">
            <v>0</v>
          </cell>
          <cell r="I28">
            <v>0</v>
          </cell>
          <cell r="J28">
            <v>0</v>
          </cell>
        </row>
      </sheetData>
      <sheetData sheetId="4">
        <row r="5">
          <cell r="D5">
            <v>0</v>
          </cell>
          <cell r="E5">
            <v>1650</v>
          </cell>
        </row>
        <row r="6">
          <cell r="D6">
            <v>0</v>
          </cell>
          <cell r="E6">
            <v>0</v>
          </cell>
        </row>
        <row r="8">
          <cell r="D8">
            <v>0</v>
          </cell>
          <cell r="E8">
            <v>8028753.6799999997</v>
          </cell>
        </row>
        <row r="10">
          <cell r="F10">
            <v>426351.05</v>
          </cell>
        </row>
        <row r="11">
          <cell r="F11">
            <v>5048280.34</v>
          </cell>
        </row>
        <row r="12">
          <cell r="F12">
            <v>4874743.8</v>
          </cell>
        </row>
      </sheetData>
      <sheetData sheetId="5">
        <row r="3">
          <cell r="D3">
            <v>34654915.620000005</v>
          </cell>
        </row>
        <row r="4">
          <cell r="D4">
            <v>32908261.469999999</v>
          </cell>
        </row>
        <row r="5">
          <cell r="D5">
            <v>1166854.04</v>
          </cell>
        </row>
        <row r="6">
          <cell r="D6">
            <v>2077695.53</v>
          </cell>
        </row>
        <row r="7">
          <cell r="D7">
            <v>0</v>
          </cell>
        </row>
        <row r="8">
          <cell r="D8">
            <v>1175492.55</v>
          </cell>
        </row>
        <row r="9">
          <cell r="D9">
            <v>322402.87</v>
          </cell>
        </row>
        <row r="10">
          <cell r="D10">
            <v>6989942.5899999989</v>
          </cell>
        </row>
        <row r="11">
          <cell r="D11">
            <v>3112028.59</v>
          </cell>
        </row>
        <row r="12">
          <cell r="D12">
            <v>49164.32</v>
          </cell>
        </row>
        <row r="13">
          <cell r="D13">
            <v>4165243.04</v>
          </cell>
        </row>
        <row r="14">
          <cell r="D14">
            <v>0</v>
          </cell>
        </row>
        <row r="15">
          <cell r="D15">
            <v>336493.36</v>
          </cell>
        </row>
        <row r="16">
          <cell r="D16">
            <v>73070997.019999996</v>
          </cell>
        </row>
        <row r="17">
          <cell r="D17">
            <v>83070143.689999998</v>
          </cell>
        </row>
        <row r="18">
          <cell r="D18">
            <v>17665826.359999999</v>
          </cell>
        </row>
        <row r="19">
          <cell r="D19">
            <v>100735970.05</v>
          </cell>
        </row>
        <row r="23">
          <cell r="D23">
            <v>339984385.77999997</v>
          </cell>
        </row>
        <row r="24">
          <cell r="D24">
            <v>79320692</v>
          </cell>
        </row>
        <row r="25">
          <cell r="D25">
            <v>27307159.579999998</v>
          </cell>
        </row>
        <row r="26">
          <cell r="D26">
            <v>233356534.19999999</v>
          </cell>
        </row>
        <row r="27">
          <cell r="D27">
            <v>0</v>
          </cell>
        </row>
        <row r="28">
          <cell r="D28">
            <v>334810868.30000001</v>
          </cell>
        </row>
        <row r="29">
          <cell r="D29">
            <v>98577793.399999991</v>
          </cell>
        </row>
        <row r="30">
          <cell r="D30">
            <v>4340640.08</v>
          </cell>
        </row>
        <row r="31">
          <cell r="D31">
            <v>231892434.82000002</v>
          </cell>
        </row>
        <row r="32">
          <cell r="D32">
            <v>0</v>
          </cell>
        </row>
        <row r="33">
          <cell r="D33">
            <v>5173517.4799999595</v>
          </cell>
        </row>
        <row r="34">
          <cell r="D34">
            <v>67897479.539999992</v>
          </cell>
        </row>
        <row r="35">
          <cell r="D35">
            <v>73070997.019999951</v>
          </cell>
        </row>
      </sheetData>
      <sheetData sheetId="6">
        <row r="5">
          <cell r="D5">
            <v>416.24000000208616</v>
          </cell>
          <cell r="E5">
            <v>0</v>
          </cell>
          <cell r="F5">
            <v>416.24000000208616</v>
          </cell>
          <cell r="G5">
            <v>416.24</v>
          </cell>
          <cell r="H5">
            <v>2.0861534721916541E-9</v>
          </cell>
        </row>
        <row r="6">
          <cell r="D6">
            <v>2026046.0099999991</v>
          </cell>
          <cell r="E6">
            <v>-10.59</v>
          </cell>
          <cell r="F6">
            <v>2026035.419999999</v>
          </cell>
          <cell r="G6">
            <v>1993205.7</v>
          </cell>
          <cell r="H6">
            <v>32829.719999999041</v>
          </cell>
        </row>
        <row r="7">
          <cell r="D7">
            <v>0</v>
          </cell>
          <cell r="E7">
            <v>0</v>
          </cell>
          <cell r="F7">
            <v>0</v>
          </cell>
          <cell r="G7">
            <v>0</v>
          </cell>
          <cell r="H7">
            <v>0</v>
          </cell>
        </row>
        <row r="8">
          <cell r="D8">
            <v>9582.1499999999069</v>
          </cell>
          <cell r="E8">
            <v>0</v>
          </cell>
          <cell r="F8">
            <v>9582.1499999999069</v>
          </cell>
          <cell r="G8">
            <v>9582.15</v>
          </cell>
          <cell r="H8">
            <v>-9.276845958083868E-11</v>
          </cell>
        </row>
        <row r="9">
          <cell r="D9">
            <v>1937889.959999999</v>
          </cell>
          <cell r="E9">
            <v>0</v>
          </cell>
          <cell r="F9">
            <v>1937889.959999999</v>
          </cell>
          <cell r="G9">
            <v>1921555.36</v>
          </cell>
          <cell r="H9">
            <v>16334.599999998929</v>
          </cell>
        </row>
        <row r="10">
          <cell r="D10">
            <v>0</v>
          </cell>
          <cell r="E10">
            <v>0</v>
          </cell>
          <cell r="F10">
            <v>0</v>
          </cell>
          <cell r="G10">
            <v>0</v>
          </cell>
          <cell r="H10">
            <v>0</v>
          </cell>
        </row>
        <row r="11">
          <cell r="D11">
            <v>0</v>
          </cell>
          <cell r="E11">
            <v>0</v>
          </cell>
          <cell r="F11">
            <v>0</v>
          </cell>
          <cell r="G11">
            <v>0</v>
          </cell>
          <cell r="H11">
            <v>0</v>
          </cell>
        </row>
        <row r="12">
          <cell r="D12">
            <v>415880.62999999989</v>
          </cell>
          <cell r="E12">
            <v>0</v>
          </cell>
          <cell r="F12">
            <v>415880.62999999989</v>
          </cell>
          <cell r="G12">
            <v>415880.63</v>
          </cell>
          <cell r="H12">
            <v>0</v>
          </cell>
        </row>
        <row r="19">
          <cell r="D19">
            <v>0</v>
          </cell>
          <cell r="E19">
            <v>0</v>
          </cell>
          <cell r="F19">
            <v>0</v>
          </cell>
          <cell r="G19">
            <v>0</v>
          </cell>
          <cell r="H19">
            <v>0</v>
          </cell>
          <cell r="I19">
            <v>0</v>
          </cell>
          <cell r="J19">
            <v>0</v>
          </cell>
          <cell r="K19">
            <v>0</v>
          </cell>
          <cell r="L19">
            <v>0</v>
          </cell>
        </row>
        <row r="20">
          <cell r="D20">
            <v>0</v>
          </cell>
          <cell r="E20">
            <v>0</v>
          </cell>
          <cell r="F20">
            <v>0</v>
          </cell>
          <cell r="G20">
            <v>0</v>
          </cell>
          <cell r="H20">
            <v>0</v>
          </cell>
          <cell r="I20">
            <v>0</v>
          </cell>
          <cell r="J20">
            <v>0</v>
          </cell>
          <cell r="K20">
            <v>0</v>
          </cell>
          <cell r="L20">
            <v>0</v>
          </cell>
        </row>
        <row r="21">
          <cell r="D21">
            <v>2699646.68</v>
          </cell>
          <cell r="E21">
            <v>0</v>
          </cell>
          <cell r="F21">
            <v>12676.38</v>
          </cell>
          <cell r="G21">
            <v>0</v>
          </cell>
          <cell r="H21">
            <v>2686970.3000000003</v>
          </cell>
          <cell r="I21">
            <v>2283927.31</v>
          </cell>
          <cell r="J21">
            <v>0</v>
          </cell>
          <cell r="K21">
            <v>0</v>
          </cell>
          <cell r="L21">
            <v>403042.99000000022</v>
          </cell>
        </row>
        <row r="22">
          <cell r="D22">
            <v>24763067.07</v>
          </cell>
          <cell r="E22">
            <v>0</v>
          </cell>
          <cell r="F22">
            <v>0</v>
          </cell>
          <cell r="G22">
            <v>0</v>
          </cell>
          <cell r="H22">
            <v>24763067.07</v>
          </cell>
          <cell r="I22">
            <v>24569579.890000001</v>
          </cell>
          <cell r="J22">
            <v>0</v>
          </cell>
          <cell r="K22">
            <v>0</v>
          </cell>
          <cell r="L22">
            <v>193487.1799999997</v>
          </cell>
        </row>
        <row r="23">
          <cell r="D23">
            <v>145668.69</v>
          </cell>
          <cell r="E23">
            <v>0</v>
          </cell>
          <cell r="F23">
            <v>4701.62</v>
          </cell>
          <cell r="G23">
            <v>0</v>
          </cell>
          <cell r="H23">
            <v>140967.07</v>
          </cell>
          <cell r="I23">
            <v>126212</v>
          </cell>
          <cell r="J23">
            <v>0</v>
          </cell>
          <cell r="K23">
            <v>0</v>
          </cell>
          <cell r="L23">
            <v>14755.070000000007</v>
          </cell>
        </row>
        <row r="24">
          <cell r="D24">
            <v>0</v>
          </cell>
          <cell r="E24">
            <v>0</v>
          </cell>
          <cell r="F24">
            <v>0</v>
          </cell>
          <cell r="G24">
            <v>0</v>
          </cell>
          <cell r="H24">
            <v>0</v>
          </cell>
          <cell r="I24">
            <v>0</v>
          </cell>
          <cell r="J24">
            <v>0</v>
          </cell>
          <cell r="K24">
            <v>0</v>
          </cell>
          <cell r="L24">
            <v>0</v>
          </cell>
        </row>
        <row r="25">
          <cell r="D25">
            <v>1434710.13</v>
          </cell>
          <cell r="E25">
            <v>0</v>
          </cell>
          <cell r="F25">
            <v>551700.94999999995</v>
          </cell>
          <cell r="G25">
            <v>0</v>
          </cell>
          <cell r="H25">
            <v>883009.17999999993</v>
          </cell>
          <cell r="I25">
            <v>327440.38</v>
          </cell>
          <cell r="J25">
            <v>0</v>
          </cell>
          <cell r="K25">
            <v>0</v>
          </cell>
          <cell r="L25">
            <v>555568.79999999993</v>
          </cell>
        </row>
        <row r="26">
          <cell r="D26">
            <v>0</v>
          </cell>
          <cell r="E26">
            <v>0</v>
          </cell>
          <cell r="F26">
            <v>0</v>
          </cell>
          <cell r="G26">
            <v>0</v>
          </cell>
          <cell r="H26">
            <v>0</v>
          </cell>
          <cell r="I26">
            <v>0</v>
          </cell>
          <cell r="J26">
            <v>0</v>
          </cell>
          <cell r="K26">
            <v>0</v>
          </cell>
          <cell r="L26">
            <v>0</v>
          </cell>
        </row>
        <row r="27">
          <cell r="D27">
            <v>0</v>
          </cell>
          <cell r="E27">
            <v>0</v>
          </cell>
          <cell r="F27">
            <v>0</v>
          </cell>
          <cell r="G27">
            <v>0</v>
          </cell>
          <cell r="H27">
            <v>0</v>
          </cell>
          <cell r="I27">
            <v>0</v>
          </cell>
          <cell r="J27">
            <v>0</v>
          </cell>
          <cell r="K27">
            <v>0</v>
          </cell>
          <cell r="L27">
            <v>0</v>
          </cell>
        </row>
      </sheetData>
      <sheetData sheetId="7"/>
      <sheetData sheetId="8">
        <row r="6">
          <cell r="D6">
            <v>1824</v>
          </cell>
        </row>
        <row r="10">
          <cell r="H10">
            <v>0</v>
          </cell>
        </row>
        <row r="11">
          <cell r="H11">
            <v>0</v>
          </cell>
        </row>
        <row r="16">
          <cell r="H16">
            <v>0</v>
          </cell>
        </row>
        <row r="30">
          <cell r="H30">
            <v>12.98</v>
          </cell>
        </row>
        <row r="31">
          <cell r="H31">
            <v>45.69</v>
          </cell>
        </row>
      </sheetData>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1100"/>
      <sheetName val="2110"/>
      <sheetName val="5100"/>
      <sheetName val="5120"/>
      <sheetName val="6100"/>
      <sheetName val="7100"/>
      <sheetName val="Acerno_Cache_XXXXX"/>
      <sheetName val="8100"/>
    </sheetNames>
    <sheetDataSet>
      <sheetData sheetId="0"/>
      <sheetData sheetId="1">
        <row r="3">
          <cell r="D3">
            <v>309900.29999999987</v>
          </cell>
          <cell r="L3">
            <v>60554.869999999995</v>
          </cell>
        </row>
        <row r="4">
          <cell r="D4">
            <v>0</v>
          </cell>
          <cell r="L4">
            <v>0</v>
          </cell>
        </row>
        <row r="5">
          <cell r="D5">
            <v>0</v>
          </cell>
          <cell r="L5">
            <v>0</v>
          </cell>
        </row>
        <row r="6">
          <cell r="D6">
            <v>0</v>
          </cell>
          <cell r="L6">
            <v>0</v>
          </cell>
        </row>
        <row r="7">
          <cell r="D7">
            <v>0</v>
          </cell>
          <cell r="L7">
            <v>0</v>
          </cell>
        </row>
        <row r="8">
          <cell r="D8">
            <v>0</v>
          </cell>
          <cell r="L8">
            <v>0</v>
          </cell>
        </row>
        <row r="9">
          <cell r="D9">
            <v>0</v>
          </cell>
          <cell r="L9">
            <v>0</v>
          </cell>
        </row>
        <row r="10">
          <cell r="D10">
            <v>42631.669999999984</v>
          </cell>
          <cell r="L10">
            <v>0</v>
          </cell>
        </row>
        <row r="11">
          <cell r="D11">
            <v>0</v>
          </cell>
          <cell r="L11">
            <v>0</v>
          </cell>
        </row>
        <row r="12">
          <cell r="D12">
            <v>161667.25</v>
          </cell>
          <cell r="L12">
            <v>60401.59</v>
          </cell>
        </row>
        <row r="13">
          <cell r="D13">
            <v>76562.81</v>
          </cell>
          <cell r="L13">
            <v>60401.59</v>
          </cell>
        </row>
        <row r="14">
          <cell r="D14">
            <v>0</v>
          </cell>
          <cell r="L14">
            <v>0</v>
          </cell>
        </row>
        <row r="15">
          <cell r="D15">
            <v>0</v>
          </cell>
          <cell r="L15">
            <v>153.28</v>
          </cell>
        </row>
        <row r="16">
          <cell r="D16">
            <v>-195598.39</v>
          </cell>
          <cell r="L16">
            <v>308915.86</v>
          </cell>
        </row>
        <row r="17">
          <cell r="D17">
            <v>0</v>
          </cell>
          <cell r="L17">
            <v>0</v>
          </cell>
        </row>
        <row r="18">
          <cell r="D18">
            <v>267268.62999999989</v>
          </cell>
          <cell r="L18">
            <v>0</v>
          </cell>
        </row>
        <row r="19">
          <cell r="D19">
            <v>0</v>
          </cell>
          <cell r="L19">
            <v>0</v>
          </cell>
        </row>
        <row r="20">
          <cell r="D20">
            <v>808313.89</v>
          </cell>
          <cell r="L20">
            <v>0</v>
          </cell>
        </row>
        <row r="21">
          <cell r="D21">
            <v>416314.79</v>
          </cell>
          <cell r="L21">
            <v>0</v>
          </cell>
        </row>
        <row r="22">
          <cell r="D22">
            <v>127230.79</v>
          </cell>
          <cell r="L22">
            <v>0</v>
          </cell>
        </row>
        <row r="23">
          <cell r="D23">
            <v>-1084590.8400000001</v>
          </cell>
          <cell r="L23">
            <v>0</v>
          </cell>
        </row>
        <row r="24">
          <cell r="D24">
            <v>0</v>
          </cell>
          <cell r="L24">
            <v>0</v>
          </cell>
        </row>
        <row r="25">
          <cell r="D25">
            <v>0</v>
          </cell>
          <cell r="L25">
            <v>0</v>
          </cell>
        </row>
        <row r="26">
          <cell r="D26">
            <v>0</v>
          </cell>
          <cell r="L26">
            <v>0</v>
          </cell>
        </row>
        <row r="27">
          <cell r="D27">
            <v>0</v>
          </cell>
          <cell r="L27">
            <v>0</v>
          </cell>
        </row>
        <row r="28">
          <cell r="D28">
            <v>0</v>
          </cell>
          <cell r="L28">
            <v>0</v>
          </cell>
        </row>
        <row r="29">
          <cell r="D29">
            <v>0</v>
          </cell>
          <cell r="L29">
            <v>0</v>
          </cell>
        </row>
        <row r="30">
          <cell r="D30">
            <v>0</v>
          </cell>
        </row>
        <row r="31">
          <cell r="D31">
            <v>0</v>
          </cell>
          <cell r="L31">
            <v>436056.63999999996</v>
          </cell>
        </row>
        <row r="32">
          <cell r="D32">
            <v>495627.07</v>
          </cell>
          <cell r="L32">
            <v>0</v>
          </cell>
        </row>
        <row r="33">
          <cell r="D33">
            <v>0</v>
          </cell>
          <cell r="L33">
            <v>0</v>
          </cell>
        </row>
        <row r="34">
          <cell r="D34">
            <v>0</v>
          </cell>
          <cell r="L34">
            <v>0</v>
          </cell>
        </row>
        <row r="35">
          <cell r="D35">
            <v>0</v>
          </cell>
          <cell r="L35">
            <v>0</v>
          </cell>
        </row>
        <row r="36">
          <cell r="D36">
            <v>0</v>
          </cell>
          <cell r="L36">
            <v>0</v>
          </cell>
        </row>
        <row r="37">
          <cell r="D37">
            <v>0</v>
          </cell>
          <cell r="L37">
            <v>0</v>
          </cell>
        </row>
        <row r="38">
          <cell r="D38">
            <v>0</v>
          </cell>
          <cell r="L38">
            <v>0</v>
          </cell>
        </row>
        <row r="39">
          <cell r="D39">
            <v>0</v>
          </cell>
          <cell r="L39">
            <v>0</v>
          </cell>
        </row>
        <row r="40">
          <cell r="D40">
            <v>382771.52</v>
          </cell>
          <cell r="L40">
            <v>436056.63999999996</v>
          </cell>
        </row>
        <row r="41">
          <cell r="D41">
            <v>381263.31</v>
          </cell>
          <cell r="L41">
            <v>20865.919999999998</v>
          </cell>
        </row>
        <row r="42">
          <cell r="D42">
            <v>0</v>
          </cell>
          <cell r="L42">
            <v>0</v>
          </cell>
        </row>
        <row r="43">
          <cell r="D43">
            <v>0</v>
          </cell>
          <cell r="L43">
            <v>0</v>
          </cell>
        </row>
        <row r="44">
          <cell r="D44">
            <v>1440.21</v>
          </cell>
          <cell r="L44">
            <v>410720.87</v>
          </cell>
        </row>
        <row r="45">
          <cell r="D45">
            <v>68</v>
          </cell>
          <cell r="L45">
            <v>4469.8500000000004</v>
          </cell>
        </row>
        <row r="46">
          <cell r="D46">
            <v>0</v>
          </cell>
          <cell r="L46">
            <v>0</v>
          </cell>
        </row>
        <row r="47">
          <cell r="D47">
            <v>390</v>
          </cell>
          <cell r="L47">
            <v>0</v>
          </cell>
        </row>
        <row r="48">
          <cell r="D48">
            <v>0</v>
          </cell>
          <cell r="L48">
            <v>0</v>
          </cell>
        </row>
        <row r="49">
          <cell r="D49">
            <v>0</v>
          </cell>
          <cell r="L49">
            <v>0</v>
          </cell>
        </row>
        <row r="50">
          <cell r="D50">
            <v>390</v>
          </cell>
          <cell r="L50">
            <v>805527.36999999988</v>
          </cell>
        </row>
        <row r="51">
          <cell r="D51">
            <v>0</v>
          </cell>
        </row>
        <row r="52">
          <cell r="D52">
            <v>112581.11</v>
          </cell>
        </row>
        <row r="53">
          <cell r="D53">
            <v>-115.56</v>
          </cell>
        </row>
        <row r="54">
          <cell r="D54">
            <v>805527.36999999988</v>
          </cell>
        </row>
      </sheetData>
      <sheetData sheetId="2">
        <row r="4">
          <cell r="D4">
            <v>0</v>
          </cell>
          <cell r="L4">
            <v>7459.44</v>
          </cell>
        </row>
        <row r="5">
          <cell r="D5">
            <v>12366.300000000001</v>
          </cell>
        </row>
        <row r="8">
          <cell r="L8">
            <v>0</v>
          </cell>
        </row>
        <row r="10">
          <cell r="D10">
            <v>265599.44</v>
          </cell>
          <cell r="L10">
            <v>0</v>
          </cell>
        </row>
        <row r="11">
          <cell r="D11">
            <v>210500.96</v>
          </cell>
          <cell r="L11">
            <v>0</v>
          </cell>
        </row>
        <row r="12">
          <cell r="D12">
            <v>55098.48</v>
          </cell>
          <cell r="L12">
            <v>0</v>
          </cell>
        </row>
        <row r="13">
          <cell r="D13">
            <v>0</v>
          </cell>
          <cell r="L13">
            <v>5111.24</v>
          </cell>
        </row>
        <row r="14">
          <cell r="D14">
            <v>122028.03</v>
          </cell>
          <cell r="L14">
            <v>5111.24</v>
          </cell>
        </row>
        <row r="15">
          <cell r="D15">
            <v>0</v>
          </cell>
          <cell r="L15">
            <v>0</v>
          </cell>
        </row>
        <row r="16">
          <cell r="L16">
            <v>0</v>
          </cell>
        </row>
        <row r="17">
          <cell r="L17">
            <v>0</v>
          </cell>
        </row>
        <row r="18">
          <cell r="D18">
            <v>170954.88</v>
          </cell>
          <cell r="L18">
            <v>0</v>
          </cell>
        </row>
        <row r="19">
          <cell r="D19">
            <v>170775.73</v>
          </cell>
        </row>
        <row r="20">
          <cell r="D20">
            <v>179.15</v>
          </cell>
        </row>
        <row r="21">
          <cell r="D21">
            <v>0</v>
          </cell>
          <cell r="L21">
            <v>0</v>
          </cell>
        </row>
        <row r="22">
          <cell r="D22">
            <v>399.46</v>
          </cell>
        </row>
        <row r="23">
          <cell r="L23">
            <v>474437.08</v>
          </cell>
        </row>
        <row r="24">
          <cell r="L24">
            <v>122028.03</v>
          </cell>
        </row>
        <row r="25">
          <cell r="D25">
            <v>0</v>
          </cell>
          <cell r="L25">
            <v>0</v>
          </cell>
        </row>
        <row r="26">
          <cell r="D26">
            <v>0</v>
          </cell>
          <cell r="L26">
            <v>0</v>
          </cell>
        </row>
        <row r="27">
          <cell r="L27">
            <v>0</v>
          </cell>
        </row>
        <row r="28">
          <cell r="D28">
            <v>0</v>
          </cell>
          <cell r="L28">
            <v>0</v>
          </cell>
        </row>
        <row r="29">
          <cell r="D29">
            <v>37534.400000000001</v>
          </cell>
          <cell r="L29">
            <v>0</v>
          </cell>
        </row>
        <row r="30">
          <cell r="D30">
            <v>0</v>
          </cell>
          <cell r="L30">
            <v>0</v>
          </cell>
        </row>
        <row r="31">
          <cell r="D31">
            <v>0</v>
          </cell>
          <cell r="L31">
            <v>0</v>
          </cell>
        </row>
        <row r="32">
          <cell r="D32">
            <v>0</v>
          </cell>
        </row>
        <row r="33">
          <cell r="D33">
            <v>0</v>
          </cell>
        </row>
        <row r="34">
          <cell r="D34">
            <v>0</v>
          </cell>
        </row>
        <row r="35">
          <cell r="D35">
            <v>0</v>
          </cell>
        </row>
        <row r="36">
          <cell r="D36">
            <v>0</v>
          </cell>
        </row>
      </sheetData>
      <sheetData sheetId="3">
        <row r="5">
          <cell r="D5">
            <v>280000</v>
          </cell>
          <cell r="E5">
            <v>0</v>
          </cell>
          <cell r="F5">
            <v>280000</v>
          </cell>
          <cell r="G5">
            <v>265599.44</v>
          </cell>
          <cell r="H5">
            <v>265599.44</v>
          </cell>
          <cell r="I5">
            <v>14400.559999999998</v>
          </cell>
          <cell r="J5">
            <v>260944.05</v>
          </cell>
          <cell r="K5">
            <v>4655.390000000014</v>
          </cell>
        </row>
        <row r="6">
          <cell r="D6">
            <v>223000</v>
          </cell>
          <cell r="E6">
            <v>-10082.67</v>
          </cell>
          <cell r="F6">
            <v>212917.33</v>
          </cell>
          <cell r="G6">
            <v>183270.08</v>
          </cell>
          <cell r="H6">
            <v>183270.08</v>
          </cell>
          <cell r="I6">
            <v>29647.25</v>
          </cell>
          <cell r="J6">
            <v>171753.91</v>
          </cell>
          <cell r="K6">
            <v>11516.169999999984</v>
          </cell>
        </row>
        <row r="7">
          <cell r="D7">
            <v>5000</v>
          </cell>
          <cell r="E7">
            <v>0</v>
          </cell>
          <cell r="F7">
            <v>5000</v>
          </cell>
          <cell r="G7">
            <v>399.46</v>
          </cell>
          <cell r="H7">
            <v>399.46</v>
          </cell>
          <cell r="I7">
            <v>4600.54</v>
          </cell>
          <cell r="J7">
            <v>399.46</v>
          </cell>
          <cell r="K7">
            <v>0</v>
          </cell>
        </row>
        <row r="8">
          <cell r="D8">
            <v>45000</v>
          </cell>
          <cell r="E8">
            <v>0</v>
          </cell>
          <cell r="F8">
            <v>45000</v>
          </cell>
          <cell r="G8">
            <v>37534.400000000001</v>
          </cell>
          <cell r="H8">
            <v>37534.400000000001</v>
          </cell>
          <cell r="I8">
            <v>7465.5999999999985</v>
          </cell>
          <cell r="J8">
            <v>30206.560000000001</v>
          </cell>
          <cell r="K8">
            <v>7327.84</v>
          </cell>
        </row>
        <row r="9">
          <cell r="D9">
            <v>0</v>
          </cell>
          <cell r="E9">
            <v>0</v>
          </cell>
          <cell r="F9">
            <v>0</v>
          </cell>
          <cell r="G9">
            <v>0</v>
          </cell>
          <cell r="H9">
            <v>0</v>
          </cell>
          <cell r="I9">
            <v>0</v>
          </cell>
          <cell r="J9">
            <v>0</v>
          </cell>
          <cell r="K9">
            <v>0</v>
          </cell>
        </row>
        <row r="10">
          <cell r="D10">
            <v>80000</v>
          </cell>
          <cell r="E10">
            <v>-46666.65</v>
          </cell>
          <cell r="F10">
            <v>33333.35</v>
          </cell>
          <cell r="G10">
            <v>27327.72</v>
          </cell>
          <cell r="H10">
            <v>27327.72</v>
          </cell>
          <cell r="I10">
            <v>6005.6299999999974</v>
          </cell>
          <cell r="J10">
            <v>25305.81</v>
          </cell>
          <cell r="K10">
            <v>2021.9099999999999</v>
          </cell>
        </row>
        <row r="11">
          <cell r="D11">
            <v>0</v>
          </cell>
          <cell r="E11">
            <v>0</v>
          </cell>
          <cell r="F11">
            <v>0</v>
          </cell>
          <cell r="G11">
            <v>0</v>
          </cell>
          <cell r="H11">
            <v>0</v>
          </cell>
          <cell r="I11">
            <v>0</v>
          </cell>
          <cell r="J11">
            <v>0</v>
          </cell>
          <cell r="K11">
            <v>0</v>
          </cell>
        </row>
        <row r="12">
          <cell r="D12">
            <v>0</v>
          </cell>
          <cell r="E12">
            <v>0</v>
          </cell>
          <cell r="F12">
            <v>0</v>
          </cell>
          <cell r="G12">
            <v>0</v>
          </cell>
          <cell r="H12">
            <v>0</v>
          </cell>
          <cell r="I12">
            <v>0</v>
          </cell>
          <cell r="J12">
            <v>0</v>
          </cell>
          <cell r="K12">
            <v>0</v>
          </cell>
        </row>
        <row r="13">
          <cell r="D13">
            <v>0</v>
          </cell>
          <cell r="E13">
            <v>0</v>
          </cell>
          <cell r="F13">
            <v>0</v>
          </cell>
          <cell r="G13">
            <v>0</v>
          </cell>
          <cell r="H13">
            <v>0</v>
          </cell>
          <cell r="I13">
            <v>0</v>
          </cell>
          <cell r="J13">
            <v>0</v>
          </cell>
          <cell r="K13">
            <v>0</v>
          </cell>
        </row>
        <row r="20">
          <cell r="D20">
            <v>0</v>
          </cell>
          <cell r="E20">
            <v>0</v>
          </cell>
          <cell r="F20">
            <v>0</v>
          </cell>
          <cell r="G20">
            <v>0</v>
          </cell>
          <cell r="H20">
            <v>0</v>
          </cell>
          <cell r="I20">
            <v>0</v>
          </cell>
          <cell r="J20">
            <v>0</v>
          </cell>
        </row>
        <row r="21">
          <cell r="D21">
            <v>0</v>
          </cell>
          <cell r="E21">
            <v>0</v>
          </cell>
          <cell r="F21">
            <v>0</v>
          </cell>
          <cell r="G21">
            <v>0</v>
          </cell>
          <cell r="H21">
            <v>0</v>
          </cell>
          <cell r="I21">
            <v>0</v>
          </cell>
          <cell r="J21">
            <v>0</v>
          </cell>
        </row>
        <row r="22">
          <cell r="D22">
            <v>0</v>
          </cell>
          <cell r="E22">
            <v>0</v>
          </cell>
          <cell r="F22">
            <v>0</v>
          </cell>
          <cell r="G22">
            <v>0</v>
          </cell>
          <cell r="H22">
            <v>0</v>
          </cell>
          <cell r="I22">
            <v>0</v>
          </cell>
          <cell r="J22">
            <v>0</v>
          </cell>
        </row>
        <row r="23">
          <cell r="D23">
            <v>545000</v>
          </cell>
          <cell r="E23">
            <v>-14653.35</v>
          </cell>
          <cell r="F23">
            <v>530346.65</v>
          </cell>
          <cell r="G23">
            <v>530346.65</v>
          </cell>
          <cell r="H23">
            <v>155750.01</v>
          </cell>
          <cell r="I23">
            <v>0</v>
          </cell>
          <cell r="J23">
            <v>374596.64</v>
          </cell>
        </row>
        <row r="24">
          <cell r="D24">
            <v>8000</v>
          </cell>
          <cell r="E24">
            <v>4570.68</v>
          </cell>
          <cell r="F24">
            <v>12570.68</v>
          </cell>
          <cell r="G24">
            <v>12570.68</v>
          </cell>
          <cell r="H24">
            <v>12570.68</v>
          </cell>
          <cell r="I24">
            <v>0</v>
          </cell>
          <cell r="J24">
            <v>0</v>
          </cell>
        </row>
        <row r="25">
          <cell r="D25">
            <v>0</v>
          </cell>
          <cell r="E25">
            <v>0</v>
          </cell>
          <cell r="F25">
            <v>0</v>
          </cell>
          <cell r="G25">
            <v>0</v>
          </cell>
          <cell r="H25">
            <v>0</v>
          </cell>
          <cell r="I25">
            <v>0</v>
          </cell>
          <cell r="J25">
            <v>0</v>
          </cell>
        </row>
        <row r="26">
          <cell r="D26">
            <v>80000</v>
          </cell>
          <cell r="E26">
            <v>-46666.65</v>
          </cell>
          <cell r="F26">
            <v>33333.35</v>
          </cell>
          <cell r="G26">
            <v>33333.35</v>
          </cell>
          <cell r="H26">
            <v>26666.68</v>
          </cell>
          <cell r="I26">
            <v>0</v>
          </cell>
          <cell r="J26">
            <v>6666.6699999999983</v>
          </cell>
        </row>
        <row r="27">
          <cell r="D27">
            <v>0</v>
          </cell>
          <cell r="E27">
            <v>0</v>
          </cell>
          <cell r="F27">
            <v>0</v>
          </cell>
          <cell r="G27">
            <v>0</v>
          </cell>
          <cell r="H27">
            <v>0</v>
          </cell>
          <cell r="I27">
            <v>0</v>
          </cell>
          <cell r="J27">
            <v>0</v>
          </cell>
        </row>
        <row r="28">
          <cell r="D28">
            <v>0</v>
          </cell>
          <cell r="E28">
            <v>0</v>
          </cell>
          <cell r="F28">
            <v>0</v>
          </cell>
          <cell r="G28">
            <v>0</v>
          </cell>
          <cell r="H28">
            <v>0</v>
          </cell>
          <cell r="I28">
            <v>0</v>
          </cell>
          <cell r="J28">
            <v>0</v>
          </cell>
        </row>
      </sheetData>
      <sheetData sheetId="4">
        <row r="5">
          <cell r="D5">
            <v>0</v>
          </cell>
          <cell r="E5">
            <v>0</v>
          </cell>
        </row>
        <row r="6">
          <cell r="D6">
            <v>7459.44</v>
          </cell>
          <cell r="E6">
            <v>12188.1</v>
          </cell>
        </row>
        <row r="8">
          <cell r="D8">
            <v>0</v>
          </cell>
          <cell r="E8">
            <v>0</v>
          </cell>
        </row>
        <row r="10">
          <cell r="F10">
            <v>0</v>
          </cell>
        </row>
        <row r="11">
          <cell r="F11">
            <v>0</v>
          </cell>
        </row>
        <row r="12">
          <cell r="F12">
            <v>0</v>
          </cell>
        </row>
      </sheetData>
      <sheetData sheetId="5">
        <row r="3">
          <cell r="D3">
            <v>382771.52</v>
          </cell>
        </row>
        <row r="4">
          <cell r="D4">
            <v>381263.31</v>
          </cell>
        </row>
        <row r="5">
          <cell r="D5">
            <v>0</v>
          </cell>
        </row>
        <row r="6">
          <cell r="D6">
            <v>1508.21</v>
          </cell>
        </row>
        <row r="7">
          <cell r="D7">
            <v>0</v>
          </cell>
        </row>
        <row r="8">
          <cell r="D8">
            <v>0</v>
          </cell>
        </row>
        <row r="9">
          <cell r="D9">
            <v>0</v>
          </cell>
        </row>
        <row r="10">
          <cell r="D10">
            <v>436056.63</v>
          </cell>
        </row>
        <row r="11">
          <cell r="D11">
            <v>23145.31</v>
          </cell>
        </row>
        <row r="12">
          <cell r="D12">
            <v>0</v>
          </cell>
        </row>
        <row r="13">
          <cell r="D13">
            <v>410535.32</v>
          </cell>
        </row>
        <row r="14">
          <cell r="D14">
            <v>2376</v>
          </cell>
        </row>
        <row r="15">
          <cell r="D15">
            <v>0</v>
          </cell>
        </row>
        <row r="16">
          <cell r="D16">
            <v>112581.11</v>
          </cell>
        </row>
        <row r="17">
          <cell r="D17">
            <v>0</v>
          </cell>
        </row>
        <row r="18">
          <cell r="D18">
            <v>59296</v>
          </cell>
        </row>
        <row r="19">
          <cell r="D19">
            <v>59296.000000000015</v>
          </cell>
        </row>
        <row r="23">
          <cell r="D23">
            <v>430828.62</v>
          </cell>
        </row>
        <row r="24">
          <cell r="D24">
            <v>194987.37</v>
          </cell>
        </row>
        <row r="25">
          <cell r="D25">
            <v>234339.55</v>
          </cell>
        </row>
        <row r="26">
          <cell r="D26">
            <v>1501.7</v>
          </cell>
        </row>
        <row r="27">
          <cell r="D27">
            <v>0</v>
          </cell>
        </row>
        <row r="28">
          <cell r="D28">
            <v>564256.14</v>
          </cell>
        </row>
        <row r="29">
          <cell r="D29">
            <v>488609.69</v>
          </cell>
        </row>
        <row r="30">
          <cell r="D30">
            <v>74846.45</v>
          </cell>
        </row>
        <row r="31">
          <cell r="D31">
            <v>800</v>
          </cell>
        </row>
        <row r="32">
          <cell r="D32">
            <v>0</v>
          </cell>
        </row>
        <row r="33">
          <cell r="D33">
            <v>-133427.52000000002</v>
          </cell>
        </row>
        <row r="34">
          <cell r="D34">
            <v>246008.73</v>
          </cell>
        </row>
        <row r="35">
          <cell r="D35">
            <v>112581.20999999999</v>
          </cell>
        </row>
      </sheetData>
      <sheetData sheetId="6">
        <row r="5">
          <cell r="D5">
            <v>5782.8099999999977</v>
          </cell>
          <cell r="E5">
            <v>0</v>
          </cell>
          <cell r="F5">
            <v>5782.8099999999977</v>
          </cell>
          <cell r="G5">
            <v>5782.8099999999977</v>
          </cell>
          <cell r="H5">
            <v>0</v>
          </cell>
        </row>
        <row r="6">
          <cell r="D6">
            <v>26234.059999999998</v>
          </cell>
          <cell r="E6">
            <v>0</v>
          </cell>
          <cell r="F6">
            <v>26234.059999999998</v>
          </cell>
          <cell r="G6">
            <v>26234.059999999998</v>
          </cell>
          <cell r="H6">
            <v>0</v>
          </cell>
        </row>
        <row r="7">
          <cell r="D7">
            <v>0</v>
          </cell>
          <cell r="E7">
            <v>0</v>
          </cell>
          <cell r="F7">
            <v>0</v>
          </cell>
          <cell r="G7">
            <v>0</v>
          </cell>
          <cell r="H7">
            <v>0</v>
          </cell>
        </row>
        <row r="8">
          <cell r="D8">
            <v>0</v>
          </cell>
          <cell r="E8">
            <v>0</v>
          </cell>
          <cell r="F8">
            <v>0</v>
          </cell>
          <cell r="G8">
            <v>0</v>
          </cell>
          <cell r="H8">
            <v>0</v>
          </cell>
        </row>
        <row r="9">
          <cell r="D9">
            <v>47609.58</v>
          </cell>
          <cell r="E9">
            <v>-4780</v>
          </cell>
          <cell r="F9">
            <v>42829.58</v>
          </cell>
          <cell r="G9">
            <v>42829.58</v>
          </cell>
          <cell r="H9">
            <v>0</v>
          </cell>
        </row>
        <row r="10">
          <cell r="D10">
            <v>0</v>
          </cell>
          <cell r="E10">
            <v>0</v>
          </cell>
          <cell r="F10">
            <v>0</v>
          </cell>
          <cell r="G10">
            <v>0</v>
          </cell>
          <cell r="H10">
            <v>0</v>
          </cell>
        </row>
        <row r="11">
          <cell r="D11">
            <v>0</v>
          </cell>
          <cell r="E11">
            <v>0</v>
          </cell>
          <cell r="F11">
            <v>0</v>
          </cell>
          <cell r="G11">
            <v>0</v>
          </cell>
          <cell r="H11">
            <v>0</v>
          </cell>
        </row>
        <row r="12">
          <cell r="D12">
            <v>0</v>
          </cell>
          <cell r="E12">
            <v>0</v>
          </cell>
          <cell r="F12">
            <v>0</v>
          </cell>
          <cell r="G12">
            <v>0</v>
          </cell>
          <cell r="H12">
            <v>0</v>
          </cell>
        </row>
        <row r="19">
          <cell r="D19">
            <v>0</v>
          </cell>
          <cell r="E19">
            <v>0</v>
          </cell>
          <cell r="F19">
            <v>0</v>
          </cell>
          <cell r="G19">
            <v>0</v>
          </cell>
          <cell r="H19">
            <v>0</v>
          </cell>
          <cell r="I19">
            <v>0</v>
          </cell>
          <cell r="J19">
            <v>0</v>
          </cell>
          <cell r="K19">
            <v>0</v>
          </cell>
          <cell r="L19">
            <v>0</v>
          </cell>
        </row>
        <row r="20">
          <cell r="D20">
            <v>0</v>
          </cell>
          <cell r="E20">
            <v>0</v>
          </cell>
          <cell r="F20">
            <v>0</v>
          </cell>
          <cell r="G20">
            <v>0</v>
          </cell>
          <cell r="H20">
            <v>0</v>
          </cell>
          <cell r="I20">
            <v>0</v>
          </cell>
          <cell r="J20">
            <v>0</v>
          </cell>
          <cell r="K20">
            <v>0</v>
          </cell>
          <cell r="L20">
            <v>0</v>
          </cell>
        </row>
        <row r="21">
          <cell r="D21">
            <v>0</v>
          </cell>
          <cell r="E21">
            <v>0</v>
          </cell>
          <cell r="F21">
            <v>0</v>
          </cell>
          <cell r="G21">
            <v>0</v>
          </cell>
          <cell r="H21">
            <v>0</v>
          </cell>
          <cell r="I21">
            <v>0</v>
          </cell>
          <cell r="J21">
            <v>0</v>
          </cell>
          <cell r="K21">
            <v>0</v>
          </cell>
          <cell r="L21">
            <v>0</v>
          </cell>
        </row>
        <row r="22">
          <cell r="D22">
            <v>199000</v>
          </cell>
          <cell r="E22">
            <v>0</v>
          </cell>
          <cell r="F22">
            <v>0</v>
          </cell>
          <cell r="G22">
            <v>0</v>
          </cell>
          <cell r="H22">
            <v>199000</v>
          </cell>
          <cell r="I22">
            <v>199000</v>
          </cell>
          <cell r="J22">
            <v>0</v>
          </cell>
          <cell r="K22">
            <v>0</v>
          </cell>
          <cell r="L22">
            <v>0</v>
          </cell>
        </row>
        <row r="23">
          <cell r="D23">
            <v>2006.1900000000005</v>
          </cell>
          <cell r="E23">
            <v>0</v>
          </cell>
          <cell r="F23">
            <v>0</v>
          </cell>
          <cell r="G23">
            <v>0</v>
          </cell>
          <cell r="H23">
            <v>2006.1900000000005</v>
          </cell>
          <cell r="I23">
            <v>2006.1900000000005</v>
          </cell>
          <cell r="J23">
            <v>0</v>
          </cell>
          <cell r="K23">
            <v>0</v>
          </cell>
          <cell r="L23">
            <v>0</v>
          </cell>
        </row>
        <row r="24">
          <cell r="D24">
            <v>0</v>
          </cell>
          <cell r="E24">
            <v>0</v>
          </cell>
          <cell r="F24">
            <v>0</v>
          </cell>
          <cell r="G24">
            <v>0</v>
          </cell>
          <cell r="H24">
            <v>0</v>
          </cell>
          <cell r="I24">
            <v>0</v>
          </cell>
          <cell r="J24">
            <v>0</v>
          </cell>
          <cell r="K24">
            <v>0</v>
          </cell>
          <cell r="L24">
            <v>0</v>
          </cell>
        </row>
        <row r="25">
          <cell r="D25">
            <v>33333.360000000001</v>
          </cell>
          <cell r="E25">
            <v>0</v>
          </cell>
          <cell r="F25">
            <v>0</v>
          </cell>
          <cell r="G25">
            <v>0</v>
          </cell>
          <cell r="H25">
            <v>33333.360000000001</v>
          </cell>
          <cell r="I25">
            <v>33333.360000000001</v>
          </cell>
          <cell r="J25">
            <v>0</v>
          </cell>
          <cell r="K25">
            <v>0</v>
          </cell>
          <cell r="L25">
            <v>0</v>
          </cell>
        </row>
        <row r="26">
          <cell r="D26">
            <v>0</v>
          </cell>
          <cell r="E26">
            <v>0</v>
          </cell>
          <cell r="F26">
            <v>0</v>
          </cell>
          <cell r="G26">
            <v>0</v>
          </cell>
          <cell r="H26">
            <v>0</v>
          </cell>
          <cell r="I26">
            <v>0</v>
          </cell>
          <cell r="J26">
            <v>0</v>
          </cell>
          <cell r="K26">
            <v>0</v>
          </cell>
          <cell r="L26">
            <v>0</v>
          </cell>
        </row>
        <row r="27">
          <cell r="D27">
            <v>0</v>
          </cell>
          <cell r="E27">
            <v>0</v>
          </cell>
          <cell r="F27">
            <v>0</v>
          </cell>
          <cell r="G27">
            <v>0</v>
          </cell>
          <cell r="H27">
            <v>0</v>
          </cell>
          <cell r="I27">
            <v>0</v>
          </cell>
          <cell r="J27">
            <v>0</v>
          </cell>
          <cell r="K27">
            <v>0</v>
          </cell>
          <cell r="L27">
            <v>0</v>
          </cell>
        </row>
      </sheetData>
      <sheetData sheetId="7"/>
      <sheetData sheetId="8">
        <row r="6">
          <cell r="D6">
            <v>5</v>
          </cell>
        </row>
        <row r="10">
          <cell r="H10">
            <v>0</v>
          </cell>
        </row>
        <row r="11">
          <cell r="H11">
            <v>0</v>
          </cell>
        </row>
        <row r="18">
          <cell r="H18">
            <v>0</v>
          </cell>
        </row>
        <row r="30">
          <cell r="H30">
            <v>-12.29</v>
          </cell>
        </row>
        <row r="31">
          <cell r="H31">
            <v>26.44</v>
          </cell>
        </row>
      </sheetData>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1100"/>
      <sheetName val="2110"/>
      <sheetName val="5100"/>
      <sheetName val="5120"/>
      <sheetName val="6100"/>
      <sheetName val="7100"/>
      <sheetName val="Acerno_Cache_XXXXX"/>
      <sheetName val="8100"/>
    </sheetNames>
    <sheetDataSet>
      <sheetData sheetId="0"/>
      <sheetData sheetId="1">
        <row r="3">
          <cell r="D3">
            <v>2351705.9</v>
          </cell>
          <cell r="L3">
            <v>3111009.3</v>
          </cell>
        </row>
        <row r="4">
          <cell r="D4">
            <v>2355449.5699999998</v>
          </cell>
          <cell r="L4">
            <v>1896833.8</v>
          </cell>
        </row>
        <row r="5">
          <cell r="D5">
            <v>0</v>
          </cell>
          <cell r="L5">
            <v>1896833.8</v>
          </cell>
        </row>
        <row r="6">
          <cell r="D6">
            <v>0</v>
          </cell>
          <cell r="L6">
            <v>0</v>
          </cell>
        </row>
        <row r="7">
          <cell r="D7">
            <v>0</v>
          </cell>
          <cell r="L7">
            <v>0</v>
          </cell>
        </row>
        <row r="8">
          <cell r="D8">
            <v>2355449.5699999998</v>
          </cell>
          <cell r="L8">
            <v>0</v>
          </cell>
        </row>
        <row r="9">
          <cell r="D9">
            <v>0</v>
          </cell>
          <cell r="L9">
            <v>0</v>
          </cell>
        </row>
        <row r="10">
          <cell r="D10">
            <v>8672.93</v>
          </cell>
          <cell r="L10">
            <v>0</v>
          </cell>
        </row>
        <row r="11">
          <cell r="D11">
            <v>-3346.01</v>
          </cell>
          <cell r="L11">
            <v>0</v>
          </cell>
        </row>
        <row r="12">
          <cell r="D12">
            <v>0</v>
          </cell>
          <cell r="L12">
            <v>969201.79</v>
          </cell>
        </row>
        <row r="13">
          <cell r="D13">
            <v>10849.06</v>
          </cell>
          <cell r="L13">
            <v>969201.79</v>
          </cell>
        </row>
        <row r="14">
          <cell r="D14">
            <v>0</v>
          </cell>
          <cell r="L14">
            <v>0</v>
          </cell>
        </row>
        <row r="15">
          <cell r="D15">
            <v>0</v>
          </cell>
          <cell r="L15">
            <v>244973.71</v>
          </cell>
        </row>
        <row r="16">
          <cell r="D16">
            <v>0</v>
          </cell>
          <cell r="L16">
            <v>0</v>
          </cell>
        </row>
        <row r="17">
          <cell r="D17">
            <v>1169.8800000000001</v>
          </cell>
          <cell r="L17">
            <v>0</v>
          </cell>
        </row>
        <row r="18">
          <cell r="D18">
            <v>-12416.599999999999</v>
          </cell>
          <cell r="L18">
            <v>0</v>
          </cell>
        </row>
        <row r="19">
          <cell r="D19">
            <v>-37040.85</v>
          </cell>
          <cell r="L19">
            <v>0</v>
          </cell>
        </row>
        <row r="20">
          <cell r="D20">
            <v>0</v>
          </cell>
          <cell r="L20">
            <v>0</v>
          </cell>
        </row>
        <row r="21">
          <cell r="D21">
            <v>0</v>
          </cell>
          <cell r="L21">
            <v>0</v>
          </cell>
        </row>
        <row r="22">
          <cell r="D22">
            <v>24624.25</v>
          </cell>
          <cell r="L22">
            <v>0</v>
          </cell>
        </row>
        <row r="23">
          <cell r="D23">
            <v>0</v>
          </cell>
          <cell r="L23">
            <v>0</v>
          </cell>
        </row>
        <row r="24">
          <cell r="D24">
            <v>0</v>
          </cell>
          <cell r="L24">
            <v>0</v>
          </cell>
        </row>
        <row r="25">
          <cell r="D25">
            <v>0</v>
          </cell>
          <cell r="L25">
            <v>0</v>
          </cell>
        </row>
        <row r="26">
          <cell r="D26">
            <v>0</v>
          </cell>
          <cell r="L26">
            <v>0</v>
          </cell>
        </row>
        <row r="27">
          <cell r="D27">
            <v>0</v>
          </cell>
          <cell r="L27">
            <v>0</v>
          </cell>
        </row>
        <row r="28">
          <cell r="D28">
            <v>0</v>
          </cell>
          <cell r="L28">
            <v>0</v>
          </cell>
        </row>
        <row r="29">
          <cell r="D29">
            <v>0</v>
          </cell>
          <cell r="L29">
            <v>0</v>
          </cell>
        </row>
        <row r="30">
          <cell r="D30">
            <v>0</v>
          </cell>
        </row>
        <row r="31">
          <cell r="D31">
            <v>0</v>
          </cell>
          <cell r="L31">
            <v>280315.09000000003</v>
          </cell>
        </row>
        <row r="32">
          <cell r="D32">
            <v>1039618.49</v>
          </cell>
          <cell r="L32">
            <v>0</v>
          </cell>
        </row>
        <row r="33">
          <cell r="D33">
            <v>0</v>
          </cell>
          <cell r="L33">
            <v>0</v>
          </cell>
        </row>
        <row r="34">
          <cell r="D34">
            <v>0</v>
          </cell>
          <cell r="L34">
            <v>0</v>
          </cell>
        </row>
        <row r="35">
          <cell r="D35">
            <v>0</v>
          </cell>
          <cell r="L35">
            <v>0</v>
          </cell>
        </row>
        <row r="36">
          <cell r="D36">
            <v>0</v>
          </cell>
          <cell r="L36">
            <v>0</v>
          </cell>
        </row>
        <row r="37">
          <cell r="D37">
            <v>0</v>
          </cell>
          <cell r="L37">
            <v>0</v>
          </cell>
        </row>
        <row r="38">
          <cell r="D38">
            <v>0</v>
          </cell>
          <cell r="L38">
            <v>0</v>
          </cell>
        </row>
        <row r="39">
          <cell r="D39">
            <v>0</v>
          </cell>
          <cell r="L39">
            <v>0</v>
          </cell>
        </row>
        <row r="40">
          <cell r="D40">
            <v>353944.42</v>
          </cell>
          <cell r="L40">
            <v>280315.09000000003</v>
          </cell>
        </row>
        <row r="41">
          <cell r="D41">
            <v>344343.95</v>
          </cell>
          <cell r="L41">
            <v>229585.85</v>
          </cell>
        </row>
        <row r="42">
          <cell r="D42">
            <v>0</v>
          </cell>
          <cell r="L42">
            <v>0</v>
          </cell>
        </row>
        <row r="43">
          <cell r="D43">
            <v>0</v>
          </cell>
          <cell r="L43">
            <v>0</v>
          </cell>
        </row>
        <row r="44">
          <cell r="D44">
            <v>7913.42</v>
          </cell>
          <cell r="L44">
            <v>33916.269999999997</v>
          </cell>
        </row>
        <row r="45">
          <cell r="D45">
            <v>1687.05</v>
          </cell>
          <cell r="L45">
            <v>16141.45</v>
          </cell>
        </row>
        <row r="46">
          <cell r="D46">
            <v>0</v>
          </cell>
          <cell r="L46">
            <v>671.52</v>
          </cell>
        </row>
        <row r="47">
          <cell r="D47">
            <v>-351.76</v>
          </cell>
          <cell r="L47">
            <v>0</v>
          </cell>
        </row>
        <row r="48">
          <cell r="D48">
            <v>-351.76</v>
          </cell>
          <cell r="L48">
            <v>0</v>
          </cell>
        </row>
        <row r="49">
          <cell r="D49">
            <v>0</v>
          </cell>
          <cell r="L49">
            <v>0</v>
          </cell>
        </row>
        <row r="50">
          <cell r="D50">
            <v>0</v>
          </cell>
          <cell r="L50">
            <v>3391324.3899999997</v>
          </cell>
        </row>
        <row r="51">
          <cell r="D51">
            <v>0</v>
          </cell>
        </row>
        <row r="52">
          <cell r="D52">
            <v>686025.83</v>
          </cell>
        </row>
        <row r="53">
          <cell r="D53">
            <v>0</v>
          </cell>
        </row>
        <row r="54">
          <cell r="D54">
            <v>3391324.3899999997</v>
          </cell>
        </row>
      </sheetData>
      <sheetData sheetId="2">
        <row r="4">
          <cell r="D4">
            <v>0</v>
          </cell>
          <cell r="L4">
            <v>86903.2</v>
          </cell>
        </row>
        <row r="5">
          <cell r="D5">
            <v>0</v>
          </cell>
        </row>
        <row r="8">
          <cell r="L8">
            <v>0</v>
          </cell>
        </row>
        <row r="10">
          <cell r="D10">
            <v>595611.16</v>
          </cell>
          <cell r="L10">
            <v>28356.400000000001</v>
          </cell>
        </row>
        <row r="11">
          <cell r="D11">
            <v>471124.13</v>
          </cell>
          <cell r="L11">
            <v>0</v>
          </cell>
        </row>
        <row r="12">
          <cell r="D12">
            <v>124487.03</v>
          </cell>
          <cell r="L12">
            <v>0</v>
          </cell>
        </row>
        <row r="13">
          <cell r="D13">
            <v>0</v>
          </cell>
          <cell r="L13">
            <v>14066.43</v>
          </cell>
        </row>
        <row r="14">
          <cell r="D14">
            <v>40386.86</v>
          </cell>
          <cell r="L14">
            <v>14066.43</v>
          </cell>
        </row>
        <row r="15">
          <cell r="D15">
            <v>0</v>
          </cell>
          <cell r="L15">
            <v>0</v>
          </cell>
        </row>
        <row r="16">
          <cell r="L16">
            <v>0</v>
          </cell>
        </row>
        <row r="17">
          <cell r="L17">
            <v>0</v>
          </cell>
        </row>
        <row r="18">
          <cell r="D18">
            <v>1119647.78</v>
          </cell>
          <cell r="L18">
            <v>0</v>
          </cell>
        </row>
        <row r="19">
          <cell r="D19">
            <v>1119647.78</v>
          </cell>
        </row>
        <row r="20">
          <cell r="D20">
            <v>0</v>
          </cell>
        </row>
        <row r="21">
          <cell r="D21">
            <v>0</v>
          </cell>
          <cell r="L21">
            <v>0</v>
          </cell>
        </row>
        <row r="22">
          <cell r="D22">
            <v>776.52</v>
          </cell>
        </row>
        <row r="23">
          <cell r="L23">
            <v>1872070</v>
          </cell>
        </row>
        <row r="24">
          <cell r="L24">
            <v>0</v>
          </cell>
        </row>
        <row r="25">
          <cell r="D25">
            <v>0</v>
          </cell>
          <cell r="L25">
            <v>0</v>
          </cell>
        </row>
        <row r="26">
          <cell r="D26">
            <v>0</v>
          </cell>
          <cell r="L26">
            <v>0</v>
          </cell>
        </row>
        <row r="27">
          <cell r="L27">
            <v>0</v>
          </cell>
        </row>
        <row r="28">
          <cell r="D28">
            <v>0</v>
          </cell>
          <cell r="L28">
            <v>0</v>
          </cell>
        </row>
        <row r="29">
          <cell r="D29">
            <v>0</v>
          </cell>
          <cell r="L29">
            <v>0</v>
          </cell>
        </row>
        <row r="30">
          <cell r="D30">
            <v>0</v>
          </cell>
          <cell r="L30">
            <v>0</v>
          </cell>
        </row>
        <row r="31">
          <cell r="D31">
            <v>0</v>
          </cell>
          <cell r="L31">
            <v>0</v>
          </cell>
        </row>
        <row r="32">
          <cell r="D32">
            <v>0</v>
          </cell>
        </row>
        <row r="33">
          <cell r="D33">
            <v>0</v>
          </cell>
        </row>
        <row r="34">
          <cell r="D34">
            <v>0</v>
          </cell>
        </row>
        <row r="35">
          <cell r="D35">
            <v>0</v>
          </cell>
        </row>
        <row r="36">
          <cell r="D36">
            <v>0</v>
          </cell>
        </row>
      </sheetData>
      <sheetData sheetId="3">
        <row r="5">
          <cell r="D5">
            <v>660981.4</v>
          </cell>
          <cell r="E5">
            <v>613.30999999999995</v>
          </cell>
          <cell r="F5">
            <v>661594.71000000008</v>
          </cell>
          <cell r="G5">
            <v>585037.44999999995</v>
          </cell>
          <cell r="H5">
            <v>585037.44999999995</v>
          </cell>
          <cell r="I5">
            <v>76557.260000000126</v>
          </cell>
          <cell r="J5">
            <v>584626.12</v>
          </cell>
          <cell r="K5">
            <v>411.32999999995809</v>
          </cell>
        </row>
        <row r="6">
          <cell r="D6">
            <v>1413488.54</v>
          </cell>
          <cell r="E6">
            <v>35041.47</v>
          </cell>
          <cell r="F6">
            <v>1448530.01</v>
          </cell>
          <cell r="G6">
            <v>1142334.49</v>
          </cell>
          <cell r="H6">
            <v>1130221.49</v>
          </cell>
          <cell r="I6">
            <v>318308.52</v>
          </cell>
          <cell r="J6">
            <v>981046.97</v>
          </cell>
          <cell r="K6">
            <v>149174.52000000002</v>
          </cell>
        </row>
        <row r="7">
          <cell r="D7">
            <v>2000</v>
          </cell>
          <cell r="E7">
            <v>0</v>
          </cell>
          <cell r="F7">
            <v>2000</v>
          </cell>
          <cell r="G7">
            <v>776.52</v>
          </cell>
          <cell r="H7">
            <v>776.52</v>
          </cell>
          <cell r="I7">
            <v>1223.48</v>
          </cell>
          <cell r="J7">
            <v>708.84</v>
          </cell>
          <cell r="K7">
            <v>67.67999999999995</v>
          </cell>
        </row>
        <row r="8">
          <cell r="D8">
            <v>0</v>
          </cell>
          <cell r="E8">
            <v>0</v>
          </cell>
          <cell r="F8">
            <v>0</v>
          </cell>
          <cell r="G8">
            <v>0</v>
          </cell>
          <cell r="H8">
            <v>0</v>
          </cell>
          <cell r="I8">
            <v>0</v>
          </cell>
          <cell r="J8">
            <v>0</v>
          </cell>
          <cell r="K8">
            <v>0</v>
          </cell>
        </row>
        <row r="9">
          <cell r="D9">
            <v>0</v>
          </cell>
          <cell r="E9">
            <v>0</v>
          </cell>
          <cell r="F9">
            <v>0</v>
          </cell>
          <cell r="G9">
            <v>0</v>
          </cell>
          <cell r="H9">
            <v>0</v>
          </cell>
          <cell r="I9">
            <v>0</v>
          </cell>
          <cell r="J9">
            <v>0</v>
          </cell>
          <cell r="K9">
            <v>0</v>
          </cell>
        </row>
        <row r="10">
          <cell r="D10">
            <v>41300</v>
          </cell>
          <cell r="E10">
            <v>15638.78</v>
          </cell>
          <cell r="F10">
            <v>56938.78</v>
          </cell>
          <cell r="G10">
            <v>27467.75</v>
          </cell>
          <cell r="H10">
            <v>27467.75</v>
          </cell>
          <cell r="I10">
            <v>29471.03</v>
          </cell>
          <cell r="J10">
            <v>22192.15</v>
          </cell>
          <cell r="K10">
            <v>5275.5999999999985</v>
          </cell>
        </row>
        <row r="11">
          <cell r="D11">
            <v>0</v>
          </cell>
          <cell r="E11">
            <v>0</v>
          </cell>
          <cell r="F11">
            <v>0</v>
          </cell>
          <cell r="G11">
            <v>0</v>
          </cell>
          <cell r="H11">
            <v>0</v>
          </cell>
          <cell r="I11">
            <v>0</v>
          </cell>
          <cell r="J11">
            <v>0</v>
          </cell>
          <cell r="K11">
            <v>0</v>
          </cell>
        </row>
        <row r="12">
          <cell r="D12">
            <v>0</v>
          </cell>
          <cell r="E12">
            <v>0</v>
          </cell>
          <cell r="F12">
            <v>0</v>
          </cell>
          <cell r="G12">
            <v>0</v>
          </cell>
          <cell r="H12">
            <v>0</v>
          </cell>
          <cell r="I12">
            <v>0</v>
          </cell>
          <cell r="J12">
            <v>0</v>
          </cell>
          <cell r="K12">
            <v>0</v>
          </cell>
        </row>
        <row r="13">
          <cell r="D13">
            <v>0</v>
          </cell>
          <cell r="E13">
            <v>0</v>
          </cell>
          <cell r="F13">
            <v>0</v>
          </cell>
          <cell r="G13">
            <v>0</v>
          </cell>
          <cell r="H13">
            <v>0</v>
          </cell>
          <cell r="I13">
            <v>0</v>
          </cell>
          <cell r="J13">
            <v>0</v>
          </cell>
          <cell r="K13">
            <v>0</v>
          </cell>
        </row>
        <row r="20">
          <cell r="D20">
            <v>0</v>
          </cell>
          <cell r="E20">
            <v>0</v>
          </cell>
          <cell r="F20">
            <v>0</v>
          </cell>
          <cell r="G20">
            <v>0</v>
          </cell>
          <cell r="H20">
            <v>0</v>
          </cell>
          <cell r="I20">
            <v>0</v>
          </cell>
          <cell r="J20">
            <v>0</v>
          </cell>
        </row>
        <row r="21">
          <cell r="D21">
            <v>0</v>
          </cell>
          <cell r="E21">
            <v>0</v>
          </cell>
          <cell r="F21">
            <v>0</v>
          </cell>
          <cell r="G21">
            <v>0</v>
          </cell>
          <cell r="H21">
            <v>0</v>
          </cell>
          <cell r="I21">
            <v>0</v>
          </cell>
          <cell r="J21">
            <v>0</v>
          </cell>
        </row>
        <row r="22">
          <cell r="D22">
            <v>137570</v>
          </cell>
          <cell r="E22">
            <v>0</v>
          </cell>
          <cell r="F22">
            <v>137570</v>
          </cell>
          <cell r="G22">
            <v>129326.03</v>
          </cell>
          <cell r="H22">
            <v>123179.56</v>
          </cell>
          <cell r="I22">
            <v>0</v>
          </cell>
          <cell r="J22">
            <v>6146.4700000000012</v>
          </cell>
        </row>
        <row r="23">
          <cell r="D23">
            <v>1980000</v>
          </cell>
          <cell r="E23">
            <v>0</v>
          </cell>
          <cell r="F23">
            <v>1980000</v>
          </cell>
          <cell r="G23">
            <v>1872070</v>
          </cell>
          <cell r="H23">
            <v>1534407.62</v>
          </cell>
          <cell r="I23">
            <v>0</v>
          </cell>
          <cell r="J23">
            <v>337662.37999999989</v>
          </cell>
        </row>
        <row r="24">
          <cell r="D24">
            <v>200</v>
          </cell>
          <cell r="E24">
            <v>0</v>
          </cell>
          <cell r="F24">
            <v>200</v>
          </cell>
          <cell r="G24">
            <v>0</v>
          </cell>
          <cell r="H24">
            <v>0</v>
          </cell>
          <cell r="I24">
            <v>0</v>
          </cell>
          <cell r="J24">
            <v>0</v>
          </cell>
        </row>
        <row r="25">
          <cell r="D25">
            <v>0</v>
          </cell>
          <cell r="E25">
            <v>0</v>
          </cell>
          <cell r="F25">
            <v>0</v>
          </cell>
          <cell r="G25">
            <v>0</v>
          </cell>
          <cell r="H25">
            <v>0</v>
          </cell>
          <cell r="I25">
            <v>0</v>
          </cell>
          <cell r="J25">
            <v>0</v>
          </cell>
        </row>
        <row r="26">
          <cell r="D26">
            <v>0</v>
          </cell>
          <cell r="E26">
            <v>0</v>
          </cell>
          <cell r="F26">
            <v>0</v>
          </cell>
          <cell r="G26">
            <v>0</v>
          </cell>
          <cell r="H26">
            <v>0</v>
          </cell>
          <cell r="I26">
            <v>0</v>
          </cell>
          <cell r="J26">
            <v>0</v>
          </cell>
        </row>
        <row r="27">
          <cell r="D27">
            <v>0</v>
          </cell>
          <cell r="E27">
            <v>51293.56</v>
          </cell>
          <cell r="F27">
            <v>51293.56</v>
          </cell>
          <cell r="G27">
            <v>0</v>
          </cell>
          <cell r="H27">
            <v>0</v>
          </cell>
          <cell r="I27">
            <v>0</v>
          </cell>
          <cell r="J27">
            <v>0</v>
          </cell>
        </row>
        <row r="28">
          <cell r="D28">
            <v>0</v>
          </cell>
          <cell r="E28">
            <v>0</v>
          </cell>
          <cell r="F28">
            <v>0</v>
          </cell>
          <cell r="G28">
            <v>0</v>
          </cell>
          <cell r="H28">
            <v>0</v>
          </cell>
          <cell r="I28">
            <v>0</v>
          </cell>
          <cell r="J28">
            <v>0</v>
          </cell>
        </row>
      </sheetData>
      <sheetData sheetId="4">
        <row r="5">
          <cell r="D5">
            <v>0</v>
          </cell>
          <cell r="E5">
            <v>0</v>
          </cell>
        </row>
        <row r="6">
          <cell r="D6">
            <v>0</v>
          </cell>
          <cell r="E6">
            <v>0</v>
          </cell>
        </row>
        <row r="8">
          <cell r="D8">
            <v>0</v>
          </cell>
          <cell r="E8">
            <v>0</v>
          </cell>
        </row>
        <row r="10">
          <cell r="F10">
            <v>0</v>
          </cell>
        </row>
        <row r="11">
          <cell r="F11">
            <v>51293.56</v>
          </cell>
        </row>
        <row r="12">
          <cell r="F12">
            <v>16113.01</v>
          </cell>
        </row>
      </sheetData>
      <sheetData sheetId="5">
        <row r="3">
          <cell r="D3">
            <v>353829.41999999993</v>
          </cell>
        </row>
        <row r="4">
          <cell r="D4">
            <v>343808.85</v>
          </cell>
        </row>
        <row r="5">
          <cell r="D5">
            <v>535.1</v>
          </cell>
        </row>
        <row r="6">
          <cell r="D6">
            <v>9485.4699999999993</v>
          </cell>
        </row>
        <row r="7">
          <cell r="D7">
            <v>0</v>
          </cell>
        </row>
        <row r="8">
          <cell r="D8">
            <v>0</v>
          </cell>
        </row>
        <row r="9">
          <cell r="D9">
            <v>0</v>
          </cell>
        </row>
        <row r="10">
          <cell r="D10">
            <v>279972.57</v>
          </cell>
        </row>
        <row r="11">
          <cell r="D11">
            <v>154929.13</v>
          </cell>
        </row>
        <row r="12">
          <cell r="D12">
            <v>80000</v>
          </cell>
        </row>
        <row r="13">
          <cell r="D13">
            <v>45158.44</v>
          </cell>
        </row>
        <row r="14">
          <cell r="D14">
            <v>0</v>
          </cell>
        </row>
        <row r="15">
          <cell r="D15">
            <v>115</v>
          </cell>
        </row>
        <row r="16">
          <cell r="D16">
            <v>686025.83</v>
          </cell>
        </row>
        <row r="17">
          <cell r="D17">
            <v>51293.56</v>
          </cell>
        </row>
        <row r="18">
          <cell r="D18">
            <v>708589.12</v>
          </cell>
        </row>
        <row r="19">
          <cell r="D19">
            <v>759882.67999999993</v>
          </cell>
        </row>
        <row r="23">
          <cell r="D23">
            <v>2308597.7000000002</v>
          </cell>
        </row>
        <row r="24">
          <cell r="D24">
            <v>1657587.1800000002</v>
          </cell>
        </row>
        <row r="25">
          <cell r="D25">
            <v>536726.76</v>
          </cell>
        </row>
        <row r="26">
          <cell r="D26">
            <v>114283.76</v>
          </cell>
        </row>
        <row r="27">
          <cell r="D27">
            <v>0</v>
          </cell>
        </row>
        <row r="28">
          <cell r="D28">
            <v>2003321.81</v>
          </cell>
        </row>
        <row r="29">
          <cell r="D29">
            <v>1588574.08</v>
          </cell>
        </row>
        <row r="30">
          <cell r="D30">
            <v>296382.40999999997</v>
          </cell>
        </row>
        <row r="31">
          <cell r="D31">
            <v>118365.32</v>
          </cell>
        </row>
        <row r="32">
          <cell r="D32">
            <v>0</v>
          </cell>
        </row>
        <row r="33">
          <cell r="D33">
            <v>305275.89000000013</v>
          </cell>
        </row>
        <row r="34">
          <cell r="D34">
            <v>380749.94</v>
          </cell>
        </row>
        <row r="35">
          <cell r="D35">
            <v>686025.83000000007</v>
          </cell>
        </row>
      </sheetData>
      <sheetData sheetId="6">
        <row r="5">
          <cell r="D5">
            <v>0</v>
          </cell>
          <cell r="E5">
            <v>0</v>
          </cell>
          <cell r="F5">
            <v>0</v>
          </cell>
          <cell r="G5">
            <v>0</v>
          </cell>
          <cell r="H5">
            <v>0</v>
          </cell>
        </row>
        <row r="6">
          <cell r="D6">
            <v>376489.1</v>
          </cell>
          <cell r="E6">
            <v>-106.69</v>
          </cell>
          <cell r="F6">
            <v>376382.41</v>
          </cell>
          <cell r="G6">
            <v>296382.40999999997</v>
          </cell>
          <cell r="H6">
            <v>80000</v>
          </cell>
        </row>
        <row r="7">
          <cell r="D7">
            <v>0</v>
          </cell>
          <cell r="E7">
            <v>0</v>
          </cell>
          <cell r="F7">
            <v>0</v>
          </cell>
          <cell r="G7">
            <v>0</v>
          </cell>
          <cell r="H7">
            <v>0</v>
          </cell>
        </row>
        <row r="8">
          <cell r="D8">
            <v>0</v>
          </cell>
          <cell r="E8">
            <v>0</v>
          </cell>
          <cell r="F8">
            <v>0</v>
          </cell>
          <cell r="G8">
            <v>0</v>
          </cell>
          <cell r="H8">
            <v>0</v>
          </cell>
        </row>
        <row r="9">
          <cell r="D9">
            <v>0</v>
          </cell>
          <cell r="E9">
            <v>0</v>
          </cell>
          <cell r="F9">
            <v>0</v>
          </cell>
          <cell r="G9">
            <v>0</v>
          </cell>
          <cell r="H9">
            <v>0</v>
          </cell>
        </row>
        <row r="10">
          <cell r="D10">
            <v>0</v>
          </cell>
          <cell r="E10">
            <v>0</v>
          </cell>
          <cell r="F10">
            <v>0</v>
          </cell>
          <cell r="G10">
            <v>0</v>
          </cell>
          <cell r="H10">
            <v>0</v>
          </cell>
        </row>
        <row r="11">
          <cell r="D11">
            <v>0</v>
          </cell>
          <cell r="E11">
            <v>0</v>
          </cell>
          <cell r="F11">
            <v>0</v>
          </cell>
          <cell r="G11">
            <v>0</v>
          </cell>
          <cell r="H11">
            <v>0</v>
          </cell>
        </row>
        <row r="12">
          <cell r="D12">
            <v>0</v>
          </cell>
          <cell r="E12">
            <v>0</v>
          </cell>
          <cell r="F12">
            <v>0</v>
          </cell>
          <cell r="G12">
            <v>0</v>
          </cell>
          <cell r="H12">
            <v>0</v>
          </cell>
        </row>
        <row r="19">
          <cell r="D19">
            <v>0</v>
          </cell>
          <cell r="E19">
            <v>0</v>
          </cell>
          <cell r="F19">
            <v>0</v>
          </cell>
          <cell r="G19">
            <v>0</v>
          </cell>
          <cell r="H19">
            <v>0</v>
          </cell>
          <cell r="I19">
            <v>0</v>
          </cell>
          <cell r="J19">
            <v>0</v>
          </cell>
          <cell r="K19">
            <v>0</v>
          </cell>
          <cell r="L19">
            <v>0</v>
          </cell>
        </row>
        <row r="20">
          <cell r="D20">
            <v>0</v>
          </cell>
          <cell r="E20">
            <v>0</v>
          </cell>
          <cell r="F20">
            <v>0</v>
          </cell>
          <cell r="G20">
            <v>0</v>
          </cell>
          <cell r="H20">
            <v>0</v>
          </cell>
          <cell r="I20">
            <v>0</v>
          </cell>
          <cell r="J20">
            <v>0</v>
          </cell>
          <cell r="K20">
            <v>0</v>
          </cell>
          <cell r="L20">
            <v>0</v>
          </cell>
        </row>
        <row r="21">
          <cell r="D21">
            <v>1538.63</v>
          </cell>
          <cell r="E21">
            <v>0</v>
          </cell>
          <cell r="F21">
            <v>0</v>
          </cell>
          <cell r="G21">
            <v>0</v>
          </cell>
          <cell r="H21">
            <v>1538.63</v>
          </cell>
          <cell r="I21">
            <v>1003.53</v>
          </cell>
          <cell r="J21">
            <v>0</v>
          </cell>
          <cell r="K21">
            <v>0</v>
          </cell>
          <cell r="L21">
            <v>535.10000000000014</v>
          </cell>
        </row>
        <row r="22">
          <cell r="D22">
            <v>535723.23</v>
          </cell>
          <cell r="E22">
            <v>0</v>
          </cell>
          <cell r="F22">
            <v>0</v>
          </cell>
          <cell r="G22">
            <v>0</v>
          </cell>
          <cell r="H22">
            <v>535723.23</v>
          </cell>
          <cell r="I22">
            <v>535723.23</v>
          </cell>
          <cell r="J22">
            <v>0</v>
          </cell>
          <cell r="K22">
            <v>0</v>
          </cell>
          <cell r="L22">
            <v>0</v>
          </cell>
        </row>
        <row r="23">
          <cell r="D23">
            <v>0</v>
          </cell>
          <cell r="E23">
            <v>0</v>
          </cell>
          <cell r="F23">
            <v>0</v>
          </cell>
          <cell r="G23">
            <v>0</v>
          </cell>
          <cell r="H23">
            <v>0</v>
          </cell>
          <cell r="I23">
            <v>0</v>
          </cell>
          <cell r="J23">
            <v>0</v>
          </cell>
          <cell r="K23">
            <v>0</v>
          </cell>
          <cell r="L23">
            <v>0</v>
          </cell>
        </row>
        <row r="24">
          <cell r="D24">
            <v>0</v>
          </cell>
          <cell r="E24">
            <v>0</v>
          </cell>
          <cell r="F24">
            <v>0</v>
          </cell>
          <cell r="G24">
            <v>0</v>
          </cell>
          <cell r="H24">
            <v>0</v>
          </cell>
          <cell r="I24">
            <v>0</v>
          </cell>
          <cell r="J24">
            <v>0</v>
          </cell>
          <cell r="K24">
            <v>0</v>
          </cell>
          <cell r="L24">
            <v>0</v>
          </cell>
        </row>
        <row r="25">
          <cell r="D25">
            <v>0</v>
          </cell>
          <cell r="E25">
            <v>0</v>
          </cell>
          <cell r="F25">
            <v>0</v>
          </cell>
          <cell r="G25">
            <v>0</v>
          </cell>
          <cell r="H25">
            <v>0</v>
          </cell>
          <cell r="I25">
            <v>0</v>
          </cell>
          <cell r="J25">
            <v>0</v>
          </cell>
          <cell r="K25">
            <v>0</v>
          </cell>
          <cell r="L25">
            <v>0</v>
          </cell>
        </row>
        <row r="26">
          <cell r="D26">
            <v>0</v>
          </cell>
          <cell r="E26">
            <v>0</v>
          </cell>
          <cell r="F26">
            <v>0</v>
          </cell>
          <cell r="G26">
            <v>0</v>
          </cell>
          <cell r="H26">
            <v>0</v>
          </cell>
          <cell r="I26">
            <v>0</v>
          </cell>
          <cell r="J26">
            <v>0</v>
          </cell>
          <cell r="K26">
            <v>0</v>
          </cell>
          <cell r="L26">
            <v>0</v>
          </cell>
        </row>
        <row r="27">
          <cell r="D27">
            <v>0</v>
          </cell>
          <cell r="E27">
            <v>0</v>
          </cell>
          <cell r="F27">
            <v>0</v>
          </cell>
          <cell r="G27">
            <v>0</v>
          </cell>
          <cell r="H27">
            <v>0</v>
          </cell>
          <cell r="I27">
            <v>0</v>
          </cell>
          <cell r="J27">
            <v>0</v>
          </cell>
          <cell r="K27">
            <v>0</v>
          </cell>
          <cell r="L27">
            <v>0</v>
          </cell>
        </row>
      </sheetData>
      <sheetData sheetId="7"/>
      <sheetData sheetId="8">
        <row r="6">
          <cell r="D6">
            <v>11</v>
          </cell>
        </row>
        <row r="10">
          <cell r="H10">
            <v>0</v>
          </cell>
        </row>
        <row r="11">
          <cell r="H11">
            <v>0</v>
          </cell>
        </row>
        <row r="18">
          <cell r="H18">
            <v>0</v>
          </cell>
        </row>
        <row r="30">
          <cell r="H30">
            <v>6.74</v>
          </cell>
        </row>
        <row r="31">
          <cell r="H31">
            <v>36.1</v>
          </cell>
        </row>
      </sheetData>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1100"/>
      <sheetName val="2110"/>
      <sheetName val="5100"/>
      <sheetName val="5120"/>
      <sheetName val="6100"/>
      <sheetName val="7100"/>
      <sheetName val="Acerno_Cache_XXXXX"/>
      <sheetName val="8100"/>
    </sheetNames>
    <sheetDataSet>
      <sheetData sheetId="0"/>
      <sheetData sheetId="1">
        <row r="3">
          <cell r="D3">
            <v>52166508.619999997</v>
          </cell>
          <cell r="L3">
            <v>-2048015.2500000014</v>
          </cell>
        </row>
        <row r="4">
          <cell r="D4">
            <v>0</v>
          </cell>
          <cell r="L4">
            <v>17239097.859999999</v>
          </cell>
        </row>
        <row r="5">
          <cell r="D5">
            <v>0</v>
          </cell>
          <cell r="L5">
            <v>0</v>
          </cell>
        </row>
        <row r="6">
          <cell r="D6">
            <v>0</v>
          </cell>
          <cell r="L6">
            <v>0</v>
          </cell>
        </row>
        <row r="7">
          <cell r="D7">
            <v>0</v>
          </cell>
          <cell r="L7">
            <v>17239097.859999999</v>
          </cell>
        </row>
        <row r="8">
          <cell r="D8">
            <v>0</v>
          </cell>
          <cell r="L8">
            <v>0</v>
          </cell>
        </row>
        <row r="9">
          <cell r="D9">
            <v>0</v>
          </cell>
          <cell r="L9">
            <v>0</v>
          </cell>
        </row>
        <row r="10">
          <cell r="D10">
            <v>869359.05</v>
          </cell>
          <cell r="L10">
            <v>0</v>
          </cell>
        </row>
        <row r="11">
          <cell r="D11">
            <v>0</v>
          </cell>
          <cell r="L11">
            <v>0</v>
          </cell>
        </row>
        <row r="12">
          <cell r="D12">
            <v>0</v>
          </cell>
          <cell r="L12">
            <v>-18923759.710000001</v>
          </cell>
        </row>
        <row r="13">
          <cell r="D13">
            <v>2559758.27</v>
          </cell>
          <cell r="L13">
            <v>0</v>
          </cell>
        </row>
        <row r="14">
          <cell r="D14">
            <v>0</v>
          </cell>
          <cell r="L14">
            <v>-18923759.710000001</v>
          </cell>
        </row>
        <row r="15">
          <cell r="D15">
            <v>0</v>
          </cell>
          <cell r="L15">
            <v>-363353.4</v>
          </cell>
        </row>
        <row r="16">
          <cell r="D16">
            <v>-1693892.69</v>
          </cell>
          <cell r="L16">
            <v>0</v>
          </cell>
        </row>
        <row r="17">
          <cell r="D17">
            <v>3493.47</v>
          </cell>
          <cell r="L17">
            <v>0</v>
          </cell>
        </row>
        <row r="18">
          <cell r="D18">
            <v>51227509.170000002</v>
          </cell>
          <cell r="L18">
            <v>18133250.760000002</v>
          </cell>
        </row>
        <row r="19">
          <cell r="D19">
            <v>30902374.420000002</v>
          </cell>
          <cell r="L19">
            <v>0</v>
          </cell>
        </row>
        <row r="20">
          <cell r="D20">
            <v>6600123.75</v>
          </cell>
          <cell r="L20">
            <v>0</v>
          </cell>
        </row>
        <row r="21">
          <cell r="D21">
            <v>0</v>
          </cell>
          <cell r="L21">
            <v>0</v>
          </cell>
        </row>
        <row r="22">
          <cell r="D22">
            <v>70348530.409999996</v>
          </cell>
          <cell r="L22">
            <v>0</v>
          </cell>
        </row>
        <row r="23">
          <cell r="D23">
            <v>-56623519.409999996</v>
          </cell>
          <cell r="L23">
            <v>0</v>
          </cell>
        </row>
        <row r="24">
          <cell r="D24">
            <v>0</v>
          </cell>
          <cell r="L24">
            <v>18133250.760000002</v>
          </cell>
        </row>
        <row r="25">
          <cell r="D25">
            <v>69640.399999999994</v>
          </cell>
          <cell r="L25">
            <v>0</v>
          </cell>
        </row>
        <row r="26">
          <cell r="D26">
            <v>60000</v>
          </cell>
          <cell r="L26">
            <v>18133250.760000002</v>
          </cell>
        </row>
        <row r="27">
          <cell r="D27">
            <v>9640.4</v>
          </cell>
          <cell r="L27">
            <v>0</v>
          </cell>
        </row>
        <row r="28">
          <cell r="D28">
            <v>0</v>
          </cell>
          <cell r="L28">
            <v>0</v>
          </cell>
        </row>
        <row r="29">
          <cell r="D29">
            <v>0</v>
          </cell>
          <cell r="L29">
            <v>0</v>
          </cell>
        </row>
        <row r="30">
          <cell r="D30">
            <v>0</v>
          </cell>
        </row>
        <row r="31">
          <cell r="D31">
            <v>0</v>
          </cell>
          <cell r="L31">
            <v>90536871.710000008</v>
          </cell>
        </row>
        <row r="32">
          <cell r="D32">
            <v>54455598.599999994</v>
          </cell>
          <cell r="L32">
            <v>0</v>
          </cell>
        </row>
        <row r="33">
          <cell r="D33">
            <v>4901652.91</v>
          </cell>
          <cell r="L33">
            <v>0</v>
          </cell>
        </row>
        <row r="34">
          <cell r="D34">
            <v>4901652.91</v>
          </cell>
          <cell r="L34">
            <v>0</v>
          </cell>
        </row>
        <row r="35">
          <cell r="D35">
            <v>0</v>
          </cell>
          <cell r="L35">
            <v>0</v>
          </cell>
        </row>
        <row r="36">
          <cell r="D36">
            <v>0</v>
          </cell>
          <cell r="L36">
            <v>0</v>
          </cell>
        </row>
        <row r="37">
          <cell r="D37">
            <v>0</v>
          </cell>
          <cell r="L37">
            <v>0</v>
          </cell>
        </row>
        <row r="38">
          <cell r="D38">
            <v>0</v>
          </cell>
          <cell r="L38">
            <v>0</v>
          </cell>
        </row>
        <row r="39">
          <cell r="D39">
            <v>0</v>
          </cell>
          <cell r="L39">
            <v>0</v>
          </cell>
        </row>
        <row r="40">
          <cell r="D40">
            <v>33287926.670000002</v>
          </cell>
          <cell r="L40">
            <v>90536871.710000008</v>
          </cell>
        </row>
        <row r="41">
          <cell r="D41">
            <v>33445118.66</v>
          </cell>
          <cell r="L41">
            <v>23009102.120000001</v>
          </cell>
        </row>
        <row r="42">
          <cell r="D42">
            <v>12705.64</v>
          </cell>
          <cell r="L42">
            <v>1183350.78</v>
          </cell>
        </row>
        <row r="43">
          <cell r="D43">
            <v>0</v>
          </cell>
          <cell r="L43">
            <v>0</v>
          </cell>
        </row>
        <row r="44">
          <cell r="D44">
            <v>0</v>
          </cell>
          <cell r="L44">
            <v>2474642.64</v>
          </cell>
        </row>
        <row r="45">
          <cell r="D45">
            <v>550</v>
          </cell>
          <cell r="L45">
            <v>63717694.950000003</v>
          </cell>
        </row>
        <row r="46">
          <cell r="D46">
            <v>-170447.63</v>
          </cell>
          <cell r="L46">
            <v>152081.22</v>
          </cell>
        </row>
        <row r="47">
          <cell r="D47">
            <v>-684561.88</v>
          </cell>
          <cell r="L47">
            <v>0</v>
          </cell>
        </row>
        <row r="48">
          <cell r="D48">
            <v>0</v>
          </cell>
          <cell r="L48">
            <v>0</v>
          </cell>
        </row>
        <row r="49">
          <cell r="D49">
            <v>7512</v>
          </cell>
          <cell r="L49">
            <v>0</v>
          </cell>
        </row>
        <row r="50">
          <cell r="D50">
            <v>0</v>
          </cell>
          <cell r="L50">
            <v>106622107.22000001</v>
          </cell>
        </row>
        <row r="51">
          <cell r="D51">
            <v>-692073.88</v>
          </cell>
        </row>
        <row r="52">
          <cell r="D52">
            <v>16950580.899999999</v>
          </cell>
        </row>
        <row r="53">
          <cell r="D53">
            <v>0</v>
          </cell>
        </row>
        <row r="54">
          <cell r="D54">
            <v>106622107.22</v>
          </cell>
        </row>
      </sheetData>
      <sheetData sheetId="2">
        <row r="4">
          <cell r="D4">
            <v>0</v>
          </cell>
          <cell r="L4">
            <v>3201714.42</v>
          </cell>
        </row>
        <row r="5">
          <cell r="D5">
            <v>-671963.24</v>
          </cell>
        </row>
        <row r="8">
          <cell r="L8">
            <v>0</v>
          </cell>
        </row>
        <row r="10">
          <cell r="D10">
            <v>112749283.17</v>
          </cell>
          <cell r="L10">
            <v>0</v>
          </cell>
        </row>
        <row r="11">
          <cell r="D11">
            <v>90503045.25</v>
          </cell>
          <cell r="L11">
            <v>609091.31000000006</v>
          </cell>
        </row>
        <row r="12">
          <cell r="D12">
            <v>22246237.920000002</v>
          </cell>
          <cell r="L12">
            <v>0</v>
          </cell>
        </row>
        <row r="13">
          <cell r="D13">
            <v>1638.25</v>
          </cell>
          <cell r="L13">
            <v>144127965.84999999</v>
          </cell>
        </row>
        <row r="14">
          <cell r="D14">
            <v>4152011.28</v>
          </cell>
          <cell r="L14">
            <v>144127965.84999999</v>
          </cell>
        </row>
        <row r="15">
          <cell r="D15">
            <v>170447.63</v>
          </cell>
          <cell r="L15">
            <v>0</v>
          </cell>
        </row>
        <row r="16">
          <cell r="L16">
            <v>0</v>
          </cell>
        </row>
        <row r="17">
          <cell r="L17">
            <v>0</v>
          </cell>
        </row>
        <row r="18">
          <cell r="D18">
            <v>140725990.84999999</v>
          </cell>
          <cell r="L18">
            <v>4056.64</v>
          </cell>
        </row>
        <row r="19">
          <cell r="D19">
            <v>140026677.09999999</v>
          </cell>
        </row>
        <row r="20">
          <cell r="D20">
            <v>699313.75</v>
          </cell>
        </row>
        <row r="21">
          <cell r="D21">
            <v>0</v>
          </cell>
          <cell r="L21">
            <v>0</v>
          </cell>
        </row>
        <row r="22">
          <cell r="D22">
            <v>1076653.3500000001</v>
          </cell>
        </row>
        <row r="23">
          <cell r="L23">
            <v>0</v>
          </cell>
        </row>
        <row r="24">
          <cell r="L24">
            <v>107730954.97</v>
          </cell>
        </row>
        <row r="25">
          <cell r="D25">
            <v>0</v>
          </cell>
          <cell r="L25">
            <v>0</v>
          </cell>
        </row>
        <row r="26">
          <cell r="D26">
            <v>0</v>
          </cell>
          <cell r="L26">
            <v>330593.63</v>
          </cell>
        </row>
        <row r="27">
          <cell r="L27">
            <v>6706469.1299999999</v>
          </cell>
        </row>
        <row r="28">
          <cell r="D28">
            <v>0</v>
          </cell>
          <cell r="L28">
            <v>0</v>
          </cell>
        </row>
        <row r="29">
          <cell r="D29">
            <v>2761524.75</v>
          </cell>
          <cell r="L29">
            <v>0</v>
          </cell>
        </row>
        <row r="30">
          <cell r="D30">
            <v>0</v>
          </cell>
          <cell r="L30">
            <v>0</v>
          </cell>
        </row>
        <row r="31">
          <cell r="D31">
            <v>512102.01</v>
          </cell>
          <cell r="L31">
            <v>6706469.1299999999</v>
          </cell>
        </row>
        <row r="32">
          <cell r="D32">
            <v>1596511.3</v>
          </cell>
        </row>
        <row r="33">
          <cell r="D33">
            <v>189461.22</v>
          </cell>
        </row>
        <row r="34">
          <cell r="D34">
            <v>0</v>
          </cell>
        </row>
        <row r="35">
          <cell r="D35">
            <v>253578.22</v>
          </cell>
        </row>
        <row r="36">
          <cell r="D36">
            <v>1153471.8600000001</v>
          </cell>
        </row>
      </sheetData>
      <sheetData sheetId="3">
        <row r="5">
          <cell r="D5">
            <v>117632150</v>
          </cell>
          <cell r="E5">
            <v>-3084042.67</v>
          </cell>
          <cell r="F5">
            <v>114548107.33</v>
          </cell>
          <cell r="G5">
            <v>114523025.04000001</v>
          </cell>
          <cell r="H5">
            <v>112758329.2</v>
          </cell>
          <cell r="I5">
            <v>1789778.1299999952</v>
          </cell>
          <cell r="J5">
            <v>110856842.18000001</v>
          </cell>
          <cell r="K5">
            <v>1901487.0199999958</v>
          </cell>
        </row>
        <row r="6">
          <cell r="D6">
            <v>138134770</v>
          </cell>
          <cell r="E6">
            <v>-3428270.04</v>
          </cell>
          <cell r="F6">
            <v>134706499.96000001</v>
          </cell>
          <cell r="G6">
            <v>134706082.56999999</v>
          </cell>
          <cell r="H6">
            <v>134706082.56999999</v>
          </cell>
          <cell r="I6">
            <v>417.39000001549721</v>
          </cell>
          <cell r="J6">
            <v>115780654.62</v>
          </cell>
          <cell r="K6">
            <v>18925427.949999988</v>
          </cell>
        </row>
        <row r="7">
          <cell r="D7">
            <v>1685730</v>
          </cell>
          <cell r="E7">
            <v>0</v>
          </cell>
          <cell r="F7">
            <v>1685730</v>
          </cell>
          <cell r="G7">
            <v>384579.47</v>
          </cell>
          <cell r="H7">
            <v>384579.47</v>
          </cell>
          <cell r="I7">
            <v>1301150.53</v>
          </cell>
          <cell r="J7">
            <v>376898.8</v>
          </cell>
          <cell r="K7">
            <v>7680.6699999999837</v>
          </cell>
        </row>
        <row r="8">
          <cell r="D8">
            <v>1150000</v>
          </cell>
          <cell r="E8">
            <v>1800000</v>
          </cell>
          <cell r="F8">
            <v>2950000</v>
          </cell>
          <cell r="G8">
            <v>2761524.75</v>
          </cell>
          <cell r="H8">
            <v>2761524.75</v>
          </cell>
          <cell r="I8">
            <v>188475.25</v>
          </cell>
          <cell r="J8">
            <v>2180948.75</v>
          </cell>
          <cell r="K8">
            <v>580576</v>
          </cell>
        </row>
        <row r="9">
          <cell r="D9">
            <v>0</v>
          </cell>
          <cell r="E9">
            <v>0</v>
          </cell>
          <cell r="F9">
            <v>0</v>
          </cell>
          <cell r="G9">
            <v>0</v>
          </cell>
          <cell r="H9">
            <v>0</v>
          </cell>
          <cell r="I9">
            <v>0</v>
          </cell>
          <cell r="J9">
            <v>0</v>
          </cell>
          <cell r="K9">
            <v>0</v>
          </cell>
        </row>
        <row r="10">
          <cell r="D10">
            <v>5039190</v>
          </cell>
          <cell r="E10">
            <v>55055.25</v>
          </cell>
          <cell r="F10">
            <v>5094245.25</v>
          </cell>
          <cell r="G10">
            <v>3213746.64</v>
          </cell>
          <cell r="H10">
            <v>3213746.64</v>
          </cell>
          <cell r="I10">
            <v>1880498.6099999999</v>
          </cell>
          <cell r="J10">
            <v>1619816.16</v>
          </cell>
          <cell r="K10">
            <v>1593930.4800000002</v>
          </cell>
        </row>
        <row r="11">
          <cell r="D11">
            <v>0</v>
          </cell>
          <cell r="E11">
            <v>0</v>
          </cell>
          <cell r="F11">
            <v>0</v>
          </cell>
          <cell r="G11">
            <v>0</v>
          </cell>
          <cell r="H11">
            <v>0</v>
          </cell>
          <cell r="I11">
            <v>0</v>
          </cell>
          <cell r="J11">
            <v>0</v>
          </cell>
          <cell r="K11">
            <v>0</v>
          </cell>
        </row>
        <row r="12">
          <cell r="D12">
            <v>0</v>
          </cell>
          <cell r="E12">
            <v>0</v>
          </cell>
          <cell r="F12">
            <v>0</v>
          </cell>
          <cell r="G12">
            <v>0</v>
          </cell>
          <cell r="H12">
            <v>0</v>
          </cell>
          <cell r="I12">
            <v>0</v>
          </cell>
          <cell r="J12">
            <v>0</v>
          </cell>
          <cell r="K12">
            <v>0</v>
          </cell>
        </row>
        <row r="13">
          <cell r="D13">
            <v>0</v>
          </cell>
          <cell r="E13">
            <v>0</v>
          </cell>
          <cell r="F13">
            <v>0</v>
          </cell>
          <cell r="G13">
            <v>0</v>
          </cell>
          <cell r="H13">
            <v>0</v>
          </cell>
          <cell r="I13">
            <v>0</v>
          </cell>
          <cell r="J13">
            <v>0</v>
          </cell>
          <cell r="K13">
            <v>0</v>
          </cell>
        </row>
        <row r="20">
          <cell r="D20">
            <v>0</v>
          </cell>
          <cell r="E20">
            <v>0</v>
          </cell>
          <cell r="F20">
            <v>0</v>
          </cell>
          <cell r="G20">
            <v>0</v>
          </cell>
          <cell r="H20">
            <v>0</v>
          </cell>
          <cell r="I20">
            <v>0</v>
          </cell>
          <cell r="J20">
            <v>0</v>
          </cell>
        </row>
        <row r="21">
          <cell r="D21">
            <v>0</v>
          </cell>
          <cell r="E21">
            <v>0</v>
          </cell>
          <cell r="F21">
            <v>0</v>
          </cell>
          <cell r="G21">
            <v>0</v>
          </cell>
          <cell r="H21">
            <v>0</v>
          </cell>
          <cell r="I21">
            <v>0</v>
          </cell>
          <cell r="J21">
            <v>0</v>
          </cell>
        </row>
        <row r="22">
          <cell r="D22">
            <v>152309230</v>
          </cell>
          <cell r="E22">
            <v>-4712312.91</v>
          </cell>
          <cell r="F22">
            <v>147596917.09</v>
          </cell>
          <cell r="G22">
            <v>149970304.09</v>
          </cell>
          <cell r="H22">
            <v>125329534.77</v>
          </cell>
          <cell r="I22">
            <v>0</v>
          </cell>
          <cell r="J22">
            <v>24640769.320000008</v>
          </cell>
        </row>
        <row r="23">
          <cell r="D23">
            <v>111113680</v>
          </cell>
          <cell r="E23">
            <v>0</v>
          </cell>
          <cell r="F23">
            <v>111113680</v>
          </cell>
          <cell r="G23">
            <v>113099893.27</v>
          </cell>
          <cell r="H23">
            <v>104616395.15000001</v>
          </cell>
          <cell r="I23">
            <v>0</v>
          </cell>
          <cell r="J23">
            <v>8483498.1199999899</v>
          </cell>
        </row>
        <row r="24">
          <cell r="D24">
            <v>199480</v>
          </cell>
          <cell r="E24">
            <v>0</v>
          </cell>
          <cell r="F24">
            <v>199480</v>
          </cell>
          <cell r="G24">
            <v>178586.38</v>
          </cell>
          <cell r="H24">
            <v>111345.63</v>
          </cell>
          <cell r="I24">
            <v>0</v>
          </cell>
          <cell r="J24">
            <v>67240.75</v>
          </cell>
        </row>
        <row r="25">
          <cell r="D25">
            <v>0</v>
          </cell>
          <cell r="E25">
            <v>0</v>
          </cell>
          <cell r="F25">
            <v>0</v>
          </cell>
          <cell r="G25">
            <v>0</v>
          </cell>
          <cell r="H25">
            <v>0</v>
          </cell>
          <cell r="I25">
            <v>0</v>
          </cell>
          <cell r="J25">
            <v>0</v>
          </cell>
        </row>
        <row r="26">
          <cell r="D26">
            <v>0</v>
          </cell>
          <cell r="E26">
            <v>55055.25</v>
          </cell>
          <cell r="F26">
            <v>55055.25</v>
          </cell>
          <cell r="G26">
            <v>55055.25</v>
          </cell>
          <cell r="H26">
            <v>18410</v>
          </cell>
          <cell r="I26">
            <v>0</v>
          </cell>
          <cell r="J26">
            <v>36645.25</v>
          </cell>
        </row>
        <row r="27">
          <cell r="D27">
            <v>19450</v>
          </cell>
          <cell r="E27">
            <v>0</v>
          </cell>
          <cell r="F27">
            <v>19450</v>
          </cell>
          <cell r="G27">
            <v>10142.65</v>
          </cell>
          <cell r="H27">
            <v>10142.65</v>
          </cell>
          <cell r="I27">
            <v>0</v>
          </cell>
          <cell r="J27">
            <v>0</v>
          </cell>
        </row>
        <row r="28">
          <cell r="D28">
            <v>0</v>
          </cell>
          <cell r="E28">
            <v>0</v>
          </cell>
          <cell r="F28">
            <v>0</v>
          </cell>
          <cell r="G28">
            <v>0</v>
          </cell>
          <cell r="H28">
            <v>0</v>
          </cell>
          <cell r="I28">
            <v>0</v>
          </cell>
          <cell r="J28">
            <v>0</v>
          </cell>
        </row>
      </sheetData>
      <sheetData sheetId="4">
        <row r="5">
          <cell r="D5">
            <v>10142.65</v>
          </cell>
          <cell r="E5">
            <v>0</v>
          </cell>
        </row>
        <row r="6">
          <cell r="D6">
            <v>0</v>
          </cell>
          <cell r="E6">
            <v>0</v>
          </cell>
        </row>
        <row r="8">
          <cell r="D8">
            <v>0</v>
          </cell>
          <cell r="E8">
            <v>0</v>
          </cell>
        </row>
        <row r="10">
          <cell r="F10">
            <v>0</v>
          </cell>
        </row>
        <row r="11">
          <cell r="F11">
            <v>81900</v>
          </cell>
        </row>
        <row r="12">
          <cell r="F12">
            <v>0</v>
          </cell>
        </row>
      </sheetData>
      <sheetData sheetId="5">
        <row r="3">
          <cell r="D3">
            <v>33280808.370000005</v>
          </cell>
        </row>
        <row r="4">
          <cell r="D4">
            <v>33228153.440000001</v>
          </cell>
        </row>
        <row r="5">
          <cell r="D5">
            <v>218918.25</v>
          </cell>
        </row>
        <row r="6">
          <cell r="D6">
            <v>12705.64</v>
          </cell>
        </row>
        <row r="7">
          <cell r="D7">
            <v>0</v>
          </cell>
        </row>
        <row r="8">
          <cell r="D8">
            <v>170447.63</v>
          </cell>
        </row>
        <row r="9">
          <cell r="D9">
            <v>8521.33</v>
          </cell>
        </row>
        <row r="10">
          <cell r="D10">
            <v>25646593.850000001</v>
          </cell>
        </row>
        <row r="11">
          <cell r="D11">
            <v>23009102.120000001</v>
          </cell>
        </row>
        <row r="12">
          <cell r="D12">
            <v>0</v>
          </cell>
        </row>
        <row r="13">
          <cell r="D13">
            <v>2638041.73</v>
          </cell>
        </row>
        <row r="14">
          <cell r="D14">
            <v>0</v>
          </cell>
        </row>
        <row r="15">
          <cell r="D15">
            <v>550</v>
          </cell>
        </row>
        <row r="16">
          <cell r="D16">
            <v>16950580.899999999</v>
          </cell>
        </row>
        <row r="17">
          <cell r="D17">
            <v>81900</v>
          </cell>
        </row>
        <row r="18">
          <cell r="D18">
            <v>24502895.420000002</v>
          </cell>
        </row>
        <row r="19">
          <cell r="D19">
            <v>24584795.420000002</v>
          </cell>
        </row>
        <row r="23">
          <cell r="D23">
            <v>319518840.65000004</v>
          </cell>
        </row>
        <row r="24">
          <cell r="D24">
            <v>230085828.19999999</v>
          </cell>
        </row>
        <row r="25">
          <cell r="D25">
            <v>67018938.039999999</v>
          </cell>
        </row>
        <row r="26">
          <cell r="D26">
            <v>22414074.410000004</v>
          </cell>
        </row>
        <row r="27">
          <cell r="D27"/>
        </row>
        <row r="28">
          <cell r="D28">
            <v>303648341.82999998</v>
          </cell>
        </row>
        <row r="29">
          <cell r="D29">
            <v>230815160.50999999</v>
          </cell>
        </row>
        <row r="30">
          <cell r="D30">
            <v>44012715.75</v>
          </cell>
        </row>
        <row r="31">
          <cell r="D31">
            <v>28820465.57</v>
          </cell>
        </row>
        <row r="32">
          <cell r="D32">
            <v>0</v>
          </cell>
        </row>
        <row r="33">
          <cell r="D33">
            <v>15870498.820000052</v>
          </cell>
        </row>
        <row r="34">
          <cell r="D34">
            <v>1080082.08</v>
          </cell>
        </row>
        <row r="35">
          <cell r="D35">
            <v>16950580.900000051</v>
          </cell>
        </row>
      </sheetData>
      <sheetData sheetId="6">
        <row r="5">
          <cell r="D5">
            <v>1898390.84</v>
          </cell>
          <cell r="E5">
            <v>0</v>
          </cell>
          <cell r="F5">
            <v>1898390.84</v>
          </cell>
          <cell r="G5">
            <v>1898390.84</v>
          </cell>
          <cell r="H5">
            <v>0</v>
          </cell>
        </row>
        <row r="6">
          <cell r="D6">
            <v>40164489.010000005</v>
          </cell>
          <cell r="E6">
            <v>-15794.369999999999</v>
          </cell>
          <cell r="F6">
            <v>40148694.640000008</v>
          </cell>
          <cell r="G6">
            <v>40148694.640000008</v>
          </cell>
          <cell r="H6">
            <v>0</v>
          </cell>
        </row>
        <row r="7">
          <cell r="D7">
            <v>6568.12</v>
          </cell>
          <cell r="E7">
            <v>0</v>
          </cell>
          <cell r="F7">
            <v>6568.12</v>
          </cell>
          <cell r="G7">
            <v>6568.12</v>
          </cell>
          <cell r="H7">
            <v>0</v>
          </cell>
        </row>
        <row r="8">
          <cell r="D8">
            <v>0</v>
          </cell>
          <cell r="E8">
            <v>0</v>
          </cell>
          <cell r="F8">
            <v>0</v>
          </cell>
          <cell r="G8">
            <v>0</v>
          </cell>
          <cell r="H8">
            <v>0</v>
          </cell>
        </row>
        <row r="9">
          <cell r="D9">
            <v>1959062.1499999997</v>
          </cell>
          <cell r="E9">
            <v>0</v>
          </cell>
          <cell r="F9">
            <v>1959062.1499999997</v>
          </cell>
          <cell r="G9">
            <v>1959062.1499999997</v>
          </cell>
          <cell r="H9">
            <v>0</v>
          </cell>
        </row>
        <row r="10">
          <cell r="D10">
            <v>0</v>
          </cell>
          <cell r="E10">
            <v>0</v>
          </cell>
          <cell r="F10">
            <v>0</v>
          </cell>
          <cell r="G10">
            <v>0</v>
          </cell>
          <cell r="H10">
            <v>0</v>
          </cell>
        </row>
        <row r="11">
          <cell r="D11">
            <v>0</v>
          </cell>
          <cell r="E11">
            <v>0</v>
          </cell>
          <cell r="F11">
            <v>0</v>
          </cell>
          <cell r="G11">
            <v>0</v>
          </cell>
          <cell r="H11">
            <v>0</v>
          </cell>
        </row>
        <row r="12">
          <cell r="D12">
            <v>0</v>
          </cell>
          <cell r="E12">
            <v>0</v>
          </cell>
          <cell r="F12">
            <v>0</v>
          </cell>
          <cell r="G12">
            <v>0</v>
          </cell>
          <cell r="H12">
            <v>0</v>
          </cell>
        </row>
        <row r="19">
          <cell r="D19">
            <v>0</v>
          </cell>
          <cell r="E19">
            <v>0</v>
          </cell>
          <cell r="F19">
            <v>0</v>
          </cell>
          <cell r="G19">
            <v>0</v>
          </cell>
          <cell r="H19">
            <v>0</v>
          </cell>
          <cell r="I19">
            <v>0</v>
          </cell>
          <cell r="J19">
            <v>0</v>
          </cell>
          <cell r="K19">
            <v>0</v>
          </cell>
          <cell r="L19">
            <v>0</v>
          </cell>
        </row>
        <row r="20">
          <cell r="D20">
            <v>0</v>
          </cell>
          <cell r="E20">
            <v>0</v>
          </cell>
          <cell r="F20">
            <v>0</v>
          </cell>
          <cell r="G20">
            <v>0</v>
          </cell>
          <cell r="H20">
            <v>0</v>
          </cell>
          <cell r="I20">
            <v>0</v>
          </cell>
          <cell r="J20">
            <v>0</v>
          </cell>
          <cell r="K20">
            <v>0</v>
          </cell>
          <cell r="L20">
            <v>0</v>
          </cell>
        </row>
        <row r="21">
          <cell r="D21">
            <v>58432141.5</v>
          </cell>
          <cell r="E21">
            <v>1321736.46</v>
          </cell>
          <cell r="F21">
            <v>1153241.8600000001</v>
          </cell>
          <cell r="G21">
            <v>0</v>
          </cell>
          <cell r="H21">
            <v>58600636.100000001</v>
          </cell>
          <cell r="I21">
            <v>58420487.590000004</v>
          </cell>
          <cell r="J21">
            <v>0</v>
          </cell>
          <cell r="K21">
            <v>0</v>
          </cell>
          <cell r="L21">
            <v>180148.50999999791</v>
          </cell>
        </row>
        <row r="22">
          <cell r="D22">
            <v>8535804.8200000003</v>
          </cell>
          <cell r="E22">
            <v>0</v>
          </cell>
          <cell r="F22">
            <v>0</v>
          </cell>
          <cell r="G22">
            <v>0</v>
          </cell>
          <cell r="H22">
            <v>8535804.8200000003</v>
          </cell>
          <cell r="I22">
            <v>8535804.8200000003</v>
          </cell>
          <cell r="J22">
            <v>0</v>
          </cell>
          <cell r="K22">
            <v>0</v>
          </cell>
          <cell r="L22">
            <v>0</v>
          </cell>
        </row>
        <row r="23">
          <cell r="D23">
            <v>101645.37</v>
          </cell>
          <cell r="E23">
            <v>0</v>
          </cell>
          <cell r="F23">
            <v>230</v>
          </cell>
          <cell r="G23">
            <v>0</v>
          </cell>
          <cell r="H23">
            <v>101415.37</v>
          </cell>
          <cell r="I23">
            <v>62645.630000000005</v>
          </cell>
          <cell r="J23">
            <v>0</v>
          </cell>
          <cell r="K23">
            <v>0</v>
          </cell>
          <cell r="L23">
            <v>38769.739999999991</v>
          </cell>
        </row>
        <row r="24">
          <cell r="D24">
            <v>0</v>
          </cell>
          <cell r="E24">
            <v>0</v>
          </cell>
          <cell r="F24">
            <v>0</v>
          </cell>
          <cell r="G24">
            <v>0</v>
          </cell>
          <cell r="H24">
            <v>0</v>
          </cell>
          <cell r="I24">
            <v>0</v>
          </cell>
          <cell r="J24">
            <v>0</v>
          </cell>
          <cell r="K24">
            <v>0</v>
          </cell>
          <cell r="L24">
            <v>0</v>
          </cell>
        </row>
        <row r="25">
          <cell r="D25">
            <v>0</v>
          </cell>
          <cell r="E25">
            <v>0</v>
          </cell>
          <cell r="F25">
            <v>0</v>
          </cell>
          <cell r="G25">
            <v>0</v>
          </cell>
          <cell r="H25">
            <v>0</v>
          </cell>
          <cell r="I25">
            <v>0</v>
          </cell>
          <cell r="J25">
            <v>0</v>
          </cell>
          <cell r="K25">
            <v>0</v>
          </cell>
          <cell r="L25">
            <v>0</v>
          </cell>
        </row>
        <row r="26">
          <cell r="D26">
            <v>0</v>
          </cell>
          <cell r="E26">
            <v>0</v>
          </cell>
          <cell r="F26">
            <v>0</v>
          </cell>
          <cell r="G26">
            <v>0</v>
          </cell>
          <cell r="H26">
            <v>0</v>
          </cell>
          <cell r="I26">
            <v>0</v>
          </cell>
          <cell r="J26">
            <v>0</v>
          </cell>
          <cell r="K26">
            <v>0</v>
          </cell>
          <cell r="L26">
            <v>0</v>
          </cell>
        </row>
        <row r="27">
          <cell r="D27">
            <v>0</v>
          </cell>
          <cell r="E27">
            <v>0</v>
          </cell>
          <cell r="F27">
            <v>0</v>
          </cell>
          <cell r="G27">
            <v>0</v>
          </cell>
          <cell r="H27">
            <v>0</v>
          </cell>
          <cell r="I27">
            <v>0</v>
          </cell>
          <cell r="J27">
            <v>0</v>
          </cell>
          <cell r="K27">
            <v>0</v>
          </cell>
          <cell r="L27">
            <v>0</v>
          </cell>
        </row>
      </sheetData>
      <sheetData sheetId="7"/>
      <sheetData sheetId="8">
        <row r="6">
          <cell r="D6">
            <v>2695</v>
          </cell>
        </row>
        <row r="10">
          <cell r="H10">
            <v>0</v>
          </cell>
        </row>
        <row r="11">
          <cell r="H11">
            <v>0</v>
          </cell>
        </row>
        <row r="18">
          <cell r="H18">
            <v>0</v>
          </cell>
        </row>
        <row r="30">
          <cell r="H30">
            <v>34.68</v>
          </cell>
        </row>
        <row r="31">
          <cell r="H31">
            <v>54.47</v>
          </cell>
        </row>
      </sheetData>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1100"/>
      <sheetName val="2110"/>
      <sheetName val="5100"/>
      <sheetName val="5120"/>
      <sheetName val="6100"/>
      <sheetName val="7100"/>
      <sheetName val="Acerno_Cache_XXXXX"/>
      <sheetName val="8100"/>
    </sheetNames>
    <sheetDataSet>
      <sheetData sheetId="0"/>
      <sheetData sheetId="1">
        <row r="3">
          <cell r="D3">
            <v>19850248.82</v>
          </cell>
          <cell r="L3">
            <v>-34172280.009999998</v>
          </cell>
        </row>
        <row r="4">
          <cell r="D4">
            <v>1286185.1599999999</v>
          </cell>
          <cell r="L4">
            <v>25486014.57</v>
          </cell>
        </row>
        <row r="5">
          <cell r="D5">
            <v>136967.66</v>
          </cell>
          <cell r="L5">
            <v>25486014.57</v>
          </cell>
        </row>
        <row r="6">
          <cell r="D6">
            <v>1149217.5</v>
          </cell>
          <cell r="L6">
            <v>0</v>
          </cell>
        </row>
        <row r="7">
          <cell r="D7">
            <v>0</v>
          </cell>
          <cell r="L7">
            <v>0</v>
          </cell>
        </row>
        <row r="8">
          <cell r="D8">
            <v>0</v>
          </cell>
          <cell r="L8">
            <v>0</v>
          </cell>
        </row>
        <row r="9">
          <cell r="D9">
            <v>0</v>
          </cell>
          <cell r="L9">
            <v>0</v>
          </cell>
        </row>
        <row r="10">
          <cell r="D10">
            <v>118636.04999999993</v>
          </cell>
          <cell r="L10">
            <v>0</v>
          </cell>
        </row>
        <row r="11">
          <cell r="D11">
            <v>0</v>
          </cell>
          <cell r="L11">
            <v>0</v>
          </cell>
        </row>
        <row r="12">
          <cell r="D12">
            <v>0</v>
          </cell>
          <cell r="L12">
            <v>-55639387.409999996</v>
          </cell>
        </row>
        <row r="13">
          <cell r="D13">
            <v>458872.85</v>
          </cell>
          <cell r="L13">
            <v>0</v>
          </cell>
        </row>
        <row r="14">
          <cell r="D14">
            <v>0</v>
          </cell>
          <cell r="L14">
            <v>-55639387.409999996</v>
          </cell>
        </row>
        <row r="15">
          <cell r="D15">
            <v>284991.21999999997</v>
          </cell>
          <cell r="L15">
            <v>-4018907.17</v>
          </cell>
        </row>
        <row r="16">
          <cell r="D16">
            <v>-625228.02</v>
          </cell>
          <cell r="L16">
            <v>0</v>
          </cell>
        </row>
        <row r="17">
          <cell r="D17">
            <v>0</v>
          </cell>
          <cell r="L17">
            <v>1295715.73</v>
          </cell>
        </row>
        <row r="18">
          <cell r="D18">
            <v>18445427.609999999</v>
          </cell>
          <cell r="L18">
            <v>31397093.77</v>
          </cell>
        </row>
        <row r="19">
          <cell r="D19">
            <v>16235122.539999999</v>
          </cell>
          <cell r="L19">
            <v>0</v>
          </cell>
        </row>
        <row r="20">
          <cell r="D20">
            <v>0</v>
          </cell>
          <cell r="L20">
            <v>0</v>
          </cell>
        </row>
        <row r="21">
          <cell r="D21">
            <v>0</v>
          </cell>
          <cell r="L21">
            <v>0</v>
          </cell>
        </row>
        <row r="22">
          <cell r="D22">
            <v>21095867.469999999</v>
          </cell>
          <cell r="L22">
            <v>0</v>
          </cell>
        </row>
        <row r="23">
          <cell r="D23">
            <v>-18885562.399999999</v>
          </cell>
          <cell r="L23">
            <v>0</v>
          </cell>
        </row>
        <row r="24">
          <cell r="D24">
            <v>0</v>
          </cell>
          <cell r="L24">
            <v>31397093.77</v>
          </cell>
        </row>
        <row r="25">
          <cell r="D25">
            <v>0</v>
          </cell>
          <cell r="L25">
            <v>163017.73000000001</v>
          </cell>
        </row>
        <row r="26">
          <cell r="D26">
            <v>0</v>
          </cell>
          <cell r="L26">
            <v>31234076.039999999</v>
          </cell>
        </row>
        <row r="27">
          <cell r="D27">
            <v>0</v>
          </cell>
          <cell r="L27">
            <v>0</v>
          </cell>
        </row>
        <row r="28">
          <cell r="D28">
            <v>0</v>
          </cell>
          <cell r="L28">
            <v>0</v>
          </cell>
        </row>
        <row r="29">
          <cell r="D29">
            <v>0</v>
          </cell>
          <cell r="L29">
            <v>0</v>
          </cell>
        </row>
        <row r="30">
          <cell r="D30">
            <v>0</v>
          </cell>
        </row>
        <row r="31">
          <cell r="D31">
            <v>0</v>
          </cell>
          <cell r="L31">
            <v>36049311.620000005</v>
          </cell>
        </row>
        <row r="32">
          <cell r="D32">
            <v>14719592.289999999</v>
          </cell>
          <cell r="L32">
            <v>0</v>
          </cell>
        </row>
        <row r="33">
          <cell r="D33">
            <v>2417060.85</v>
          </cell>
          <cell r="L33">
            <v>0</v>
          </cell>
        </row>
        <row r="34">
          <cell r="D34">
            <v>2417060.85</v>
          </cell>
          <cell r="L34">
            <v>0</v>
          </cell>
        </row>
        <row r="35">
          <cell r="D35">
            <v>0</v>
          </cell>
          <cell r="L35">
            <v>0</v>
          </cell>
        </row>
        <row r="36">
          <cell r="D36">
            <v>0</v>
          </cell>
          <cell r="L36">
            <v>0</v>
          </cell>
        </row>
        <row r="37">
          <cell r="D37">
            <v>0</v>
          </cell>
          <cell r="L37">
            <v>12566111.68</v>
          </cell>
        </row>
        <row r="38">
          <cell r="D38">
            <v>0</v>
          </cell>
          <cell r="L38">
            <v>12521595.76</v>
          </cell>
        </row>
        <row r="39">
          <cell r="D39">
            <v>0</v>
          </cell>
          <cell r="L39">
            <v>44515.92</v>
          </cell>
        </row>
        <row r="40">
          <cell r="D40">
            <v>2231377.9299999997</v>
          </cell>
          <cell r="L40">
            <v>23483199.940000005</v>
          </cell>
        </row>
        <row r="41">
          <cell r="D41">
            <v>2844723.76</v>
          </cell>
          <cell r="L41">
            <v>21848052.440000001</v>
          </cell>
        </row>
        <row r="42">
          <cell r="D42">
            <v>75999.02</v>
          </cell>
          <cell r="L42">
            <v>67627.960000000006</v>
          </cell>
        </row>
        <row r="43">
          <cell r="D43">
            <v>0</v>
          </cell>
          <cell r="L43">
            <v>0</v>
          </cell>
        </row>
        <row r="44">
          <cell r="D44">
            <v>0</v>
          </cell>
          <cell r="L44">
            <v>1502506.28</v>
          </cell>
        </row>
        <row r="45">
          <cell r="D45">
            <v>4962.53</v>
          </cell>
          <cell r="L45">
            <v>24547.53</v>
          </cell>
        </row>
        <row r="46">
          <cell r="D46">
            <v>-694307.38</v>
          </cell>
          <cell r="L46">
            <v>40465.730000000003</v>
          </cell>
        </row>
        <row r="47">
          <cell r="D47">
            <v>29518.45</v>
          </cell>
          <cell r="L47">
            <v>0</v>
          </cell>
        </row>
        <row r="48">
          <cell r="D48">
            <v>0</v>
          </cell>
          <cell r="L48">
            <v>0</v>
          </cell>
        </row>
        <row r="49">
          <cell r="D49">
            <v>29518.45</v>
          </cell>
          <cell r="L49">
            <v>0</v>
          </cell>
        </row>
        <row r="50">
          <cell r="D50">
            <v>0</v>
          </cell>
          <cell r="L50">
            <v>34569841.110000007</v>
          </cell>
        </row>
        <row r="51">
          <cell r="D51">
            <v>0</v>
          </cell>
        </row>
        <row r="52">
          <cell r="D52">
            <v>10041635.060000001</v>
          </cell>
        </row>
        <row r="53">
          <cell r="D53">
            <v>0</v>
          </cell>
        </row>
        <row r="54">
          <cell r="D54">
            <v>34569841.109999999</v>
          </cell>
        </row>
      </sheetData>
      <sheetData sheetId="2">
        <row r="4">
          <cell r="D4">
            <v>0</v>
          </cell>
          <cell r="L4">
            <v>0</v>
          </cell>
        </row>
        <row r="5">
          <cell r="D5">
            <v>-216278.1</v>
          </cell>
        </row>
        <row r="8">
          <cell r="L8">
            <v>0</v>
          </cell>
        </row>
        <row r="10">
          <cell r="D10">
            <v>52236237.810000002</v>
          </cell>
          <cell r="L10">
            <v>437426</v>
          </cell>
        </row>
        <row r="11">
          <cell r="D11">
            <v>42315752.5</v>
          </cell>
          <cell r="L11">
            <v>16861.93</v>
          </cell>
        </row>
        <row r="12">
          <cell r="D12">
            <v>9920485.3100000005</v>
          </cell>
          <cell r="L12">
            <v>0</v>
          </cell>
        </row>
        <row r="13">
          <cell r="D13">
            <v>0</v>
          </cell>
          <cell r="L13">
            <v>58843317.159999996</v>
          </cell>
        </row>
        <row r="14">
          <cell r="D14">
            <v>1518148.09</v>
          </cell>
          <cell r="L14">
            <v>56628598.07</v>
          </cell>
        </row>
        <row r="15">
          <cell r="D15">
            <v>-2065000</v>
          </cell>
          <cell r="L15">
            <v>2214719.09</v>
          </cell>
        </row>
        <row r="16">
          <cell r="L16">
            <v>0</v>
          </cell>
        </row>
        <row r="17">
          <cell r="L17">
            <v>0</v>
          </cell>
        </row>
        <row r="18">
          <cell r="D18">
            <v>31036872.740000002</v>
          </cell>
          <cell r="L18">
            <v>5428.96</v>
          </cell>
        </row>
        <row r="19">
          <cell r="D19">
            <v>30767704.550000001</v>
          </cell>
        </row>
        <row r="20">
          <cell r="D20">
            <v>269168.19</v>
          </cell>
        </row>
        <row r="21">
          <cell r="D21">
            <v>0</v>
          </cell>
          <cell r="L21">
            <v>0</v>
          </cell>
        </row>
        <row r="22">
          <cell r="D22">
            <v>3164489.53</v>
          </cell>
        </row>
        <row r="23">
          <cell r="L23">
            <v>0</v>
          </cell>
        </row>
        <row r="24">
          <cell r="L24">
            <v>23851562.57</v>
          </cell>
        </row>
        <row r="25">
          <cell r="D25">
            <v>0</v>
          </cell>
          <cell r="L25">
            <v>0</v>
          </cell>
        </row>
        <row r="26">
          <cell r="D26">
            <v>0</v>
          </cell>
          <cell r="L26">
            <v>1600000</v>
          </cell>
        </row>
        <row r="27">
          <cell r="L27">
            <v>263788.01</v>
          </cell>
        </row>
        <row r="28">
          <cell r="D28">
            <v>0</v>
          </cell>
          <cell r="L28">
            <v>0</v>
          </cell>
        </row>
        <row r="29">
          <cell r="D29">
            <v>0</v>
          </cell>
          <cell r="L29">
            <v>0</v>
          </cell>
        </row>
        <row r="30">
          <cell r="D30">
            <v>0</v>
          </cell>
          <cell r="L30">
            <v>0</v>
          </cell>
        </row>
        <row r="31">
          <cell r="D31">
            <v>0</v>
          </cell>
          <cell r="L31">
            <v>263788.01</v>
          </cell>
        </row>
        <row r="32">
          <cell r="D32">
            <v>3362821.73</v>
          </cell>
        </row>
        <row r="33">
          <cell r="D33">
            <v>0</v>
          </cell>
        </row>
        <row r="34">
          <cell r="D34">
            <v>0</v>
          </cell>
        </row>
        <row r="35">
          <cell r="D35">
            <v>1295715.73</v>
          </cell>
        </row>
        <row r="36">
          <cell r="D36">
            <v>2067106</v>
          </cell>
        </row>
      </sheetData>
      <sheetData sheetId="3">
        <row r="5">
          <cell r="D5">
            <v>52237340</v>
          </cell>
          <cell r="E5">
            <v>0</v>
          </cell>
          <cell r="F5">
            <v>52237340</v>
          </cell>
          <cell r="G5">
            <v>52236237.810000002</v>
          </cell>
          <cell r="H5">
            <v>52236237.810000002</v>
          </cell>
          <cell r="I5">
            <v>1102.1899999976158</v>
          </cell>
          <cell r="J5">
            <v>51146208.259999998</v>
          </cell>
          <cell r="K5">
            <v>1090029.5500000045</v>
          </cell>
        </row>
        <row r="6">
          <cell r="D6">
            <v>26007450</v>
          </cell>
          <cell r="E6">
            <v>1641876.27</v>
          </cell>
          <cell r="F6">
            <v>27649326.27</v>
          </cell>
          <cell r="G6">
            <v>27616085.370000001</v>
          </cell>
          <cell r="H6">
            <v>27616069.989999998</v>
          </cell>
          <cell r="I6">
            <v>33256.280000001192</v>
          </cell>
          <cell r="J6">
            <v>24922113.469999999</v>
          </cell>
          <cell r="K6">
            <v>2693956.5199999996</v>
          </cell>
        </row>
        <row r="7">
          <cell r="D7">
            <v>450000</v>
          </cell>
          <cell r="E7">
            <v>2699999.8</v>
          </cell>
          <cell r="F7">
            <v>3149999.8</v>
          </cell>
          <cell r="G7">
            <v>3146990.56</v>
          </cell>
          <cell r="H7">
            <v>3146990.56</v>
          </cell>
          <cell r="I7">
            <v>3009.2399999997579</v>
          </cell>
          <cell r="J7">
            <v>3126480.52</v>
          </cell>
          <cell r="K7">
            <v>20510.040000000037</v>
          </cell>
        </row>
        <row r="8">
          <cell r="D8">
            <v>10000</v>
          </cell>
          <cell r="E8">
            <v>0</v>
          </cell>
          <cell r="F8">
            <v>10000</v>
          </cell>
          <cell r="G8">
            <v>0</v>
          </cell>
          <cell r="H8">
            <v>0</v>
          </cell>
          <cell r="I8">
            <v>10000</v>
          </cell>
          <cell r="J8">
            <v>0</v>
          </cell>
          <cell r="K8">
            <v>0</v>
          </cell>
        </row>
        <row r="9">
          <cell r="D9">
            <v>0</v>
          </cell>
          <cell r="E9">
            <v>0</v>
          </cell>
          <cell r="F9">
            <v>0</v>
          </cell>
          <cell r="G9">
            <v>0</v>
          </cell>
          <cell r="H9">
            <v>0</v>
          </cell>
          <cell r="I9">
            <v>0</v>
          </cell>
          <cell r="J9">
            <v>0</v>
          </cell>
          <cell r="K9">
            <v>0</v>
          </cell>
        </row>
        <row r="10">
          <cell r="D10">
            <v>3790000</v>
          </cell>
          <cell r="E10">
            <v>2682629.33</v>
          </cell>
          <cell r="F10">
            <v>6472629.3300000001</v>
          </cell>
          <cell r="G10">
            <v>6000327.8600000003</v>
          </cell>
          <cell r="H10">
            <v>4892988.04</v>
          </cell>
          <cell r="I10">
            <v>1579641.29</v>
          </cell>
          <cell r="J10">
            <v>713363.36</v>
          </cell>
          <cell r="K10">
            <v>4179624.68</v>
          </cell>
        </row>
        <row r="11">
          <cell r="D11">
            <v>0</v>
          </cell>
          <cell r="E11">
            <v>0</v>
          </cell>
          <cell r="F11">
            <v>0</v>
          </cell>
          <cell r="G11">
            <v>0</v>
          </cell>
          <cell r="H11">
            <v>0</v>
          </cell>
          <cell r="I11">
            <v>0</v>
          </cell>
          <cell r="J11">
            <v>0</v>
          </cell>
          <cell r="K11">
            <v>0</v>
          </cell>
        </row>
        <row r="12">
          <cell r="D12">
            <v>0</v>
          </cell>
          <cell r="E12">
            <v>0</v>
          </cell>
          <cell r="F12">
            <v>0</v>
          </cell>
          <cell r="G12">
            <v>0</v>
          </cell>
          <cell r="H12">
            <v>0</v>
          </cell>
          <cell r="I12">
            <v>0</v>
          </cell>
          <cell r="J12">
            <v>0</v>
          </cell>
          <cell r="K12">
            <v>0</v>
          </cell>
        </row>
        <row r="13">
          <cell r="D13">
            <v>652110</v>
          </cell>
          <cell r="E13">
            <v>0.2</v>
          </cell>
          <cell r="F13">
            <v>652110.19999999995</v>
          </cell>
          <cell r="G13">
            <v>652110.19999999995</v>
          </cell>
          <cell r="H13">
            <v>652110.19999999995</v>
          </cell>
          <cell r="I13">
            <v>0</v>
          </cell>
          <cell r="J13">
            <v>652110.19999999995</v>
          </cell>
          <cell r="K13">
            <v>0</v>
          </cell>
        </row>
        <row r="20">
          <cell r="D20">
            <v>0</v>
          </cell>
          <cell r="E20">
            <v>0</v>
          </cell>
          <cell r="F20">
            <v>0</v>
          </cell>
          <cell r="G20">
            <v>0</v>
          </cell>
          <cell r="H20">
            <v>0</v>
          </cell>
          <cell r="I20">
            <v>0</v>
          </cell>
          <cell r="J20">
            <v>0</v>
          </cell>
        </row>
        <row r="21">
          <cell r="D21">
            <v>0</v>
          </cell>
          <cell r="E21">
            <v>0</v>
          </cell>
          <cell r="F21">
            <v>0</v>
          </cell>
          <cell r="G21">
            <v>0</v>
          </cell>
          <cell r="H21">
            <v>0</v>
          </cell>
          <cell r="I21">
            <v>0</v>
          </cell>
          <cell r="J21">
            <v>0</v>
          </cell>
        </row>
        <row r="22">
          <cell r="D22">
            <v>57090000</v>
          </cell>
          <cell r="E22">
            <v>0</v>
          </cell>
          <cell r="F22">
            <v>57090000</v>
          </cell>
          <cell r="G22">
            <v>56987001.479999997</v>
          </cell>
          <cell r="H22">
            <v>56901200.18</v>
          </cell>
          <cell r="I22">
            <v>0</v>
          </cell>
          <cell r="J22">
            <v>85801.29999999702</v>
          </cell>
        </row>
        <row r="23">
          <cell r="D23">
            <v>24307000</v>
          </cell>
          <cell r="E23">
            <v>0</v>
          </cell>
          <cell r="F23">
            <v>24307000</v>
          </cell>
          <cell r="G23">
            <v>23851562.57</v>
          </cell>
          <cell r="H23">
            <v>23791376.57</v>
          </cell>
          <cell r="I23">
            <v>0</v>
          </cell>
          <cell r="J23">
            <v>60186</v>
          </cell>
        </row>
        <row r="24">
          <cell r="D24">
            <v>134900</v>
          </cell>
          <cell r="E24">
            <v>0</v>
          </cell>
          <cell r="F24">
            <v>134900</v>
          </cell>
          <cell r="G24">
            <v>101313.48</v>
          </cell>
          <cell r="H24">
            <v>22939.5</v>
          </cell>
          <cell r="I24">
            <v>0</v>
          </cell>
          <cell r="J24">
            <v>78373.98</v>
          </cell>
        </row>
        <row r="25">
          <cell r="D25">
            <v>0</v>
          </cell>
          <cell r="E25">
            <v>0</v>
          </cell>
          <cell r="F25">
            <v>0</v>
          </cell>
          <cell r="G25">
            <v>0</v>
          </cell>
          <cell r="H25">
            <v>0</v>
          </cell>
          <cell r="I25">
            <v>0</v>
          </cell>
          <cell r="J25">
            <v>0</v>
          </cell>
        </row>
        <row r="26">
          <cell r="D26">
            <v>1600000</v>
          </cell>
          <cell r="E26">
            <v>0</v>
          </cell>
          <cell r="F26">
            <v>1600000</v>
          </cell>
          <cell r="G26">
            <v>1600000</v>
          </cell>
          <cell r="H26">
            <v>0</v>
          </cell>
          <cell r="I26">
            <v>0</v>
          </cell>
          <cell r="J26">
            <v>1600000</v>
          </cell>
        </row>
        <row r="27">
          <cell r="D27">
            <v>15000</v>
          </cell>
          <cell r="E27">
            <v>2681603.13</v>
          </cell>
          <cell r="F27">
            <v>2696603.13</v>
          </cell>
          <cell r="G27">
            <v>2312.4699999999998</v>
          </cell>
          <cell r="H27">
            <v>2312.4699999999998</v>
          </cell>
          <cell r="I27">
            <v>0</v>
          </cell>
          <cell r="J27">
            <v>0</v>
          </cell>
        </row>
        <row r="28">
          <cell r="D28">
            <v>0</v>
          </cell>
          <cell r="E28">
            <v>4342902.47</v>
          </cell>
          <cell r="F28">
            <v>4342902.47</v>
          </cell>
          <cell r="G28">
            <v>5039805.8099999996</v>
          </cell>
          <cell r="H28">
            <v>4713750.71</v>
          </cell>
          <cell r="I28">
            <v>0</v>
          </cell>
          <cell r="J28">
            <v>326055.09999999963</v>
          </cell>
        </row>
      </sheetData>
      <sheetData sheetId="4">
        <row r="5">
          <cell r="D5">
            <v>2312.4699999999998</v>
          </cell>
          <cell r="E5">
            <v>0</v>
          </cell>
        </row>
        <row r="6">
          <cell r="D6">
            <v>0</v>
          </cell>
          <cell r="E6">
            <v>0</v>
          </cell>
        </row>
        <row r="8">
          <cell r="D8">
            <v>5039805.8099999996</v>
          </cell>
          <cell r="E8">
            <v>652110.19999999995</v>
          </cell>
        </row>
        <row r="10">
          <cell r="F10">
            <v>0</v>
          </cell>
        </row>
        <row r="11">
          <cell r="F11">
            <v>0</v>
          </cell>
        </row>
        <row r="12">
          <cell r="F12">
            <v>0</v>
          </cell>
        </row>
      </sheetData>
      <sheetData sheetId="5">
        <row r="3">
          <cell r="D3">
            <v>2201867.87</v>
          </cell>
        </row>
        <row r="4">
          <cell r="D4">
            <v>2150416.38</v>
          </cell>
        </row>
        <row r="5">
          <cell r="D5">
            <v>694307.38</v>
          </cell>
        </row>
        <row r="6">
          <cell r="D6">
            <v>75999.02</v>
          </cell>
        </row>
        <row r="7">
          <cell r="D7">
            <v>0</v>
          </cell>
        </row>
        <row r="8">
          <cell r="D8">
            <v>694307.38</v>
          </cell>
        </row>
        <row r="9">
          <cell r="D9">
            <v>24547.53</v>
          </cell>
        </row>
        <row r="10">
          <cell r="D10">
            <v>22669238.670000002</v>
          </cell>
        </row>
        <row r="11">
          <cell r="D11">
            <v>7984120.79</v>
          </cell>
        </row>
        <row r="12">
          <cell r="D12">
            <v>1210004.68</v>
          </cell>
        </row>
        <row r="13">
          <cell r="D13">
            <v>13480075.73</v>
          </cell>
        </row>
        <row r="14">
          <cell r="D14">
            <v>0</v>
          </cell>
        </row>
        <row r="15">
          <cell r="D15">
            <v>4962.53</v>
          </cell>
        </row>
        <row r="16">
          <cell r="D16">
            <v>10041635.060000001</v>
          </cell>
        </row>
        <row r="17">
          <cell r="D17">
            <v>0</v>
          </cell>
        </row>
        <row r="18">
          <cell r="D18">
            <v>-10425735.74</v>
          </cell>
        </row>
        <row r="19">
          <cell r="D19">
            <v>-10425735.74</v>
          </cell>
        </row>
        <row r="23">
          <cell r="D23">
            <v>102175015.79000001</v>
          </cell>
        </row>
        <row r="24">
          <cell r="D24">
            <v>85431579.429999992</v>
          </cell>
        </row>
        <row r="25">
          <cell r="D25">
            <v>5800036.5700000003</v>
          </cell>
        </row>
        <row r="26">
          <cell r="D26">
            <v>10943399.790000001</v>
          </cell>
        </row>
        <row r="27">
          <cell r="D27">
            <v>0</v>
          </cell>
        </row>
        <row r="28">
          <cell r="D28">
            <v>99304205.639999986</v>
          </cell>
        </row>
        <row r="29">
          <cell r="D29">
            <v>80560275.809999987</v>
          </cell>
        </row>
        <row r="30">
          <cell r="D30">
            <v>7162298.0599999996</v>
          </cell>
        </row>
        <row r="31">
          <cell r="D31">
            <v>11581631.77</v>
          </cell>
        </row>
        <row r="32">
          <cell r="D32">
            <v>0</v>
          </cell>
        </row>
        <row r="33">
          <cell r="D33">
            <v>2870810.1500000209</v>
          </cell>
        </row>
        <row r="34">
          <cell r="D34">
            <v>7170824.9100000001</v>
          </cell>
        </row>
        <row r="35">
          <cell r="D35">
            <v>10041635.060000021</v>
          </cell>
        </row>
      </sheetData>
      <sheetData sheetId="6">
        <row r="5">
          <cell r="D5">
            <v>3419230.8300000029</v>
          </cell>
          <cell r="E5">
            <v>0</v>
          </cell>
          <cell r="F5">
            <v>3419230.8300000029</v>
          </cell>
          <cell r="G5">
            <v>2565172.7200000002</v>
          </cell>
          <cell r="H5">
            <v>854058.11000000266</v>
          </cell>
        </row>
        <row r="6">
          <cell r="D6">
            <v>3812579.7200000007</v>
          </cell>
          <cell r="E6">
            <v>-256288.01</v>
          </cell>
          <cell r="F6">
            <v>3556291.7100000009</v>
          </cell>
          <cell r="G6">
            <v>3556270.71</v>
          </cell>
          <cell r="H6">
            <v>21.000000000931323</v>
          </cell>
        </row>
        <row r="7">
          <cell r="D7">
            <v>788943.18</v>
          </cell>
          <cell r="E7">
            <v>-7500</v>
          </cell>
          <cell r="F7">
            <v>781443.18</v>
          </cell>
          <cell r="G7">
            <v>425517.61</v>
          </cell>
          <cell r="H7">
            <v>355925.57000000007</v>
          </cell>
        </row>
        <row r="8">
          <cell r="D8">
            <v>0</v>
          </cell>
          <cell r="E8">
            <v>0</v>
          </cell>
          <cell r="F8">
            <v>0</v>
          </cell>
          <cell r="G8">
            <v>0</v>
          </cell>
          <cell r="H8">
            <v>0</v>
          </cell>
        </row>
        <row r="9">
          <cell r="D9">
            <v>615337.0199999999</v>
          </cell>
          <cell r="E9">
            <v>0</v>
          </cell>
          <cell r="F9">
            <v>615337.0199999999</v>
          </cell>
          <cell r="G9">
            <v>615337.0199999999</v>
          </cell>
          <cell r="H9">
            <v>0</v>
          </cell>
        </row>
        <row r="10">
          <cell r="D10">
            <v>0</v>
          </cell>
          <cell r="E10">
            <v>0</v>
          </cell>
          <cell r="F10">
            <v>0</v>
          </cell>
          <cell r="G10">
            <v>0</v>
          </cell>
          <cell r="H10">
            <v>0</v>
          </cell>
        </row>
        <row r="11">
          <cell r="D11">
            <v>0</v>
          </cell>
          <cell r="E11">
            <v>0</v>
          </cell>
          <cell r="F11">
            <v>0</v>
          </cell>
          <cell r="G11">
            <v>0</v>
          </cell>
          <cell r="H11">
            <v>0</v>
          </cell>
        </row>
        <row r="12">
          <cell r="D12">
            <v>0</v>
          </cell>
          <cell r="E12">
            <v>0</v>
          </cell>
          <cell r="F12">
            <v>0</v>
          </cell>
          <cell r="G12">
            <v>0</v>
          </cell>
          <cell r="H12">
            <v>0</v>
          </cell>
        </row>
        <row r="19">
          <cell r="D19">
            <v>0</v>
          </cell>
          <cell r="E19">
            <v>0</v>
          </cell>
          <cell r="F19">
            <v>0</v>
          </cell>
          <cell r="G19">
            <v>0</v>
          </cell>
          <cell r="H19">
            <v>0</v>
          </cell>
          <cell r="I19">
            <v>0</v>
          </cell>
          <cell r="J19">
            <v>0</v>
          </cell>
          <cell r="K19">
            <v>0</v>
          </cell>
          <cell r="L19">
            <v>0</v>
          </cell>
        </row>
        <row r="20">
          <cell r="D20">
            <v>0</v>
          </cell>
          <cell r="E20">
            <v>0</v>
          </cell>
          <cell r="F20">
            <v>0</v>
          </cell>
          <cell r="G20">
            <v>0</v>
          </cell>
          <cell r="H20">
            <v>0</v>
          </cell>
          <cell r="I20">
            <v>0</v>
          </cell>
          <cell r="J20">
            <v>0</v>
          </cell>
          <cell r="K20">
            <v>0</v>
          </cell>
          <cell r="L20">
            <v>0</v>
          </cell>
        </row>
        <row r="21">
          <cell r="D21">
            <v>4893145.67</v>
          </cell>
          <cell r="E21">
            <v>0</v>
          </cell>
          <cell r="F21">
            <v>0</v>
          </cell>
          <cell r="G21">
            <v>0</v>
          </cell>
          <cell r="H21">
            <v>4893145.67</v>
          </cell>
          <cell r="I21">
            <v>4198838.29</v>
          </cell>
          <cell r="J21">
            <v>0</v>
          </cell>
          <cell r="K21">
            <v>0</v>
          </cell>
          <cell r="L21">
            <v>694307.37999999989</v>
          </cell>
        </row>
        <row r="22">
          <cell r="D22">
            <v>2716215.25</v>
          </cell>
          <cell r="E22">
            <v>-1690000</v>
          </cell>
          <cell r="F22">
            <v>0</v>
          </cell>
          <cell r="G22">
            <v>0</v>
          </cell>
          <cell r="H22">
            <v>1026215.25</v>
          </cell>
          <cell r="I22">
            <v>1026215.25</v>
          </cell>
          <cell r="J22">
            <v>0</v>
          </cell>
          <cell r="K22">
            <v>0</v>
          </cell>
          <cell r="L22">
            <v>0</v>
          </cell>
        </row>
        <row r="23">
          <cell r="D23">
            <v>78373.98</v>
          </cell>
          <cell r="E23">
            <v>0</v>
          </cell>
          <cell r="F23">
            <v>0</v>
          </cell>
          <cell r="G23">
            <v>0</v>
          </cell>
          <cell r="H23">
            <v>78373.98</v>
          </cell>
          <cell r="I23">
            <v>78373.98</v>
          </cell>
          <cell r="J23">
            <v>0</v>
          </cell>
          <cell r="K23">
            <v>0</v>
          </cell>
          <cell r="L23">
            <v>0</v>
          </cell>
        </row>
        <row r="24">
          <cell r="D24">
            <v>0</v>
          </cell>
          <cell r="E24">
            <v>0</v>
          </cell>
          <cell r="F24">
            <v>0</v>
          </cell>
          <cell r="G24">
            <v>0</v>
          </cell>
          <cell r="H24">
            <v>0</v>
          </cell>
          <cell r="I24">
            <v>0</v>
          </cell>
          <cell r="J24">
            <v>0</v>
          </cell>
          <cell r="K24">
            <v>0</v>
          </cell>
          <cell r="L24">
            <v>0</v>
          </cell>
        </row>
        <row r="25">
          <cell r="D25">
            <v>387020.24</v>
          </cell>
          <cell r="E25">
            <v>-375000</v>
          </cell>
          <cell r="F25">
            <v>0</v>
          </cell>
          <cell r="G25">
            <v>0</v>
          </cell>
          <cell r="H25">
            <v>12020.239999999991</v>
          </cell>
          <cell r="I25">
            <v>12020.239999999991</v>
          </cell>
          <cell r="J25">
            <v>0</v>
          </cell>
          <cell r="K25">
            <v>0</v>
          </cell>
          <cell r="L25">
            <v>0</v>
          </cell>
        </row>
        <row r="26">
          <cell r="D26">
            <v>0</v>
          </cell>
          <cell r="E26">
            <v>0</v>
          </cell>
          <cell r="F26">
            <v>0</v>
          </cell>
          <cell r="G26">
            <v>0</v>
          </cell>
          <cell r="H26">
            <v>0</v>
          </cell>
          <cell r="I26">
            <v>0</v>
          </cell>
          <cell r="J26">
            <v>0</v>
          </cell>
          <cell r="K26">
            <v>0</v>
          </cell>
          <cell r="L26">
            <v>0</v>
          </cell>
        </row>
        <row r="27">
          <cell r="D27">
            <v>484588.81</v>
          </cell>
          <cell r="E27">
            <v>0</v>
          </cell>
          <cell r="F27">
            <v>0</v>
          </cell>
          <cell r="G27">
            <v>0</v>
          </cell>
          <cell r="H27">
            <v>484588.81</v>
          </cell>
          <cell r="I27">
            <v>484588.81</v>
          </cell>
          <cell r="J27">
            <v>0</v>
          </cell>
          <cell r="K27">
            <v>0</v>
          </cell>
          <cell r="L27">
            <v>0</v>
          </cell>
        </row>
      </sheetData>
      <sheetData sheetId="7"/>
      <sheetData sheetId="8">
        <row r="6">
          <cell r="D6">
            <v>1295</v>
          </cell>
        </row>
        <row r="10">
          <cell r="H10">
            <v>0</v>
          </cell>
        </row>
        <row r="11">
          <cell r="H11">
            <v>0</v>
          </cell>
        </row>
        <row r="18">
          <cell r="H18">
            <v>0</v>
          </cell>
        </row>
        <row r="30">
          <cell r="H30">
            <v>49.61</v>
          </cell>
        </row>
        <row r="31">
          <cell r="H31">
            <v>77.17</v>
          </cell>
        </row>
      </sheetData>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1100"/>
      <sheetName val="2110"/>
      <sheetName val="5100"/>
      <sheetName val="5120"/>
      <sheetName val="6100"/>
      <sheetName val="7100"/>
      <sheetName val="Acerno_Cache_XXXXX"/>
      <sheetName val="8100"/>
    </sheetNames>
    <sheetDataSet>
      <sheetData sheetId="0"/>
      <sheetData sheetId="1">
        <row r="3">
          <cell r="D3">
            <v>2552003.0299999998</v>
          </cell>
          <cell r="L3">
            <v>3864994.5100000002</v>
          </cell>
        </row>
        <row r="4">
          <cell r="D4">
            <v>0</v>
          </cell>
          <cell r="L4">
            <v>2602196.9700000002</v>
          </cell>
        </row>
        <row r="5">
          <cell r="D5">
            <v>0</v>
          </cell>
          <cell r="L5">
            <v>0</v>
          </cell>
        </row>
        <row r="6">
          <cell r="D6">
            <v>0</v>
          </cell>
          <cell r="L6">
            <v>0</v>
          </cell>
        </row>
        <row r="7">
          <cell r="D7">
            <v>0</v>
          </cell>
          <cell r="L7">
            <v>2602196.9700000002</v>
          </cell>
        </row>
        <row r="8">
          <cell r="D8">
            <v>0</v>
          </cell>
          <cell r="L8">
            <v>0</v>
          </cell>
        </row>
        <row r="9">
          <cell r="D9">
            <v>0</v>
          </cell>
          <cell r="L9">
            <v>0</v>
          </cell>
        </row>
        <row r="10">
          <cell r="D10">
            <v>3630.7699999999968</v>
          </cell>
          <cell r="L10">
            <v>0</v>
          </cell>
        </row>
        <row r="11">
          <cell r="D11">
            <v>0</v>
          </cell>
          <cell r="L11">
            <v>0</v>
          </cell>
        </row>
        <row r="12">
          <cell r="D12">
            <v>0</v>
          </cell>
          <cell r="L12">
            <v>1446082.75</v>
          </cell>
        </row>
        <row r="13">
          <cell r="D13">
            <v>38162.28</v>
          </cell>
          <cell r="L13">
            <v>1446082.75</v>
          </cell>
        </row>
        <row r="14">
          <cell r="D14">
            <v>10120</v>
          </cell>
          <cell r="L14">
            <v>0</v>
          </cell>
        </row>
        <row r="15">
          <cell r="D15">
            <v>0</v>
          </cell>
          <cell r="L15">
            <v>-183285.21</v>
          </cell>
        </row>
        <row r="16">
          <cell r="D16">
            <v>-44651.51</v>
          </cell>
          <cell r="L16">
            <v>0</v>
          </cell>
        </row>
        <row r="17">
          <cell r="D17">
            <v>0</v>
          </cell>
          <cell r="L17">
            <v>0</v>
          </cell>
        </row>
        <row r="18">
          <cell r="D18">
            <v>2548372.2599999998</v>
          </cell>
          <cell r="L18">
            <v>0</v>
          </cell>
        </row>
        <row r="19">
          <cell r="D19">
            <v>0</v>
          </cell>
          <cell r="L19">
            <v>0</v>
          </cell>
        </row>
        <row r="20">
          <cell r="D20">
            <v>3909685.2800000003</v>
          </cell>
          <cell r="L20">
            <v>0</v>
          </cell>
        </row>
        <row r="21">
          <cell r="D21">
            <v>63780.27</v>
          </cell>
          <cell r="L21">
            <v>0</v>
          </cell>
        </row>
        <row r="22">
          <cell r="D22">
            <v>84065.03</v>
          </cell>
          <cell r="L22">
            <v>0</v>
          </cell>
        </row>
        <row r="23">
          <cell r="D23">
            <v>-1509158.32</v>
          </cell>
          <cell r="L23">
            <v>0</v>
          </cell>
        </row>
        <row r="24">
          <cell r="D24">
            <v>0</v>
          </cell>
          <cell r="L24">
            <v>0</v>
          </cell>
        </row>
        <row r="25">
          <cell r="D25">
            <v>0</v>
          </cell>
          <cell r="L25">
            <v>0</v>
          </cell>
        </row>
        <row r="26">
          <cell r="D26">
            <v>0</v>
          </cell>
          <cell r="L26">
            <v>0</v>
          </cell>
        </row>
        <row r="27">
          <cell r="D27">
            <v>0</v>
          </cell>
          <cell r="L27">
            <v>0</v>
          </cell>
        </row>
        <row r="28">
          <cell r="D28">
            <v>0</v>
          </cell>
          <cell r="L28">
            <v>0</v>
          </cell>
        </row>
        <row r="29">
          <cell r="D29">
            <v>0</v>
          </cell>
          <cell r="L29">
            <v>0</v>
          </cell>
        </row>
        <row r="30">
          <cell r="D30">
            <v>0</v>
          </cell>
        </row>
        <row r="31">
          <cell r="D31">
            <v>0</v>
          </cell>
          <cell r="L31">
            <v>18185.39</v>
          </cell>
        </row>
        <row r="32">
          <cell r="D32">
            <v>1331176.8700000001</v>
          </cell>
          <cell r="L32">
            <v>0</v>
          </cell>
        </row>
        <row r="33">
          <cell r="D33">
            <v>121089</v>
          </cell>
          <cell r="L33">
            <v>0</v>
          </cell>
        </row>
        <row r="34">
          <cell r="D34">
            <v>121089</v>
          </cell>
          <cell r="L34">
            <v>0</v>
          </cell>
        </row>
        <row r="35">
          <cell r="D35">
            <v>0</v>
          </cell>
          <cell r="L35">
            <v>0</v>
          </cell>
        </row>
        <row r="36">
          <cell r="D36">
            <v>0</v>
          </cell>
          <cell r="L36">
            <v>0</v>
          </cell>
        </row>
        <row r="37">
          <cell r="D37">
            <v>0</v>
          </cell>
          <cell r="L37">
            <v>0</v>
          </cell>
        </row>
        <row r="38">
          <cell r="D38">
            <v>0</v>
          </cell>
          <cell r="L38">
            <v>0</v>
          </cell>
        </row>
        <row r="39">
          <cell r="D39">
            <v>0</v>
          </cell>
          <cell r="L39">
            <v>0</v>
          </cell>
        </row>
        <row r="40">
          <cell r="D40">
            <v>322118.35000000003</v>
          </cell>
          <cell r="L40">
            <v>18185.39</v>
          </cell>
        </row>
        <row r="41">
          <cell r="D41">
            <v>260973.89</v>
          </cell>
          <cell r="L41">
            <v>0</v>
          </cell>
        </row>
        <row r="42">
          <cell r="D42">
            <v>61144.46</v>
          </cell>
          <cell r="L42">
            <v>18185.39</v>
          </cell>
        </row>
        <row r="43">
          <cell r="D43">
            <v>0</v>
          </cell>
          <cell r="L43">
            <v>0</v>
          </cell>
        </row>
        <row r="44">
          <cell r="D44">
            <v>0</v>
          </cell>
          <cell r="L44">
            <v>0</v>
          </cell>
        </row>
        <row r="45">
          <cell r="D45">
            <v>0</v>
          </cell>
          <cell r="L45">
            <v>0</v>
          </cell>
        </row>
        <row r="46">
          <cell r="D46">
            <v>0</v>
          </cell>
          <cell r="L46">
            <v>0</v>
          </cell>
        </row>
        <row r="47">
          <cell r="D47">
            <v>667500</v>
          </cell>
          <cell r="L47">
            <v>0</v>
          </cell>
        </row>
        <row r="48">
          <cell r="D48">
            <v>0</v>
          </cell>
          <cell r="L48">
            <v>0</v>
          </cell>
        </row>
        <row r="49">
          <cell r="D49">
            <v>667500</v>
          </cell>
          <cell r="L49">
            <v>0</v>
          </cell>
        </row>
        <row r="50">
          <cell r="D50">
            <v>0</v>
          </cell>
          <cell r="L50">
            <v>3883179.9000000004</v>
          </cell>
        </row>
        <row r="51">
          <cell r="D51">
            <v>0</v>
          </cell>
        </row>
        <row r="52">
          <cell r="D52">
            <v>220469.52</v>
          </cell>
        </row>
        <row r="53">
          <cell r="D53">
            <v>0</v>
          </cell>
        </row>
        <row r="54">
          <cell r="D54">
            <v>3883179.9</v>
          </cell>
        </row>
      </sheetData>
      <sheetData sheetId="2">
        <row r="4">
          <cell r="D4">
            <v>131118.92000000001</v>
          </cell>
          <cell r="L4">
            <v>586242.80000000005</v>
          </cell>
        </row>
        <row r="5">
          <cell r="D5">
            <v>6338.33</v>
          </cell>
        </row>
        <row r="8">
          <cell r="L8">
            <v>0</v>
          </cell>
        </row>
        <row r="10">
          <cell r="D10">
            <v>302676.66000000003</v>
          </cell>
          <cell r="L10">
            <v>0</v>
          </cell>
        </row>
        <row r="11">
          <cell r="D11">
            <v>232247.47</v>
          </cell>
          <cell r="L11">
            <v>0</v>
          </cell>
        </row>
        <row r="12">
          <cell r="D12">
            <v>70429.19</v>
          </cell>
          <cell r="L12">
            <v>0</v>
          </cell>
        </row>
        <row r="13">
          <cell r="D13">
            <v>0</v>
          </cell>
          <cell r="L13">
            <v>0</v>
          </cell>
        </row>
        <row r="14">
          <cell r="D14">
            <v>326226.43</v>
          </cell>
          <cell r="L14">
            <v>0</v>
          </cell>
        </row>
        <row r="15">
          <cell r="D15">
            <v>0</v>
          </cell>
          <cell r="L15">
            <v>0</v>
          </cell>
        </row>
        <row r="16">
          <cell r="L16">
            <v>0</v>
          </cell>
        </row>
        <row r="17">
          <cell r="L17">
            <v>0</v>
          </cell>
        </row>
        <row r="18">
          <cell r="D18">
            <v>166674.32999999999</v>
          </cell>
          <cell r="L18">
            <v>3526.66</v>
          </cell>
        </row>
        <row r="19">
          <cell r="D19">
            <v>166385.47</v>
          </cell>
        </row>
        <row r="20">
          <cell r="D20">
            <v>288.86</v>
          </cell>
        </row>
        <row r="21">
          <cell r="D21">
            <v>0</v>
          </cell>
          <cell r="L21">
            <v>0</v>
          </cell>
        </row>
        <row r="22">
          <cell r="D22">
            <v>0</v>
          </cell>
        </row>
        <row r="23">
          <cell r="L23">
            <v>0</v>
          </cell>
        </row>
        <row r="24">
          <cell r="L24">
            <v>0</v>
          </cell>
        </row>
        <row r="25">
          <cell r="D25">
            <v>0</v>
          </cell>
          <cell r="L25">
            <v>160000</v>
          </cell>
        </row>
        <row r="26">
          <cell r="D26">
            <v>0</v>
          </cell>
          <cell r="L26">
            <v>0</v>
          </cell>
        </row>
        <row r="27">
          <cell r="L27">
            <v>0</v>
          </cell>
        </row>
        <row r="28">
          <cell r="D28">
            <v>0</v>
          </cell>
          <cell r="L28">
            <v>0</v>
          </cell>
        </row>
        <row r="29">
          <cell r="D29">
            <v>0</v>
          </cell>
          <cell r="L29">
            <v>0</v>
          </cell>
        </row>
        <row r="30">
          <cell r="D30">
            <v>0</v>
          </cell>
          <cell r="L30">
            <v>0</v>
          </cell>
        </row>
        <row r="31">
          <cell r="D31">
            <v>0</v>
          </cell>
          <cell r="L31">
            <v>0</v>
          </cell>
        </row>
        <row r="32">
          <cell r="D32">
            <v>20</v>
          </cell>
        </row>
        <row r="33">
          <cell r="D33">
            <v>20</v>
          </cell>
        </row>
        <row r="34">
          <cell r="D34">
            <v>0</v>
          </cell>
        </row>
        <row r="35">
          <cell r="D35">
            <v>0</v>
          </cell>
        </row>
        <row r="36">
          <cell r="D36">
            <v>0</v>
          </cell>
        </row>
      </sheetData>
      <sheetData sheetId="3">
        <row r="5">
          <cell r="D5">
            <v>299900</v>
          </cell>
          <cell r="E5">
            <v>10000</v>
          </cell>
          <cell r="F5">
            <v>309900</v>
          </cell>
          <cell r="G5">
            <v>308552.08</v>
          </cell>
          <cell r="H5">
            <v>308552.08</v>
          </cell>
          <cell r="I5">
            <v>1347.9199999999837</v>
          </cell>
          <cell r="J5">
            <v>290366.69</v>
          </cell>
          <cell r="K5">
            <v>18185.390000000014</v>
          </cell>
        </row>
        <row r="6">
          <cell r="D6">
            <v>95100</v>
          </cell>
          <cell r="E6">
            <v>-15000</v>
          </cell>
          <cell r="F6">
            <v>80100</v>
          </cell>
          <cell r="G6">
            <v>60458.34</v>
          </cell>
          <cell r="H6">
            <v>60458.34</v>
          </cell>
          <cell r="I6">
            <v>19641.660000000003</v>
          </cell>
          <cell r="J6">
            <v>60458.34</v>
          </cell>
          <cell r="K6">
            <v>0</v>
          </cell>
        </row>
        <row r="7">
          <cell r="D7">
            <v>0</v>
          </cell>
          <cell r="E7">
            <v>0</v>
          </cell>
          <cell r="F7">
            <v>0</v>
          </cell>
          <cell r="G7">
            <v>0</v>
          </cell>
          <cell r="H7">
            <v>0</v>
          </cell>
          <cell r="I7">
            <v>0</v>
          </cell>
          <cell r="J7">
            <v>0</v>
          </cell>
          <cell r="K7">
            <v>0</v>
          </cell>
        </row>
        <row r="8">
          <cell r="D8">
            <v>0</v>
          </cell>
          <cell r="E8">
            <v>0</v>
          </cell>
          <cell r="F8">
            <v>0</v>
          </cell>
          <cell r="G8">
            <v>0</v>
          </cell>
          <cell r="H8">
            <v>0</v>
          </cell>
          <cell r="I8">
            <v>0</v>
          </cell>
          <cell r="J8">
            <v>0</v>
          </cell>
          <cell r="K8">
            <v>0</v>
          </cell>
        </row>
        <row r="9">
          <cell r="D9">
            <v>0</v>
          </cell>
          <cell r="E9">
            <v>0</v>
          </cell>
          <cell r="F9">
            <v>0</v>
          </cell>
          <cell r="G9">
            <v>0</v>
          </cell>
          <cell r="H9">
            <v>0</v>
          </cell>
          <cell r="I9">
            <v>0</v>
          </cell>
          <cell r="J9">
            <v>0</v>
          </cell>
          <cell r="K9">
            <v>0</v>
          </cell>
        </row>
        <row r="10">
          <cell r="D10">
            <v>197000</v>
          </cell>
          <cell r="E10">
            <v>5000</v>
          </cell>
          <cell r="F10">
            <v>202000</v>
          </cell>
          <cell r="G10">
            <v>200332.61</v>
          </cell>
          <cell r="H10">
            <v>200332.61</v>
          </cell>
          <cell r="I10">
            <v>1667.390000000014</v>
          </cell>
          <cell r="J10">
            <v>200332.61</v>
          </cell>
          <cell r="K10">
            <v>0</v>
          </cell>
        </row>
        <row r="11">
          <cell r="D11">
            <v>0</v>
          </cell>
          <cell r="E11">
            <v>0</v>
          </cell>
          <cell r="F11">
            <v>0</v>
          </cell>
          <cell r="G11">
            <v>0</v>
          </cell>
          <cell r="H11">
            <v>0</v>
          </cell>
          <cell r="I11">
            <v>0</v>
          </cell>
          <cell r="J11">
            <v>0</v>
          </cell>
          <cell r="K11">
            <v>0</v>
          </cell>
        </row>
        <row r="12">
          <cell r="D12">
            <v>0</v>
          </cell>
          <cell r="E12">
            <v>0</v>
          </cell>
          <cell r="F12">
            <v>0</v>
          </cell>
          <cell r="G12">
            <v>0</v>
          </cell>
          <cell r="H12">
            <v>0</v>
          </cell>
          <cell r="I12">
            <v>0</v>
          </cell>
          <cell r="J12">
            <v>0</v>
          </cell>
          <cell r="K12">
            <v>0</v>
          </cell>
        </row>
        <row r="13">
          <cell r="D13">
            <v>0</v>
          </cell>
          <cell r="E13">
            <v>0</v>
          </cell>
          <cell r="F13">
            <v>0</v>
          </cell>
          <cell r="G13">
            <v>0</v>
          </cell>
          <cell r="H13">
            <v>0</v>
          </cell>
          <cell r="I13">
            <v>0</v>
          </cell>
          <cell r="J13">
            <v>0</v>
          </cell>
          <cell r="K13">
            <v>0</v>
          </cell>
        </row>
        <row r="20">
          <cell r="D20">
            <v>0</v>
          </cell>
          <cell r="E20">
            <v>0</v>
          </cell>
          <cell r="F20">
            <v>0</v>
          </cell>
          <cell r="G20">
            <v>0</v>
          </cell>
          <cell r="H20">
            <v>0</v>
          </cell>
          <cell r="I20">
            <v>0</v>
          </cell>
          <cell r="J20">
            <v>0</v>
          </cell>
        </row>
        <row r="21">
          <cell r="D21">
            <v>0</v>
          </cell>
          <cell r="E21">
            <v>0</v>
          </cell>
          <cell r="F21">
            <v>0</v>
          </cell>
          <cell r="G21">
            <v>0</v>
          </cell>
          <cell r="H21">
            <v>0</v>
          </cell>
          <cell r="I21">
            <v>0</v>
          </cell>
          <cell r="J21">
            <v>0</v>
          </cell>
        </row>
        <row r="22">
          <cell r="D22">
            <v>325000</v>
          </cell>
          <cell r="E22">
            <v>0</v>
          </cell>
          <cell r="F22">
            <v>325000</v>
          </cell>
          <cell r="G22">
            <v>591258.56999999995</v>
          </cell>
          <cell r="H22">
            <v>330284.68</v>
          </cell>
          <cell r="I22">
            <v>0</v>
          </cell>
          <cell r="J22">
            <v>260973.88999999996</v>
          </cell>
        </row>
        <row r="23">
          <cell r="D23">
            <v>100000</v>
          </cell>
          <cell r="E23">
            <v>0</v>
          </cell>
          <cell r="F23">
            <v>100000</v>
          </cell>
          <cell r="G23">
            <v>0</v>
          </cell>
          <cell r="H23">
            <v>0</v>
          </cell>
          <cell r="I23">
            <v>0</v>
          </cell>
          <cell r="J23">
            <v>0</v>
          </cell>
        </row>
        <row r="24">
          <cell r="D24">
            <v>7000</v>
          </cell>
          <cell r="E24">
            <v>0</v>
          </cell>
          <cell r="F24">
            <v>7000</v>
          </cell>
          <cell r="G24">
            <v>3526.66</v>
          </cell>
          <cell r="H24">
            <v>3526.66</v>
          </cell>
          <cell r="I24">
            <v>0</v>
          </cell>
          <cell r="J24">
            <v>0</v>
          </cell>
        </row>
        <row r="25">
          <cell r="D25">
            <v>0</v>
          </cell>
          <cell r="E25">
            <v>0</v>
          </cell>
          <cell r="F25">
            <v>0</v>
          </cell>
          <cell r="G25">
            <v>0</v>
          </cell>
          <cell r="H25">
            <v>0</v>
          </cell>
          <cell r="I25">
            <v>0</v>
          </cell>
          <cell r="J25">
            <v>0</v>
          </cell>
        </row>
        <row r="26">
          <cell r="D26">
            <v>160000</v>
          </cell>
          <cell r="E26">
            <v>0</v>
          </cell>
          <cell r="F26">
            <v>160000</v>
          </cell>
          <cell r="G26">
            <v>160000</v>
          </cell>
          <cell r="H26">
            <v>160000</v>
          </cell>
          <cell r="I26">
            <v>0</v>
          </cell>
          <cell r="J26">
            <v>0</v>
          </cell>
        </row>
        <row r="27">
          <cell r="D27">
            <v>0</v>
          </cell>
          <cell r="E27">
            <v>0</v>
          </cell>
          <cell r="F27">
            <v>0</v>
          </cell>
          <cell r="G27">
            <v>0</v>
          </cell>
          <cell r="H27">
            <v>0</v>
          </cell>
          <cell r="I27">
            <v>0</v>
          </cell>
          <cell r="J27">
            <v>0</v>
          </cell>
        </row>
        <row r="28">
          <cell r="D28">
            <v>0</v>
          </cell>
          <cell r="E28">
            <v>0</v>
          </cell>
          <cell r="F28">
            <v>0</v>
          </cell>
          <cell r="G28">
            <v>0</v>
          </cell>
          <cell r="H28">
            <v>0</v>
          </cell>
          <cell r="I28">
            <v>0</v>
          </cell>
          <cell r="J28">
            <v>0</v>
          </cell>
        </row>
      </sheetData>
      <sheetData sheetId="4">
        <row r="5">
          <cell r="D5">
            <v>0</v>
          </cell>
          <cell r="E5">
            <v>0</v>
          </cell>
        </row>
        <row r="6">
          <cell r="D6">
            <v>0</v>
          </cell>
          <cell r="E6">
            <v>0</v>
          </cell>
        </row>
        <row r="8">
          <cell r="D8">
            <v>0</v>
          </cell>
          <cell r="E8">
            <v>0</v>
          </cell>
        </row>
        <row r="10">
          <cell r="F10">
            <v>0</v>
          </cell>
        </row>
        <row r="11">
          <cell r="F11">
            <v>0</v>
          </cell>
        </row>
        <row r="12">
          <cell r="F12">
            <v>0</v>
          </cell>
        </row>
      </sheetData>
      <sheetData sheetId="5">
        <row r="3">
          <cell r="D3">
            <v>322118.35000000003</v>
          </cell>
        </row>
        <row r="4">
          <cell r="D4">
            <v>260973.89</v>
          </cell>
        </row>
        <row r="5">
          <cell r="D5">
            <v>0</v>
          </cell>
        </row>
        <row r="6">
          <cell r="D6">
            <v>61144.46</v>
          </cell>
        </row>
        <row r="7">
          <cell r="D7">
            <v>0</v>
          </cell>
        </row>
        <row r="8">
          <cell r="D8">
            <v>0</v>
          </cell>
        </row>
        <row r="9">
          <cell r="D9">
            <v>0</v>
          </cell>
        </row>
        <row r="10">
          <cell r="D10">
            <v>18185.39</v>
          </cell>
        </row>
        <row r="11">
          <cell r="D11">
            <v>18185.39</v>
          </cell>
        </row>
        <row r="12">
          <cell r="D12">
            <v>0</v>
          </cell>
        </row>
        <row r="13">
          <cell r="D13">
            <v>0</v>
          </cell>
        </row>
        <row r="14">
          <cell r="D14">
            <v>0</v>
          </cell>
        </row>
        <row r="15">
          <cell r="D15">
            <v>0</v>
          </cell>
        </row>
        <row r="16">
          <cell r="D16">
            <v>220469.52</v>
          </cell>
        </row>
        <row r="17">
          <cell r="D17">
            <v>0</v>
          </cell>
        </row>
        <row r="18">
          <cell r="D18">
            <v>524402.48</v>
          </cell>
        </row>
        <row r="19">
          <cell r="D19">
            <v>524402.48</v>
          </cell>
        </row>
        <row r="23">
          <cell r="D23">
            <v>692111.72</v>
          </cell>
        </row>
        <row r="24">
          <cell r="D24">
            <v>493811.34</v>
          </cell>
        </row>
        <row r="25">
          <cell r="D25">
            <v>176789.36</v>
          </cell>
        </row>
        <row r="26">
          <cell r="D26">
            <v>21511.02</v>
          </cell>
        </row>
        <row r="27">
          <cell r="D27">
            <v>0</v>
          </cell>
        </row>
        <row r="28">
          <cell r="D28">
            <v>587005.65999999992</v>
          </cell>
        </row>
        <row r="29">
          <cell r="D29">
            <v>551157.64</v>
          </cell>
        </row>
        <row r="30">
          <cell r="D30">
            <v>18314.82</v>
          </cell>
        </row>
        <row r="31">
          <cell r="D31">
            <v>17533.200000000008</v>
          </cell>
        </row>
        <row r="32">
          <cell r="D32">
            <v>0</v>
          </cell>
        </row>
        <row r="33">
          <cell r="D33">
            <v>105106.06000000006</v>
          </cell>
        </row>
        <row r="34">
          <cell r="D34">
            <v>115363.46</v>
          </cell>
        </row>
        <row r="35">
          <cell r="D35">
            <v>220469.52000000008</v>
          </cell>
        </row>
      </sheetData>
      <sheetData sheetId="6">
        <row r="5">
          <cell r="D5">
            <v>18314.820000000007</v>
          </cell>
          <cell r="E5">
            <v>0</v>
          </cell>
          <cell r="F5">
            <v>18314.820000000007</v>
          </cell>
          <cell r="G5">
            <v>18314.820000000007</v>
          </cell>
          <cell r="H5">
            <v>0</v>
          </cell>
        </row>
        <row r="6">
          <cell r="D6">
            <v>0</v>
          </cell>
          <cell r="E6">
            <v>0</v>
          </cell>
          <cell r="F6">
            <v>0</v>
          </cell>
          <cell r="G6">
            <v>0</v>
          </cell>
          <cell r="H6">
            <v>0</v>
          </cell>
        </row>
        <row r="7">
          <cell r="D7">
            <v>0</v>
          </cell>
          <cell r="E7">
            <v>0</v>
          </cell>
          <cell r="F7">
            <v>0</v>
          </cell>
          <cell r="G7">
            <v>0</v>
          </cell>
          <cell r="H7">
            <v>0</v>
          </cell>
        </row>
        <row r="8">
          <cell r="D8">
            <v>0</v>
          </cell>
          <cell r="E8">
            <v>0</v>
          </cell>
          <cell r="F8">
            <v>0</v>
          </cell>
          <cell r="G8">
            <v>0</v>
          </cell>
          <cell r="H8">
            <v>0</v>
          </cell>
        </row>
        <row r="9">
          <cell r="D9">
            <v>0</v>
          </cell>
          <cell r="E9">
            <v>0</v>
          </cell>
          <cell r="F9">
            <v>0</v>
          </cell>
          <cell r="G9">
            <v>0</v>
          </cell>
          <cell r="H9">
            <v>0</v>
          </cell>
        </row>
        <row r="10">
          <cell r="D10">
            <v>0</v>
          </cell>
          <cell r="E10">
            <v>0</v>
          </cell>
          <cell r="F10">
            <v>0</v>
          </cell>
          <cell r="G10">
            <v>0</v>
          </cell>
          <cell r="H10">
            <v>0</v>
          </cell>
        </row>
        <row r="11">
          <cell r="D11">
            <v>0</v>
          </cell>
          <cell r="E11">
            <v>0</v>
          </cell>
          <cell r="F11">
            <v>0</v>
          </cell>
          <cell r="G11">
            <v>0</v>
          </cell>
          <cell r="H11">
            <v>0</v>
          </cell>
        </row>
        <row r="12">
          <cell r="D12">
            <v>0</v>
          </cell>
          <cell r="E12">
            <v>0</v>
          </cell>
          <cell r="F12">
            <v>0</v>
          </cell>
          <cell r="G12">
            <v>0</v>
          </cell>
          <cell r="H12">
            <v>0</v>
          </cell>
        </row>
        <row r="19">
          <cell r="D19">
            <v>0</v>
          </cell>
          <cell r="E19">
            <v>0</v>
          </cell>
          <cell r="F19">
            <v>0</v>
          </cell>
          <cell r="G19">
            <v>0</v>
          </cell>
          <cell r="H19">
            <v>0</v>
          </cell>
          <cell r="I19">
            <v>0</v>
          </cell>
          <cell r="J19">
            <v>0</v>
          </cell>
          <cell r="K19">
            <v>0</v>
          </cell>
          <cell r="L19">
            <v>0</v>
          </cell>
        </row>
        <row r="20">
          <cell r="D20">
            <v>0</v>
          </cell>
          <cell r="E20">
            <v>0</v>
          </cell>
          <cell r="F20">
            <v>0</v>
          </cell>
          <cell r="G20">
            <v>0</v>
          </cell>
          <cell r="H20">
            <v>0</v>
          </cell>
          <cell r="I20">
            <v>0</v>
          </cell>
          <cell r="J20">
            <v>0</v>
          </cell>
          <cell r="K20">
            <v>0</v>
          </cell>
          <cell r="L20">
            <v>0</v>
          </cell>
        </row>
        <row r="21">
          <cell r="D21">
            <v>6789.3600000001024</v>
          </cell>
          <cell r="E21">
            <v>0</v>
          </cell>
          <cell r="F21">
            <v>0</v>
          </cell>
          <cell r="G21">
            <v>0</v>
          </cell>
          <cell r="H21">
            <v>6789.3600000001024</v>
          </cell>
          <cell r="I21">
            <v>6789.3600000001024</v>
          </cell>
          <cell r="J21">
            <v>0</v>
          </cell>
          <cell r="K21">
            <v>0</v>
          </cell>
          <cell r="L21">
            <v>0</v>
          </cell>
        </row>
        <row r="22">
          <cell r="D22">
            <v>10000</v>
          </cell>
          <cell r="E22">
            <v>0</v>
          </cell>
          <cell r="F22">
            <v>0</v>
          </cell>
          <cell r="G22">
            <v>0</v>
          </cell>
          <cell r="H22">
            <v>10000</v>
          </cell>
          <cell r="I22">
            <v>10000</v>
          </cell>
          <cell r="J22">
            <v>0</v>
          </cell>
          <cell r="K22">
            <v>0</v>
          </cell>
          <cell r="L22">
            <v>0</v>
          </cell>
        </row>
        <row r="23">
          <cell r="D23">
            <v>0</v>
          </cell>
          <cell r="E23">
            <v>0</v>
          </cell>
          <cell r="F23">
            <v>0</v>
          </cell>
          <cell r="G23">
            <v>0</v>
          </cell>
          <cell r="H23">
            <v>0</v>
          </cell>
          <cell r="I23">
            <v>0</v>
          </cell>
          <cell r="J23">
            <v>0</v>
          </cell>
          <cell r="K23">
            <v>0</v>
          </cell>
          <cell r="L23">
            <v>0</v>
          </cell>
        </row>
        <row r="24">
          <cell r="D24">
            <v>0</v>
          </cell>
          <cell r="E24">
            <v>0</v>
          </cell>
          <cell r="F24">
            <v>0</v>
          </cell>
          <cell r="G24">
            <v>0</v>
          </cell>
          <cell r="H24">
            <v>0</v>
          </cell>
          <cell r="I24">
            <v>0</v>
          </cell>
          <cell r="J24">
            <v>0</v>
          </cell>
          <cell r="K24">
            <v>0</v>
          </cell>
          <cell r="L24">
            <v>0</v>
          </cell>
        </row>
        <row r="25">
          <cell r="D25">
            <v>160000</v>
          </cell>
          <cell r="E25">
            <v>0</v>
          </cell>
          <cell r="F25">
            <v>0</v>
          </cell>
          <cell r="G25">
            <v>0</v>
          </cell>
          <cell r="H25">
            <v>160000</v>
          </cell>
          <cell r="I25">
            <v>160000</v>
          </cell>
          <cell r="J25">
            <v>0</v>
          </cell>
          <cell r="K25">
            <v>0</v>
          </cell>
          <cell r="L25">
            <v>0</v>
          </cell>
        </row>
        <row r="26">
          <cell r="D26">
            <v>0</v>
          </cell>
          <cell r="E26">
            <v>0</v>
          </cell>
          <cell r="F26">
            <v>0</v>
          </cell>
          <cell r="G26">
            <v>0</v>
          </cell>
          <cell r="H26">
            <v>0</v>
          </cell>
          <cell r="I26">
            <v>0</v>
          </cell>
          <cell r="J26">
            <v>0</v>
          </cell>
          <cell r="K26">
            <v>0</v>
          </cell>
          <cell r="L26">
            <v>0</v>
          </cell>
        </row>
        <row r="27">
          <cell r="D27">
            <v>0</v>
          </cell>
          <cell r="E27">
            <v>0</v>
          </cell>
          <cell r="F27">
            <v>0</v>
          </cell>
          <cell r="G27">
            <v>0</v>
          </cell>
          <cell r="H27">
            <v>0</v>
          </cell>
          <cell r="I27">
            <v>0</v>
          </cell>
          <cell r="J27">
            <v>0</v>
          </cell>
          <cell r="K27">
            <v>0</v>
          </cell>
          <cell r="L27">
            <v>0</v>
          </cell>
        </row>
      </sheetData>
      <sheetData sheetId="7"/>
      <sheetData sheetId="8">
        <row r="6">
          <cell r="D6">
            <v>7</v>
          </cell>
        </row>
        <row r="10">
          <cell r="H10">
            <v>0</v>
          </cell>
        </row>
        <row r="11">
          <cell r="H11">
            <v>0</v>
          </cell>
        </row>
        <row r="18">
          <cell r="H18">
            <v>0</v>
          </cell>
        </row>
        <row r="30">
          <cell r="H30">
            <v>11.41</v>
          </cell>
        </row>
        <row r="31">
          <cell r="H31" t="str">
            <v>Sin información</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1100"/>
      <sheetName val="2100"/>
      <sheetName val="2110"/>
      <sheetName val="5100"/>
      <sheetName val="5120"/>
      <sheetName val="6100"/>
      <sheetName val="7100"/>
      <sheetName val="Acerno_Cache_XXXXX"/>
      <sheetName val="8100"/>
    </sheetNames>
    <sheetDataSet>
      <sheetData sheetId="0"/>
      <sheetData sheetId="1">
        <row r="3">
          <cell r="D3">
            <v>4717342.0399999991</v>
          </cell>
          <cell r="L3">
            <v>6156430.8399999989</v>
          </cell>
        </row>
        <row r="4">
          <cell r="D4">
            <v>5609.71</v>
          </cell>
          <cell r="L4">
            <v>5941163.7699999996</v>
          </cell>
        </row>
        <row r="5">
          <cell r="D5">
            <v>0</v>
          </cell>
          <cell r="L5">
            <v>0</v>
          </cell>
        </row>
        <row r="6">
          <cell r="D6">
            <v>0</v>
          </cell>
          <cell r="L6">
            <v>5941163.7699999996</v>
          </cell>
        </row>
        <row r="7">
          <cell r="D7">
            <v>0</v>
          </cell>
          <cell r="L7">
            <v>0</v>
          </cell>
        </row>
        <row r="8">
          <cell r="D8">
            <v>5609.71</v>
          </cell>
          <cell r="L8">
            <v>0</v>
          </cell>
        </row>
        <row r="9">
          <cell r="D9">
            <v>0</v>
          </cell>
          <cell r="L9">
            <v>0</v>
          </cell>
        </row>
        <row r="10">
          <cell r="D10">
            <v>16262.539999999979</v>
          </cell>
          <cell r="L10">
            <v>0</v>
          </cell>
        </row>
        <row r="11">
          <cell r="D11">
            <v>0</v>
          </cell>
          <cell r="L11">
            <v>0</v>
          </cell>
        </row>
        <row r="12">
          <cell r="D12">
            <v>0</v>
          </cell>
          <cell r="L12">
            <v>-93592.24</v>
          </cell>
        </row>
        <row r="13">
          <cell r="D13">
            <v>280613.37</v>
          </cell>
          <cell r="L13">
            <v>0</v>
          </cell>
        </row>
        <row r="14">
          <cell r="D14">
            <v>0</v>
          </cell>
          <cell r="L14">
            <v>-93592.24</v>
          </cell>
        </row>
        <row r="15">
          <cell r="D15">
            <v>0</v>
          </cell>
          <cell r="L15">
            <v>308859.31</v>
          </cell>
        </row>
        <row r="16">
          <cell r="D16">
            <v>-264350.83</v>
          </cell>
          <cell r="L16">
            <v>0</v>
          </cell>
        </row>
        <row r="17">
          <cell r="D17">
            <v>0</v>
          </cell>
          <cell r="L17">
            <v>0</v>
          </cell>
        </row>
        <row r="18">
          <cell r="D18">
            <v>4694869.7899999991</v>
          </cell>
          <cell r="L18">
            <v>0</v>
          </cell>
        </row>
        <row r="19">
          <cell r="D19">
            <v>4752888.8899999997</v>
          </cell>
          <cell r="L19">
            <v>0</v>
          </cell>
        </row>
        <row r="20">
          <cell r="D20">
            <v>1062770.8999999999</v>
          </cell>
          <cell r="L20">
            <v>0</v>
          </cell>
        </row>
        <row r="21">
          <cell r="D21">
            <v>624156.14</v>
          </cell>
          <cell r="L21">
            <v>0</v>
          </cell>
        </row>
        <row r="22">
          <cell r="D22">
            <v>403316.32</v>
          </cell>
          <cell r="L22">
            <v>0</v>
          </cell>
        </row>
        <row r="23">
          <cell r="D23">
            <v>-2148262.46</v>
          </cell>
          <cell r="L23">
            <v>0</v>
          </cell>
        </row>
        <row r="24">
          <cell r="D24">
            <v>0</v>
          </cell>
          <cell r="L24">
            <v>0</v>
          </cell>
        </row>
        <row r="25">
          <cell r="D25">
            <v>600</v>
          </cell>
          <cell r="L25">
            <v>0</v>
          </cell>
        </row>
        <row r="26">
          <cell r="D26">
            <v>0</v>
          </cell>
          <cell r="L26">
            <v>0</v>
          </cell>
        </row>
        <row r="27">
          <cell r="D27">
            <v>600</v>
          </cell>
          <cell r="L27">
            <v>0</v>
          </cell>
        </row>
        <row r="28">
          <cell r="D28">
            <v>0</v>
          </cell>
          <cell r="L28">
            <v>0</v>
          </cell>
        </row>
        <row r="29">
          <cell r="D29">
            <v>0</v>
          </cell>
          <cell r="L29">
            <v>0</v>
          </cell>
        </row>
        <row r="30">
          <cell r="D30">
            <v>0</v>
          </cell>
          <cell r="L30">
            <v>1608861.71</v>
          </cell>
        </row>
        <row r="31">
          <cell r="D31">
            <v>3047950.51</v>
          </cell>
          <cell r="L31">
            <v>0</v>
          </cell>
        </row>
        <row r="32">
          <cell r="D32">
            <v>0</v>
          </cell>
          <cell r="L32">
            <v>0</v>
          </cell>
        </row>
        <row r="33">
          <cell r="D33">
            <v>0</v>
          </cell>
          <cell r="L33">
            <v>0</v>
          </cell>
        </row>
        <row r="34">
          <cell r="D34">
            <v>0</v>
          </cell>
          <cell r="L34">
            <v>0</v>
          </cell>
        </row>
        <row r="35">
          <cell r="D35">
            <v>0</v>
          </cell>
          <cell r="L35">
            <v>0</v>
          </cell>
        </row>
        <row r="36">
          <cell r="D36">
            <v>0</v>
          </cell>
          <cell r="L36">
            <v>1206830.02</v>
          </cell>
        </row>
        <row r="37">
          <cell r="D37">
            <v>0</v>
          </cell>
          <cell r="L37">
            <v>1206830.02</v>
          </cell>
        </row>
        <row r="38">
          <cell r="D38">
            <v>0</v>
          </cell>
          <cell r="L38">
            <v>0</v>
          </cell>
        </row>
        <row r="39">
          <cell r="D39">
            <v>1917791.02</v>
          </cell>
          <cell r="L39">
            <v>402031.69</v>
          </cell>
        </row>
        <row r="40">
          <cell r="D40">
            <v>1917791.02</v>
          </cell>
          <cell r="L40">
            <v>54350.61</v>
          </cell>
        </row>
        <row r="41">
          <cell r="D41">
            <v>0</v>
          </cell>
          <cell r="L41">
            <v>59762.43</v>
          </cell>
        </row>
        <row r="42">
          <cell r="D42">
            <v>0</v>
          </cell>
          <cell r="L42">
            <v>0</v>
          </cell>
        </row>
        <row r="43">
          <cell r="D43">
            <v>0</v>
          </cell>
          <cell r="L43">
            <v>281669.59999999998</v>
          </cell>
        </row>
        <row r="44">
          <cell r="D44">
            <v>0</v>
          </cell>
          <cell r="L44">
            <v>0</v>
          </cell>
        </row>
        <row r="45">
          <cell r="D45">
            <v>0</v>
          </cell>
          <cell r="L45">
            <v>6249.05</v>
          </cell>
        </row>
        <row r="46">
          <cell r="D46">
            <v>5150.37</v>
          </cell>
          <cell r="L46">
            <v>0</v>
          </cell>
        </row>
        <row r="47">
          <cell r="D47">
            <v>0</v>
          </cell>
          <cell r="L47">
            <v>0</v>
          </cell>
        </row>
        <row r="48">
          <cell r="D48">
            <v>5150.37</v>
          </cell>
          <cell r="L48">
            <v>0</v>
          </cell>
        </row>
        <row r="49">
          <cell r="D49">
            <v>0</v>
          </cell>
          <cell r="L49">
            <v>7765292.5499999989</v>
          </cell>
        </row>
        <row r="50">
          <cell r="D50">
            <v>0</v>
          </cell>
        </row>
        <row r="51">
          <cell r="D51">
            <v>1123852.45</v>
          </cell>
        </row>
        <row r="52">
          <cell r="D52">
            <v>1156.67</v>
          </cell>
        </row>
        <row r="53">
          <cell r="D53">
            <v>7765292.5499999989</v>
          </cell>
        </row>
      </sheetData>
      <sheetData sheetId="2">
        <row r="5">
          <cell r="D5">
            <v>5826306.0100000007</v>
          </cell>
          <cell r="L5">
            <v>0</v>
          </cell>
        </row>
        <row r="6">
          <cell r="D6">
            <v>4899130.1900000004</v>
          </cell>
          <cell r="L6">
            <v>0</v>
          </cell>
        </row>
        <row r="7">
          <cell r="D7">
            <v>927175.82</v>
          </cell>
          <cell r="L7">
            <v>0</v>
          </cell>
        </row>
        <row r="8">
          <cell r="D8">
            <v>0</v>
          </cell>
          <cell r="L8">
            <v>0</v>
          </cell>
        </row>
        <row r="9">
          <cell r="D9">
            <v>115597.74</v>
          </cell>
          <cell r="L9">
            <v>0</v>
          </cell>
        </row>
        <row r="10">
          <cell r="D10">
            <v>0</v>
          </cell>
          <cell r="L10">
            <v>0</v>
          </cell>
        </row>
        <row r="11">
          <cell r="L11">
            <v>0</v>
          </cell>
        </row>
        <row r="12">
          <cell r="D12">
            <v>492659.69</v>
          </cell>
          <cell r="L12">
            <v>0</v>
          </cell>
        </row>
        <row r="13">
          <cell r="D13">
            <v>471910.6</v>
          </cell>
          <cell r="L13">
            <v>0</v>
          </cell>
        </row>
        <row r="14">
          <cell r="D14">
            <v>20749.09</v>
          </cell>
          <cell r="L14">
            <v>0</v>
          </cell>
        </row>
        <row r="15">
          <cell r="D15">
            <v>0</v>
          </cell>
          <cell r="L15">
            <v>0</v>
          </cell>
        </row>
        <row r="16">
          <cell r="D16">
            <v>384.22</v>
          </cell>
          <cell r="L16">
            <v>0</v>
          </cell>
        </row>
        <row r="17">
          <cell r="L17">
            <v>0</v>
          </cell>
        </row>
        <row r="18">
          <cell r="L18">
            <v>0</v>
          </cell>
        </row>
        <row r="19">
          <cell r="D19">
            <v>0</v>
          </cell>
          <cell r="L19">
            <v>0</v>
          </cell>
        </row>
        <row r="20">
          <cell r="D20">
            <v>0</v>
          </cell>
          <cell r="L20">
            <v>0</v>
          </cell>
        </row>
        <row r="22">
          <cell r="D22">
            <v>0</v>
          </cell>
        </row>
        <row r="23">
          <cell r="D23">
            <v>0</v>
          </cell>
        </row>
        <row r="24">
          <cell r="D24">
            <v>0</v>
          </cell>
          <cell r="L24">
            <v>0</v>
          </cell>
        </row>
        <row r="25">
          <cell r="D25">
            <v>0</v>
          </cell>
          <cell r="L25">
            <v>0</v>
          </cell>
        </row>
        <row r="26">
          <cell r="D26">
            <v>202.29</v>
          </cell>
          <cell r="L26">
            <v>6744009.2599999998</v>
          </cell>
        </row>
        <row r="27">
          <cell r="D27">
            <v>202.29</v>
          </cell>
          <cell r="L27">
            <v>6744009.2599999998</v>
          </cell>
        </row>
        <row r="28">
          <cell r="D28">
            <v>0</v>
          </cell>
          <cell r="L28">
            <v>0</v>
          </cell>
        </row>
        <row r="29">
          <cell r="D29">
            <v>0</v>
          </cell>
          <cell r="L29">
            <v>0</v>
          </cell>
        </row>
        <row r="30">
          <cell r="D30">
            <v>0</v>
          </cell>
          <cell r="L30">
            <v>0</v>
          </cell>
        </row>
        <row r="31">
          <cell r="L31">
            <v>0</v>
          </cell>
        </row>
        <row r="34">
          <cell r="L34">
            <v>0</v>
          </cell>
        </row>
        <row r="36">
          <cell r="L36">
            <v>0</v>
          </cell>
        </row>
        <row r="37">
          <cell r="L37">
            <v>0</v>
          </cell>
        </row>
        <row r="38">
          <cell r="L38">
            <v>0</v>
          </cell>
        </row>
        <row r="39">
          <cell r="L39">
            <v>0</v>
          </cell>
        </row>
        <row r="40">
          <cell r="L40">
            <v>0</v>
          </cell>
        </row>
        <row r="41">
          <cell r="L41">
            <v>0</v>
          </cell>
        </row>
        <row r="42">
          <cell r="L42">
            <v>0</v>
          </cell>
        </row>
        <row r="43">
          <cell r="L43">
            <v>0</v>
          </cell>
        </row>
        <row r="44">
          <cell r="L44">
            <v>0</v>
          </cell>
        </row>
      </sheetData>
      <sheetData sheetId="3"/>
      <sheetData sheetId="4">
        <row r="5">
          <cell r="D5">
            <v>6195509</v>
          </cell>
          <cell r="E5">
            <v>677856.77</v>
          </cell>
          <cell r="F5">
            <v>6873365.7699999996</v>
          </cell>
          <cell r="G5">
            <v>6186331.7300000004</v>
          </cell>
          <cell r="H5">
            <v>5823372.0300000003</v>
          </cell>
          <cell r="I5">
            <v>1049993.7399999993</v>
          </cell>
          <cell r="J5">
            <v>5821534.8099999996</v>
          </cell>
          <cell r="K5">
            <v>1837.2200000006706</v>
          </cell>
        </row>
        <row r="6">
          <cell r="D6">
            <v>492241</v>
          </cell>
          <cell r="E6">
            <v>206847.82</v>
          </cell>
          <cell r="F6">
            <v>699088.82000000007</v>
          </cell>
          <cell r="G6">
            <v>539448.22</v>
          </cell>
          <cell r="H6">
            <v>500081.26</v>
          </cell>
          <cell r="I6">
            <v>199007.56000000006</v>
          </cell>
          <cell r="J6">
            <v>448154.39</v>
          </cell>
          <cell r="K6">
            <v>51926.869999999995</v>
          </cell>
        </row>
        <row r="7">
          <cell r="D7">
            <v>0</v>
          </cell>
          <cell r="E7">
            <v>41135.279999999999</v>
          </cell>
          <cell r="F7">
            <v>41135.279999999999</v>
          </cell>
          <cell r="G7">
            <v>1267.1600000000001</v>
          </cell>
          <cell r="H7">
            <v>1267.1600000000001</v>
          </cell>
          <cell r="I7">
            <v>39868.119999999995</v>
          </cell>
          <cell r="J7">
            <v>1267.1600000000001</v>
          </cell>
          <cell r="K7">
            <v>0</v>
          </cell>
        </row>
        <row r="8">
          <cell r="D8">
            <v>0</v>
          </cell>
          <cell r="E8">
            <v>0</v>
          </cell>
          <cell r="F8">
            <v>0</v>
          </cell>
          <cell r="G8">
            <v>0</v>
          </cell>
          <cell r="H8">
            <v>0</v>
          </cell>
          <cell r="I8">
            <v>0</v>
          </cell>
          <cell r="J8">
            <v>0</v>
          </cell>
          <cell r="K8">
            <v>0</v>
          </cell>
        </row>
        <row r="9">
          <cell r="D9">
            <v>0</v>
          </cell>
          <cell r="E9">
            <v>0</v>
          </cell>
          <cell r="F9">
            <v>0</v>
          </cell>
          <cell r="G9">
            <v>0</v>
          </cell>
          <cell r="H9">
            <v>0</v>
          </cell>
          <cell r="I9">
            <v>0</v>
          </cell>
          <cell r="J9">
            <v>0</v>
          </cell>
          <cell r="K9">
            <v>0</v>
          </cell>
        </row>
        <row r="10">
          <cell r="D10">
            <v>61000</v>
          </cell>
          <cell r="E10">
            <v>135298.97</v>
          </cell>
          <cell r="F10">
            <v>196298.97</v>
          </cell>
          <cell r="G10">
            <v>77737.13</v>
          </cell>
          <cell r="H10">
            <v>33576.550000000003</v>
          </cell>
          <cell r="I10">
            <v>162722.41999999998</v>
          </cell>
          <cell r="J10">
            <v>32997.18</v>
          </cell>
          <cell r="K10">
            <v>579.37000000000262</v>
          </cell>
        </row>
        <row r="11">
          <cell r="D11">
            <v>0</v>
          </cell>
          <cell r="E11">
            <v>0</v>
          </cell>
          <cell r="F11">
            <v>0</v>
          </cell>
          <cell r="G11">
            <v>0</v>
          </cell>
          <cell r="H11">
            <v>0</v>
          </cell>
          <cell r="I11">
            <v>0</v>
          </cell>
          <cell r="J11">
            <v>0</v>
          </cell>
          <cell r="K11">
            <v>0</v>
          </cell>
        </row>
        <row r="12">
          <cell r="D12">
            <v>0</v>
          </cell>
          <cell r="E12">
            <v>32500</v>
          </cell>
          <cell r="F12">
            <v>32500</v>
          </cell>
          <cell r="G12">
            <v>3900</v>
          </cell>
          <cell r="H12">
            <v>3900</v>
          </cell>
          <cell r="I12">
            <v>28600</v>
          </cell>
          <cell r="J12">
            <v>3900</v>
          </cell>
          <cell r="K12">
            <v>0</v>
          </cell>
        </row>
        <row r="13">
          <cell r="D13">
            <v>0</v>
          </cell>
          <cell r="E13">
            <v>0</v>
          </cell>
          <cell r="F13">
            <v>0</v>
          </cell>
          <cell r="G13">
            <v>0</v>
          </cell>
          <cell r="H13">
            <v>0</v>
          </cell>
          <cell r="I13">
            <v>0</v>
          </cell>
          <cell r="J13">
            <v>0</v>
          </cell>
          <cell r="K13">
            <v>0</v>
          </cell>
        </row>
        <row r="20">
          <cell r="D20">
            <v>0</v>
          </cell>
          <cell r="E20">
            <v>0</v>
          </cell>
          <cell r="F20">
            <v>0</v>
          </cell>
          <cell r="G20">
            <v>0</v>
          </cell>
          <cell r="H20">
            <v>0</v>
          </cell>
          <cell r="I20">
            <v>0</v>
          </cell>
          <cell r="J20">
            <v>0</v>
          </cell>
        </row>
        <row r="21">
          <cell r="D21">
            <v>0</v>
          </cell>
          <cell r="E21">
            <v>0</v>
          </cell>
          <cell r="F21">
            <v>0</v>
          </cell>
          <cell r="G21">
            <v>0</v>
          </cell>
          <cell r="H21">
            <v>0</v>
          </cell>
          <cell r="I21">
            <v>0</v>
          </cell>
          <cell r="J21">
            <v>0</v>
          </cell>
        </row>
        <row r="22">
          <cell r="D22">
            <v>6748750</v>
          </cell>
          <cell r="E22">
            <v>0</v>
          </cell>
          <cell r="F22">
            <v>6748750</v>
          </cell>
          <cell r="G22">
            <v>6744009.2599999998</v>
          </cell>
          <cell r="H22">
            <v>4826318.24</v>
          </cell>
          <cell r="I22">
            <v>0</v>
          </cell>
          <cell r="J22">
            <v>1917691.0199999996</v>
          </cell>
        </row>
        <row r="23">
          <cell r="D23">
            <v>0</v>
          </cell>
          <cell r="E23">
            <v>0</v>
          </cell>
          <cell r="F23">
            <v>0</v>
          </cell>
          <cell r="G23">
            <v>0</v>
          </cell>
          <cell r="H23">
            <v>0</v>
          </cell>
          <cell r="I23">
            <v>0</v>
          </cell>
          <cell r="J23">
            <v>0</v>
          </cell>
        </row>
        <row r="24">
          <cell r="D24">
            <v>0</v>
          </cell>
          <cell r="E24">
            <v>0</v>
          </cell>
          <cell r="F24">
            <v>0</v>
          </cell>
          <cell r="G24">
            <v>0</v>
          </cell>
          <cell r="H24">
            <v>0</v>
          </cell>
          <cell r="I24">
            <v>0</v>
          </cell>
          <cell r="J24">
            <v>0</v>
          </cell>
        </row>
        <row r="25">
          <cell r="D25">
            <v>0</v>
          </cell>
          <cell r="E25">
            <v>0</v>
          </cell>
          <cell r="F25">
            <v>0</v>
          </cell>
          <cell r="G25">
            <v>0</v>
          </cell>
          <cell r="H25">
            <v>0</v>
          </cell>
          <cell r="I25">
            <v>0</v>
          </cell>
          <cell r="J25">
            <v>0</v>
          </cell>
        </row>
        <row r="26">
          <cell r="D26">
            <v>0</v>
          </cell>
          <cell r="E26">
            <v>0</v>
          </cell>
          <cell r="F26">
            <v>0</v>
          </cell>
          <cell r="G26">
            <v>0</v>
          </cell>
          <cell r="H26">
            <v>0</v>
          </cell>
          <cell r="I26">
            <v>0</v>
          </cell>
          <cell r="J26">
            <v>0</v>
          </cell>
        </row>
        <row r="27">
          <cell r="D27">
            <v>0</v>
          </cell>
          <cell r="E27">
            <v>1093638.8400000001</v>
          </cell>
          <cell r="F27">
            <v>1093638.8400000001</v>
          </cell>
          <cell r="G27">
            <v>5761.34</v>
          </cell>
          <cell r="H27">
            <v>5661.34</v>
          </cell>
          <cell r="I27">
            <v>0</v>
          </cell>
          <cell r="J27">
            <v>100</v>
          </cell>
        </row>
        <row r="28">
          <cell r="D28">
            <v>0</v>
          </cell>
          <cell r="E28">
            <v>0</v>
          </cell>
          <cell r="F28">
            <v>0</v>
          </cell>
          <cell r="G28">
            <v>0</v>
          </cell>
          <cell r="H28">
            <v>0</v>
          </cell>
          <cell r="I28">
            <v>0</v>
          </cell>
          <cell r="J28">
            <v>0</v>
          </cell>
        </row>
      </sheetData>
      <sheetData sheetId="5">
        <row r="5">
          <cell r="D5">
            <v>5761.34</v>
          </cell>
          <cell r="E5">
            <v>3900</v>
          </cell>
        </row>
        <row r="6">
          <cell r="D6">
            <v>0</v>
          </cell>
          <cell r="E6">
            <v>0</v>
          </cell>
        </row>
        <row r="8">
          <cell r="D8">
            <v>0</v>
          </cell>
          <cell r="E8">
            <v>0</v>
          </cell>
        </row>
        <row r="10">
          <cell r="F10">
            <v>13007.42</v>
          </cell>
        </row>
        <row r="11">
          <cell r="F11">
            <v>0</v>
          </cell>
        </row>
        <row r="12">
          <cell r="F12">
            <v>0</v>
          </cell>
        </row>
      </sheetData>
      <sheetData sheetId="6">
        <row r="3">
          <cell r="D3">
            <v>1917791.02</v>
          </cell>
        </row>
        <row r="4">
          <cell r="D4">
            <v>1917791.02</v>
          </cell>
        </row>
        <row r="5">
          <cell r="D5">
            <v>0</v>
          </cell>
        </row>
        <row r="6">
          <cell r="D6">
            <v>0</v>
          </cell>
        </row>
        <row r="7">
          <cell r="D7">
            <v>0</v>
          </cell>
        </row>
        <row r="8">
          <cell r="D8">
            <v>0</v>
          </cell>
        </row>
        <row r="9">
          <cell r="D9">
            <v>0</v>
          </cell>
        </row>
        <row r="10">
          <cell r="D10">
            <v>1549099.28</v>
          </cell>
        </row>
        <row r="11">
          <cell r="D11">
            <v>54343.46</v>
          </cell>
        </row>
        <row r="12">
          <cell r="D12">
            <v>7.15</v>
          </cell>
        </row>
        <row r="13">
          <cell r="D13">
            <v>1494748.67</v>
          </cell>
        </row>
        <row r="14">
          <cell r="D14">
            <v>0</v>
          </cell>
        </row>
        <row r="15">
          <cell r="D15">
            <v>0</v>
          </cell>
        </row>
        <row r="16">
          <cell r="D16">
            <v>1123852.45</v>
          </cell>
        </row>
        <row r="17">
          <cell r="D17">
            <v>0</v>
          </cell>
        </row>
        <row r="18">
          <cell r="D18">
            <v>1492544.19</v>
          </cell>
        </row>
        <row r="19">
          <cell r="D19">
            <v>1492544.19</v>
          </cell>
        </row>
        <row r="23">
          <cell r="D23">
            <v>9096148.120000001</v>
          </cell>
        </row>
        <row r="24">
          <cell r="D24">
            <v>4831979.58</v>
          </cell>
        </row>
        <row r="25">
          <cell r="D25">
            <v>756750.23</v>
          </cell>
        </row>
        <row r="26">
          <cell r="D26">
            <v>3507418.31</v>
          </cell>
        </row>
        <row r="27">
          <cell r="D27">
            <v>0</v>
          </cell>
        </row>
        <row r="28">
          <cell r="D28">
            <v>9113832.629999999</v>
          </cell>
        </row>
        <row r="29">
          <cell r="D29">
            <v>6307853.54</v>
          </cell>
        </row>
        <row r="30">
          <cell r="D30">
            <v>36906.79</v>
          </cell>
        </row>
        <row r="31">
          <cell r="D31">
            <v>2769072.3</v>
          </cell>
        </row>
        <row r="32">
          <cell r="D32">
            <v>0</v>
          </cell>
        </row>
        <row r="33">
          <cell r="D33">
            <v>-17684.509999997914</v>
          </cell>
        </row>
        <row r="34">
          <cell r="D34">
            <v>1141536.96</v>
          </cell>
        </row>
        <row r="35">
          <cell r="D35">
            <v>1123852.450000002</v>
          </cell>
        </row>
      </sheetData>
      <sheetData sheetId="7">
        <row r="5">
          <cell r="D5">
            <v>6574.05</v>
          </cell>
          <cell r="E5">
            <v>0</v>
          </cell>
          <cell r="F5">
            <v>6574.05</v>
          </cell>
          <cell r="G5">
            <v>6574.05</v>
          </cell>
          <cell r="H5">
            <v>0</v>
          </cell>
        </row>
        <row r="6">
          <cell r="D6">
            <v>30339.89</v>
          </cell>
          <cell r="E6">
            <v>0</v>
          </cell>
          <cell r="F6">
            <v>30339.89</v>
          </cell>
          <cell r="G6">
            <v>30332.74</v>
          </cell>
          <cell r="H6">
            <v>7.1499999999978172</v>
          </cell>
        </row>
        <row r="7">
          <cell r="D7">
            <v>0</v>
          </cell>
          <cell r="E7">
            <v>0</v>
          </cell>
          <cell r="F7">
            <v>0</v>
          </cell>
          <cell r="G7">
            <v>0</v>
          </cell>
          <cell r="H7">
            <v>0</v>
          </cell>
        </row>
        <row r="8">
          <cell r="D8">
            <v>0</v>
          </cell>
          <cell r="E8">
            <v>0</v>
          </cell>
          <cell r="F8">
            <v>0</v>
          </cell>
          <cell r="G8">
            <v>0</v>
          </cell>
          <cell r="H8">
            <v>0</v>
          </cell>
        </row>
        <row r="9">
          <cell r="D9">
            <v>0</v>
          </cell>
          <cell r="E9">
            <v>0</v>
          </cell>
          <cell r="F9">
            <v>0</v>
          </cell>
          <cell r="G9">
            <v>0</v>
          </cell>
          <cell r="H9">
            <v>0</v>
          </cell>
        </row>
        <row r="10">
          <cell r="D10">
            <v>0</v>
          </cell>
          <cell r="E10">
            <v>0</v>
          </cell>
          <cell r="F10">
            <v>0</v>
          </cell>
          <cell r="G10">
            <v>0</v>
          </cell>
          <cell r="H10">
            <v>0</v>
          </cell>
        </row>
        <row r="11">
          <cell r="D11">
            <v>0</v>
          </cell>
          <cell r="E11">
            <v>0</v>
          </cell>
          <cell r="F11">
            <v>0</v>
          </cell>
          <cell r="G11">
            <v>0</v>
          </cell>
          <cell r="H11">
            <v>0</v>
          </cell>
        </row>
        <row r="12">
          <cell r="D12">
            <v>0</v>
          </cell>
          <cell r="E12">
            <v>0</v>
          </cell>
          <cell r="F12">
            <v>0</v>
          </cell>
          <cell r="G12">
            <v>0</v>
          </cell>
          <cell r="H12">
            <v>0</v>
          </cell>
        </row>
        <row r="19">
          <cell r="D19">
            <v>0</v>
          </cell>
          <cell r="E19">
            <v>0</v>
          </cell>
          <cell r="F19">
            <v>0</v>
          </cell>
          <cell r="G19">
            <v>0</v>
          </cell>
          <cell r="H19">
            <v>0</v>
          </cell>
          <cell r="I19">
            <v>0</v>
          </cell>
          <cell r="J19">
            <v>0</v>
          </cell>
          <cell r="K19">
            <v>0</v>
          </cell>
          <cell r="L19">
            <v>0</v>
          </cell>
        </row>
        <row r="20">
          <cell r="D20">
            <v>0</v>
          </cell>
          <cell r="E20">
            <v>0</v>
          </cell>
          <cell r="F20">
            <v>0</v>
          </cell>
          <cell r="G20">
            <v>0</v>
          </cell>
          <cell r="H20">
            <v>0</v>
          </cell>
          <cell r="I20">
            <v>0</v>
          </cell>
          <cell r="J20">
            <v>0</v>
          </cell>
          <cell r="K20">
            <v>0</v>
          </cell>
          <cell r="L20">
            <v>0</v>
          </cell>
        </row>
        <row r="21">
          <cell r="D21">
            <v>756750.22999999952</v>
          </cell>
          <cell r="E21">
            <v>0</v>
          </cell>
          <cell r="F21">
            <v>0</v>
          </cell>
          <cell r="G21">
            <v>0</v>
          </cell>
          <cell r="H21">
            <v>756750.22999999952</v>
          </cell>
          <cell r="I21">
            <v>756750.23</v>
          </cell>
          <cell r="J21">
            <v>0</v>
          </cell>
          <cell r="K21">
            <v>0</v>
          </cell>
          <cell r="L21">
            <v>-4.6566128730773926E-10</v>
          </cell>
        </row>
        <row r="22">
          <cell r="D22">
            <v>0</v>
          </cell>
          <cell r="E22">
            <v>0</v>
          </cell>
          <cell r="F22">
            <v>0</v>
          </cell>
          <cell r="G22">
            <v>0</v>
          </cell>
          <cell r="H22">
            <v>0</v>
          </cell>
          <cell r="I22">
            <v>0</v>
          </cell>
          <cell r="J22">
            <v>0</v>
          </cell>
          <cell r="K22">
            <v>0</v>
          </cell>
          <cell r="L22">
            <v>0</v>
          </cell>
        </row>
        <row r="23">
          <cell r="D23">
            <v>0</v>
          </cell>
          <cell r="E23">
            <v>0</v>
          </cell>
          <cell r="F23">
            <v>0</v>
          </cell>
          <cell r="G23">
            <v>0</v>
          </cell>
          <cell r="H23">
            <v>0</v>
          </cell>
          <cell r="I23">
            <v>0</v>
          </cell>
          <cell r="J23">
            <v>0</v>
          </cell>
          <cell r="K23">
            <v>0</v>
          </cell>
          <cell r="L23">
            <v>0</v>
          </cell>
        </row>
        <row r="24">
          <cell r="D24">
            <v>0</v>
          </cell>
          <cell r="E24">
            <v>0</v>
          </cell>
          <cell r="F24">
            <v>0</v>
          </cell>
          <cell r="G24">
            <v>0</v>
          </cell>
          <cell r="H24">
            <v>0</v>
          </cell>
          <cell r="I24">
            <v>0</v>
          </cell>
          <cell r="J24">
            <v>0</v>
          </cell>
          <cell r="K24">
            <v>0</v>
          </cell>
          <cell r="L24">
            <v>0</v>
          </cell>
        </row>
        <row r="25">
          <cell r="D25">
            <v>0</v>
          </cell>
          <cell r="E25">
            <v>0</v>
          </cell>
          <cell r="F25">
            <v>0</v>
          </cell>
          <cell r="G25">
            <v>0</v>
          </cell>
          <cell r="H25">
            <v>0</v>
          </cell>
          <cell r="I25">
            <v>0</v>
          </cell>
          <cell r="J25">
            <v>0</v>
          </cell>
          <cell r="K25">
            <v>0</v>
          </cell>
          <cell r="L25">
            <v>0</v>
          </cell>
        </row>
        <row r="26">
          <cell r="D26">
            <v>0</v>
          </cell>
          <cell r="E26">
            <v>0</v>
          </cell>
          <cell r="F26">
            <v>0</v>
          </cell>
          <cell r="G26">
            <v>0</v>
          </cell>
          <cell r="H26">
            <v>0</v>
          </cell>
          <cell r="I26">
            <v>0</v>
          </cell>
          <cell r="J26">
            <v>0</v>
          </cell>
          <cell r="K26">
            <v>0</v>
          </cell>
          <cell r="L26">
            <v>0</v>
          </cell>
        </row>
        <row r="27">
          <cell r="D27">
            <v>0</v>
          </cell>
          <cell r="E27">
            <v>0</v>
          </cell>
          <cell r="F27">
            <v>0</v>
          </cell>
          <cell r="G27">
            <v>0</v>
          </cell>
          <cell r="H27">
            <v>0</v>
          </cell>
          <cell r="I27">
            <v>0</v>
          </cell>
          <cell r="J27">
            <v>0</v>
          </cell>
          <cell r="K27">
            <v>0</v>
          </cell>
          <cell r="L27">
            <v>0</v>
          </cell>
        </row>
      </sheetData>
      <sheetData sheetId="8"/>
      <sheetData sheetId="9">
        <row r="6">
          <cell r="D6">
            <v>87</v>
          </cell>
        </row>
        <row r="10">
          <cell r="H10">
            <v>0</v>
          </cell>
        </row>
        <row r="11">
          <cell r="H11">
            <v>0</v>
          </cell>
        </row>
        <row r="16">
          <cell r="H16">
            <v>0</v>
          </cell>
        </row>
        <row r="30">
          <cell r="H30" t="str">
            <v>Sin información</v>
          </cell>
        </row>
        <row r="31">
          <cell r="H31" t="str">
            <v>Sin información</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1100"/>
      <sheetName val="2100"/>
      <sheetName val="2110"/>
      <sheetName val="5100"/>
      <sheetName val="5120"/>
      <sheetName val="6100"/>
      <sheetName val="7100"/>
      <sheetName val="Acerno_Cache_XXXXX"/>
      <sheetName val="8100"/>
    </sheetNames>
    <sheetDataSet>
      <sheetData sheetId="0"/>
      <sheetData sheetId="1">
        <row r="3">
          <cell r="D3">
            <v>157788.26</v>
          </cell>
          <cell r="L3">
            <v>589700.33000000007</v>
          </cell>
        </row>
        <row r="4">
          <cell r="D4">
            <v>51445.35</v>
          </cell>
          <cell r="L4">
            <v>1410098.51</v>
          </cell>
        </row>
        <row r="5">
          <cell r="D5">
            <v>0</v>
          </cell>
          <cell r="L5">
            <v>1403298.51</v>
          </cell>
        </row>
        <row r="6">
          <cell r="D6">
            <v>0</v>
          </cell>
          <cell r="L6">
            <v>0</v>
          </cell>
        </row>
        <row r="7">
          <cell r="D7">
            <v>0</v>
          </cell>
          <cell r="L7">
            <v>6800</v>
          </cell>
        </row>
        <row r="8">
          <cell r="D8">
            <v>51445.35</v>
          </cell>
          <cell r="L8">
            <v>0</v>
          </cell>
        </row>
        <row r="9">
          <cell r="D9">
            <v>0</v>
          </cell>
          <cell r="L9">
            <v>0</v>
          </cell>
        </row>
        <row r="10">
          <cell r="D10">
            <v>2427.2599999999984</v>
          </cell>
          <cell r="L10">
            <v>0</v>
          </cell>
        </row>
        <row r="11">
          <cell r="D11">
            <v>0</v>
          </cell>
          <cell r="L11">
            <v>0</v>
          </cell>
        </row>
        <row r="12">
          <cell r="D12">
            <v>0</v>
          </cell>
          <cell r="L12">
            <v>-529441.01</v>
          </cell>
        </row>
        <row r="13">
          <cell r="D13">
            <v>19384.66</v>
          </cell>
          <cell r="L13">
            <v>-529441.01</v>
          </cell>
        </row>
        <row r="14">
          <cell r="D14">
            <v>0</v>
          </cell>
          <cell r="L14">
            <v>0</v>
          </cell>
        </row>
        <row r="15">
          <cell r="D15">
            <v>0</v>
          </cell>
          <cell r="L15">
            <v>-290957.17</v>
          </cell>
        </row>
        <row r="16">
          <cell r="D16">
            <v>-16957.400000000001</v>
          </cell>
          <cell r="L16">
            <v>0</v>
          </cell>
        </row>
        <row r="17">
          <cell r="D17">
            <v>0</v>
          </cell>
          <cell r="L17">
            <v>0</v>
          </cell>
        </row>
        <row r="18">
          <cell r="D18">
            <v>103915.65000000002</v>
          </cell>
          <cell r="L18">
            <v>0</v>
          </cell>
        </row>
        <row r="19">
          <cell r="D19">
            <v>79564.52</v>
          </cell>
          <cell r="L19">
            <v>0</v>
          </cell>
        </row>
        <row r="20">
          <cell r="D20">
            <v>64848.38</v>
          </cell>
          <cell r="L20">
            <v>0</v>
          </cell>
        </row>
        <row r="21">
          <cell r="D21">
            <v>399491.9</v>
          </cell>
          <cell r="L21">
            <v>0</v>
          </cell>
        </row>
        <row r="22">
          <cell r="D22">
            <v>72557.069999999992</v>
          </cell>
          <cell r="L22">
            <v>0</v>
          </cell>
        </row>
        <row r="23">
          <cell r="D23">
            <v>-512546.22</v>
          </cell>
          <cell r="L23">
            <v>0</v>
          </cell>
        </row>
        <row r="24">
          <cell r="D24">
            <v>0</v>
          </cell>
          <cell r="L24">
            <v>0</v>
          </cell>
        </row>
        <row r="25">
          <cell r="D25">
            <v>0</v>
          </cell>
          <cell r="L25">
            <v>0</v>
          </cell>
        </row>
        <row r="26">
          <cell r="D26">
            <v>0</v>
          </cell>
          <cell r="L26">
            <v>0</v>
          </cell>
        </row>
        <row r="27">
          <cell r="D27">
            <v>0</v>
          </cell>
          <cell r="L27">
            <v>0</v>
          </cell>
        </row>
        <row r="28">
          <cell r="D28">
            <v>0</v>
          </cell>
          <cell r="L28">
            <v>0</v>
          </cell>
        </row>
        <row r="29">
          <cell r="D29">
            <v>0</v>
          </cell>
          <cell r="L29">
            <v>0</v>
          </cell>
        </row>
        <row r="30">
          <cell r="D30">
            <v>0</v>
          </cell>
          <cell r="L30">
            <v>49289.440000000002</v>
          </cell>
        </row>
        <row r="31">
          <cell r="D31">
            <v>481201.51</v>
          </cell>
          <cell r="L31">
            <v>0</v>
          </cell>
        </row>
        <row r="32">
          <cell r="D32">
            <v>0</v>
          </cell>
          <cell r="L32">
            <v>0</v>
          </cell>
        </row>
        <row r="33">
          <cell r="D33">
            <v>0</v>
          </cell>
          <cell r="L33">
            <v>0</v>
          </cell>
        </row>
        <row r="34">
          <cell r="D34">
            <v>0</v>
          </cell>
          <cell r="L34">
            <v>0</v>
          </cell>
        </row>
        <row r="35">
          <cell r="D35">
            <v>0</v>
          </cell>
          <cell r="L35">
            <v>0</v>
          </cell>
        </row>
        <row r="36">
          <cell r="D36">
            <v>0</v>
          </cell>
          <cell r="L36">
            <v>0</v>
          </cell>
        </row>
        <row r="37">
          <cell r="D37">
            <v>0</v>
          </cell>
          <cell r="L37">
            <v>0</v>
          </cell>
        </row>
        <row r="38">
          <cell r="D38">
            <v>0</v>
          </cell>
          <cell r="L38">
            <v>0</v>
          </cell>
        </row>
        <row r="39">
          <cell r="D39">
            <v>77601.05</v>
          </cell>
          <cell r="L39">
            <v>49289.440000000002</v>
          </cell>
        </row>
        <row r="40">
          <cell r="D40">
            <v>76978.3</v>
          </cell>
          <cell r="L40">
            <v>16668.419999999998</v>
          </cell>
        </row>
        <row r="41">
          <cell r="D41">
            <v>-2.02</v>
          </cell>
          <cell r="L41">
            <v>0</v>
          </cell>
        </row>
        <row r="42">
          <cell r="D42">
            <v>0</v>
          </cell>
          <cell r="L42">
            <v>0</v>
          </cell>
        </row>
        <row r="43">
          <cell r="D43">
            <v>624.77</v>
          </cell>
          <cell r="L43">
            <v>31521.86</v>
          </cell>
        </row>
        <row r="44">
          <cell r="D44">
            <v>0</v>
          </cell>
          <cell r="L44">
            <v>1099.1600000000001</v>
          </cell>
        </row>
        <row r="45">
          <cell r="D45">
            <v>0</v>
          </cell>
          <cell r="L45">
            <v>0</v>
          </cell>
        </row>
        <row r="46">
          <cell r="D46">
            <v>0</v>
          </cell>
          <cell r="L46">
            <v>0</v>
          </cell>
        </row>
        <row r="47">
          <cell r="D47">
            <v>0</v>
          </cell>
          <cell r="L47">
            <v>0</v>
          </cell>
        </row>
        <row r="48">
          <cell r="D48">
            <v>0</v>
          </cell>
          <cell r="L48">
            <v>0</v>
          </cell>
        </row>
        <row r="49">
          <cell r="D49">
            <v>0</v>
          </cell>
          <cell r="L49">
            <v>638989.77</v>
          </cell>
        </row>
        <row r="50">
          <cell r="D50">
            <v>0</v>
          </cell>
        </row>
        <row r="51">
          <cell r="D51">
            <v>403600.46</v>
          </cell>
        </row>
        <row r="52">
          <cell r="D52">
            <v>0</v>
          </cell>
        </row>
        <row r="53">
          <cell r="D53">
            <v>638989.77</v>
          </cell>
        </row>
      </sheetData>
      <sheetData sheetId="2">
        <row r="5">
          <cell r="D5">
            <v>363131.48000000004</v>
          </cell>
          <cell r="L5">
            <v>0</v>
          </cell>
        </row>
        <row r="6">
          <cell r="D6">
            <v>293462.52</v>
          </cell>
          <cell r="L6">
            <v>0</v>
          </cell>
        </row>
        <row r="7">
          <cell r="D7">
            <v>69668.960000000006</v>
          </cell>
          <cell r="L7">
            <v>0</v>
          </cell>
        </row>
        <row r="8">
          <cell r="D8">
            <v>0</v>
          </cell>
          <cell r="L8">
            <v>0</v>
          </cell>
        </row>
        <row r="9">
          <cell r="D9">
            <v>18211.66</v>
          </cell>
          <cell r="L9">
            <v>0</v>
          </cell>
        </row>
        <row r="10">
          <cell r="D10">
            <v>0</v>
          </cell>
          <cell r="L10">
            <v>0</v>
          </cell>
        </row>
        <row r="11">
          <cell r="L11">
            <v>0</v>
          </cell>
        </row>
        <row r="12">
          <cell r="D12">
            <v>619526.25</v>
          </cell>
          <cell r="L12">
            <v>0</v>
          </cell>
        </row>
        <row r="13">
          <cell r="D13">
            <v>619526.25</v>
          </cell>
          <cell r="L13">
            <v>0</v>
          </cell>
        </row>
        <row r="14">
          <cell r="D14">
            <v>0</v>
          </cell>
          <cell r="L14">
            <v>0</v>
          </cell>
        </row>
        <row r="15">
          <cell r="D15">
            <v>0</v>
          </cell>
          <cell r="L15">
            <v>0</v>
          </cell>
        </row>
        <row r="16">
          <cell r="D16">
            <v>0</v>
          </cell>
          <cell r="L16">
            <v>0</v>
          </cell>
        </row>
        <row r="17">
          <cell r="L17">
            <v>0</v>
          </cell>
        </row>
        <row r="18">
          <cell r="L18">
            <v>0</v>
          </cell>
        </row>
        <row r="19">
          <cell r="D19">
            <v>0</v>
          </cell>
          <cell r="L19">
            <v>0</v>
          </cell>
        </row>
        <row r="20">
          <cell r="D20">
            <v>0</v>
          </cell>
          <cell r="L20">
            <v>1875.41</v>
          </cell>
        </row>
        <row r="22">
          <cell r="D22">
            <v>15000</v>
          </cell>
        </row>
        <row r="23">
          <cell r="D23">
            <v>0</v>
          </cell>
        </row>
        <row r="24">
          <cell r="D24">
            <v>0</v>
          </cell>
          <cell r="L24">
            <v>0</v>
          </cell>
        </row>
        <row r="25">
          <cell r="D25">
            <v>0</v>
          </cell>
          <cell r="L25">
            <v>0</v>
          </cell>
        </row>
        <row r="26">
          <cell r="D26">
            <v>0</v>
          </cell>
          <cell r="L26">
            <v>0</v>
          </cell>
        </row>
        <row r="27">
          <cell r="D27">
            <v>0</v>
          </cell>
          <cell r="L27">
            <v>0</v>
          </cell>
        </row>
        <row r="28">
          <cell r="D28">
            <v>0</v>
          </cell>
          <cell r="L28">
            <v>0</v>
          </cell>
        </row>
        <row r="29">
          <cell r="D29">
            <v>0</v>
          </cell>
          <cell r="L29">
            <v>0</v>
          </cell>
        </row>
        <row r="30">
          <cell r="D30">
            <v>0</v>
          </cell>
          <cell r="L30">
            <v>0</v>
          </cell>
        </row>
        <row r="31">
          <cell r="L31">
            <v>2100</v>
          </cell>
        </row>
        <row r="34">
          <cell r="L34">
            <v>0</v>
          </cell>
        </row>
        <row r="36">
          <cell r="L36">
            <v>703289.31</v>
          </cell>
        </row>
        <row r="37">
          <cell r="L37">
            <v>0</v>
          </cell>
        </row>
        <row r="38">
          <cell r="L38">
            <v>17647.5</v>
          </cell>
        </row>
        <row r="39">
          <cell r="L39">
            <v>0</v>
          </cell>
        </row>
        <row r="40">
          <cell r="L40">
            <v>0</v>
          </cell>
        </row>
        <row r="41">
          <cell r="L41">
            <v>0</v>
          </cell>
        </row>
        <row r="42">
          <cell r="L42">
            <v>0</v>
          </cell>
        </row>
        <row r="43">
          <cell r="L43">
            <v>0</v>
          </cell>
        </row>
        <row r="44">
          <cell r="L44">
            <v>0</v>
          </cell>
        </row>
      </sheetData>
      <sheetData sheetId="3"/>
      <sheetData sheetId="4">
        <row r="5">
          <cell r="D5">
            <v>543990</v>
          </cell>
          <cell r="E5">
            <v>5661.43</v>
          </cell>
          <cell r="F5">
            <v>549651.43000000005</v>
          </cell>
          <cell r="G5">
            <v>363131.48</v>
          </cell>
          <cell r="H5">
            <v>363131.48</v>
          </cell>
          <cell r="I5">
            <v>186519.95000000007</v>
          </cell>
          <cell r="J5">
            <v>357393.86</v>
          </cell>
          <cell r="K5">
            <v>5737.6199999999953</v>
          </cell>
        </row>
        <row r="6">
          <cell r="D6">
            <v>841530</v>
          </cell>
          <cell r="E6">
            <v>758</v>
          </cell>
          <cell r="F6">
            <v>842288</v>
          </cell>
          <cell r="G6">
            <v>614323.25</v>
          </cell>
          <cell r="H6">
            <v>614323.25</v>
          </cell>
          <cell r="I6">
            <v>227964.75</v>
          </cell>
          <cell r="J6">
            <v>603392.44999999995</v>
          </cell>
          <cell r="K6">
            <v>10930.800000000047</v>
          </cell>
        </row>
        <row r="7">
          <cell r="D7">
            <v>0</v>
          </cell>
          <cell r="E7">
            <v>0</v>
          </cell>
          <cell r="F7">
            <v>0</v>
          </cell>
          <cell r="G7">
            <v>0</v>
          </cell>
          <cell r="H7">
            <v>0</v>
          </cell>
          <cell r="I7">
            <v>0</v>
          </cell>
          <cell r="J7">
            <v>0</v>
          </cell>
          <cell r="K7">
            <v>0</v>
          </cell>
        </row>
        <row r="8">
          <cell r="D8">
            <v>16000</v>
          </cell>
          <cell r="E8">
            <v>0</v>
          </cell>
          <cell r="F8">
            <v>16000</v>
          </cell>
          <cell r="G8">
            <v>15000</v>
          </cell>
          <cell r="H8">
            <v>15000</v>
          </cell>
          <cell r="I8">
            <v>1000</v>
          </cell>
          <cell r="J8">
            <v>15000</v>
          </cell>
          <cell r="K8">
            <v>0</v>
          </cell>
        </row>
        <row r="9">
          <cell r="D9">
            <v>0</v>
          </cell>
          <cell r="E9">
            <v>0</v>
          </cell>
          <cell r="F9">
            <v>0</v>
          </cell>
          <cell r="G9">
            <v>0</v>
          </cell>
          <cell r="H9">
            <v>0</v>
          </cell>
          <cell r="I9">
            <v>0</v>
          </cell>
          <cell r="J9">
            <v>0</v>
          </cell>
          <cell r="K9">
            <v>0</v>
          </cell>
        </row>
        <row r="10">
          <cell r="D10">
            <v>23530</v>
          </cell>
          <cell r="E10">
            <v>0</v>
          </cell>
          <cell r="F10">
            <v>23530</v>
          </cell>
          <cell r="G10">
            <v>10978.04</v>
          </cell>
          <cell r="H10">
            <v>10978.04</v>
          </cell>
          <cell r="I10">
            <v>12551.96</v>
          </cell>
          <cell r="J10">
            <v>10978.04</v>
          </cell>
          <cell r="K10">
            <v>0</v>
          </cell>
        </row>
        <row r="11">
          <cell r="D11">
            <v>0</v>
          </cell>
          <cell r="E11">
            <v>0</v>
          </cell>
          <cell r="F11">
            <v>0</v>
          </cell>
          <cell r="G11">
            <v>0</v>
          </cell>
          <cell r="H11">
            <v>0</v>
          </cell>
          <cell r="I11">
            <v>0</v>
          </cell>
          <cell r="J11">
            <v>0</v>
          </cell>
          <cell r="K11">
            <v>0</v>
          </cell>
        </row>
        <row r="12">
          <cell r="D12">
            <v>0</v>
          </cell>
          <cell r="E12">
            <v>0</v>
          </cell>
          <cell r="F12">
            <v>0</v>
          </cell>
          <cell r="G12">
            <v>0</v>
          </cell>
          <cell r="H12">
            <v>0</v>
          </cell>
          <cell r="I12">
            <v>0</v>
          </cell>
          <cell r="J12">
            <v>0</v>
          </cell>
          <cell r="K12">
            <v>0</v>
          </cell>
        </row>
        <row r="13">
          <cell r="D13">
            <v>0</v>
          </cell>
          <cell r="E13">
            <v>0</v>
          </cell>
          <cell r="F13">
            <v>0</v>
          </cell>
          <cell r="G13">
            <v>0</v>
          </cell>
          <cell r="H13">
            <v>0</v>
          </cell>
          <cell r="I13">
            <v>0</v>
          </cell>
          <cell r="J13">
            <v>0</v>
          </cell>
          <cell r="K13">
            <v>0</v>
          </cell>
        </row>
        <row r="20">
          <cell r="D20">
            <v>0</v>
          </cell>
          <cell r="E20">
            <v>0</v>
          </cell>
          <cell r="F20">
            <v>0</v>
          </cell>
          <cell r="G20">
            <v>0</v>
          </cell>
          <cell r="H20">
            <v>0</v>
          </cell>
          <cell r="I20">
            <v>0</v>
          </cell>
          <cell r="J20">
            <v>0</v>
          </cell>
        </row>
        <row r="21">
          <cell r="D21">
            <v>0</v>
          </cell>
          <cell r="E21">
            <v>0</v>
          </cell>
          <cell r="F21">
            <v>0</v>
          </cell>
          <cell r="G21">
            <v>0</v>
          </cell>
          <cell r="H21">
            <v>0</v>
          </cell>
          <cell r="I21">
            <v>0</v>
          </cell>
          <cell r="J21">
            <v>0</v>
          </cell>
        </row>
        <row r="22">
          <cell r="D22">
            <v>0</v>
          </cell>
          <cell r="E22">
            <v>0</v>
          </cell>
          <cell r="F22">
            <v>0</v>
          </cell>
          <cell r="G22">
            <v>1875.41</v>
          </cell>
          <cell r="H22">
            <v>1612.09</v>
          </cell>
          <cell r="I22">
            <v>0</v>
          </cell>
          <cell r="J22">
            <v>263.32000000000016</v>
          </cell>
        </row>
        <row r="23">
          <cell r="D23">
            <v>1401520</v>
          </cell>
          <cell r="E23">
            <v>0</v>
          </cell>
          <cell r="F23">
            <v>1401520</v>
          </cell>
          <cell r="G23">
            <v>703289.31</v>
          </cell>
          <cell r="H23">
            <v>630496.01</v>
          </cell>
          <cell r="I23">
            <v>698230.71</v>
          </cell>
          <cell r="J23">
            <v>72793.300000000047</v>
          </cell>
        </row>
        <row r="24">
          <cell r="D24">
            <v>0</v>
          </cell>
          <cell r="E24">
            <v>0</v>
          </cell>
          <cell r="F24">
            <v>0</v>
          </cell>
          <cell r="G24">
            <v>2100</v>
          </cell>
          <cell r="H24">
            <v>2100</v>
          </cell>
          <cell r="I24">
            <v>0</v>
          </cell>
          <cell r="J24">
            <v>0</v>
          </cell>
        </row>
        <row r="25">
          <cell r="D25">
            <v>0</v>
          </cell>
          <cell r="E25">
            <v>0</v>
          </cell>
          <cell r="F25">
            <v>0</v>
          </cell>
          <cell r="G25">
            <v>0</v>
          </cell>
          <cell r="H25">
            <v>0</v>
          </cell>
          <cell r="I25">
            <v>0</v>
          </cell>
          <cell r="J25">
            <v>0</v>
          </cell>
        </row>
        <row r="26">
          <cell r="D26">
            <v>23530</v>
          </cell>
          <cell r="E26">
            <v>0</v>
          </cell>
          <cell r="F26">
            <v>23530</v>
          </cell>
          <cell r="G26">
            <v>17647.5</v>
          </cell>
          <cell r="H26">
            <v>13725.82</v>
          </cell>
          <cell r="I26">
            <v>0</v>
          </cell>
          <cell r="J26">
            <v>3921.6800000000003</v>
          </cell>
        </row>
        <row r="27">
          <cell r="D27">
            <v>0</v>
          </cell>
          <cell r="E27">
            <v>6419.43</v>
          </cell>
          <cell r="F27">
            <v>6419.43</v>
          </cell>
          <cell r="G27">
            <v>0</v>
          </cell>
          <cell r="H27">
            <v>0</v>
          </cell>
          <cell r="I27">
            <v>0</v>
          </cell>
          <cell r="J27">
            <v>0</v>
          </cell>
        </row>
        <row r="28">
          <cell r="D28">
            <v>0</v>
          </cell>
          <cell r="E28">
            <v>0</v>
          </cell>
          <cell r="F28">
            <v>0</v>
          </cell>
          <cell r="G28">
            <v>0</v>
          </cell>
          <cell r="H28">
            <v>0</v>
          </cell>
          <cell r="I28">
            <v>0</v>
          </cell>
          <cell r="J28">
            <v>0</v>
          </cell>
        </row>
      </sheetData>
      <sheetData sheetId="5">
        <row r="5">
          <cell r="D5">
            <v>0</v>
          </cell>
          <cell r="E5">
            <v>0</v>
          </cell>
        </row>
        <row r="6">
          <cell r="D6">
            <v>0</v>
          </cell>
          <cell r="E6">
            <v>0</v>
          </cell>
        </row>
        <row r="8">
          <cell r="D8">
            <v>0</v>
          </cell>
          <cell r="E8">
            <v>0</v>
          </cell>
        </row>
        <row r="10">
          <cell r="F10">
            <v>0</v>
          </cell>
        </row>
        <row r="11">
          <cell r="F11">
            <v>0</v>
          </cell>
        </row>
        <row r="12">
          <cell r="F12">
            <v>0</v>
          </cell>
        </row>
      </sheetData>
      <sheetData sheetId="6">
        <row r="3">
          <cell r="D3">
            <v>77601.05</v>
          </cell>
        </row>
        <row r="4">
          <cell r="D4">
            <v>76978.3</v>
          </cell>
        </row>
        <row r="5">
          <cell r="D5">
            <v>0</v>
          </cell>
        </row>
        <row r="6">
          <cell r="D6">
            <v>622.75</v>
          </cell>
        </row>
        <row r="7">
          <cell r="D7">
            <v>0</v>
          </cell>
        </row>
        <row r="8">
          <cell r="D8">
            <v>0</v>
          </cell>
        </row>
        <row r="9">
          <cell r="D9">
            <v>0</v>
          </cell>
        </row>
        <row r="10">
          <cell r="D10">
            <v>49289.440000000002</v>
          </cell>
        </row>
        <row r="11">
          <cell r="D11">
            <v>16668.419999999998</v>
          </cell>
        </row>
        <row r="12">
          <cell r="D12">
            <v>0</v>
          </cell>
        </row>
        <row r="13">
          <cell r="D13">
            <v>32621.02</v>
          </cell>
        </row>
        <row r="14">
          <cell r="D14">
            <v>0</v>
          </cell>
        </row>
        <row r="15">
          <cell r="D15">
            <v>0</v>
          </cell>
        </row>
        <row r="16">
          <cell r="D16">
            <v>403600.46</v>
          </cell>
        </row>
        <row r="17">
          <cell r="D17">
            <v>0</v>
          </cell>
        </row>
        <row r="18">
          <cell r="D18">
            <v>431912.07</v>
          </cell>
        </row>
        <row r="19">
          <cell r="D19">
            <v>431912.07</v>
          </cell>
        </row>
        <row r="23">
          <cell r="D23">
            <v>1101291.06</v>
          </cell>
        </row>
        <row r="24">
          <cell r="D24">
            <v>647933.91999999993</v>
          </cell>
        </row>
        <row r="25">
          <cell r="D25">
            <v>114546.39</v>
          </cell>
        </row>
        <row r="26">
          <cell r="D26">
            <v>338810.75</v>
          </cell>
        </row>
        <row r="27">
          <cell r="D27">
            <v>0</v>
          </cell>
        </row>
        <row r="28">
          <cell r="D28">
            <v>1330416.1000000001</v>
          </cell>
        </row>
        <row r="29">
          <cell r="D29">
            <v>986764.35</v>
          </cell>
        </row>
        <row r="30">
          <cell r="D30">
            <v>6319.43</v>
          </cell>
        </row>
        <row r="31">
          <cell r="D31">
            <v>337332.32</v>
          </cell>
        </row>
        <row r="32">
          <cell r="D32">
            <v>0</v>
          </cell>
        </row>
        <row r="33">
          <cell r="D33">
            <v>-229125.04000000004</v>
          </cell>
        </row>
        <row r="34">
          <cell r="D34">
            <v>632725.5</v>
          </cell>
        </row>
        <row r="35">
          <cell r="D35">
            <v>403600.45999999996</v>
          </cell>
        </row>
      </sheetData>
      <sheetData sheetId="7">
        <row r="5">
          <cell r="D5">
            <v>5661.43</v>
          </cell>
          <cell r="E5">
            <v>0</v>
          </cell>
          <cell r="F5">
            <v>5661.43</v>
          </cell>
          <cell r="G5">
            <v>5661.43</v>
          </cell>
          <cell r="H5">
            <v>0</v>
          </cell>
        </row>
        <row r="6">
          <cell r="D6">
            <v>658</v>
          </cell>
          <cell r="E6">
            <v>0</v>
          </cell>
          <cell r="F6">
            <v>658</v>
          </cell>
          <cell r="G6">
            <v>658</v>
          </cell>
          <cell r="H6">
            <v>0</v>
          </cell>
        </row>
        <row r="7">
          <cell r="D7">
            <v>0</v>
          </cell>
          <cell r="E7">
            <v>0</v>
          </cell>
          <cell r="F7">
            <v>0</v>
          </cell>
          <cell r="G7">
            <v>0</v>
          </cell>
          <cell r="H7">
            <v>0</v>
          </cell>
        </row>
        <row r="8">
          <cell r="D8">
            <v>0</v>
          </cell>
          <cell r="E8">
            <v>0</v>
          </cell>
          <cell r="F8">
            <v>0</v>
          </cell>
          <cell r="G8">
            <v>0</v>
          </cell>
          <cell r="H8">
            <v>0</v>
          </cell>
        </row>
        <row r="9">
          <cell r="D9">
            <v>0</v>
          </cell>
          <cell r="E9">
            <v>0</v>
          </cell>
          <cell r="F9">
            <v>0</v>
          </cell>
          <cell r="G9">
            <v>0</v>
          </cell>
          <cell r="H9">
            <v>0</v>
          </cell>
        </row>
        <row r="10">
          <cell r="D10">
            <v>0</v>
          </cell>
          <cell r="E10">
            <v>0</v>
          </cell>
          <cell r="F10">
            <v>0</v>
          </cell>
          <cell r="G10">
            <v>0</v>
          </cell>
          <cell r="H10">
            <v>0</v>
          </cell>
        </row>
        <row r="11">
          <cell r="D11">
            <v>0</v>
          </cell>
          <cell r="E11">
            <v>0</v>
          </cell>
          <cell r="F11">
            <v>0</v>
          </cell>
          <cell r="G11">
            <v>0</v>
          </cell>
          <cell r="H11">
            <v>0</v>
          </cell>
        </row>
        <row r="12">
          <cell r="D12">
            <v>0</v>
          </cell>
          <cell r="E12">
            <v>0</v>
          </cell>
          <cell r="F12">
            <v>0</v>
          </cell>
          <cell r="G12">
            <v>0</v>
          </cell>
          <cell r="H12">
            <v>0</v>
          </cell>
        </row>
        <row r="19">
          <cell r="D19">
            <v>0</v>
          </cell>
          <cell r="E19">
            <v>0</v>
          </cell>
          <cell r="F19">
            <v>0</v>
          </cell>
          <cell r="G19">
            <v>0</v>
          </cell>
          <cell r="H19">
            <v>0</v>
          </cell>
          <cell r="I19">
            <v>0</v>
          </cell>
          <cell r="J19">
            <v>0</v>
          </cell>
          <cell r="K19">
            <v>0</v>
          </cell>
          <cell r="L19">
            <v>0</v>
          </cell>
        </row>
        <row r="20">
          <cell r="D20">
            <v>0</v>
          </cell>
          <cell r="E20">
            <v>0</v>
          </cell>
          <cell r="F20">
            <v>0</v>
          </cell>
          <cell r="G20">
            <v>0</v>
          </cell>
          <cell r="H20">
            <v>0</v>
          </cell>
          <cell r="I20">
            <v>0</v>
          </cell>
          <cell r="J20">
            <v>0</v>
          </cell>
          <cell r="K20">
            <v>0</v>
          </cell>
          <cell r="L20">
            <v>0</v>
          </cell>
        </row>
        <row r="21">
          <cell r="D21">
            <v>672.22</v>
          </cell>
          <cell r="E21">
            <v>0</v>
          </cell>
          <cell r="F21">
            <v>0</v>
          </cell>
          <cell r="G21">
            <v>0</v>
          </cell>
          <cell r="H21">
            <v>672.22</v>
          </cell>
          <cell r="I21">
            <v>672.22</v>
          </cell>
          <cell r="J21">
            <v>0</v>
          </cell>
          <cell r="K21">
            <v>0</v>
          </cell>
          <cell r="L21">
            <v>0</v>
          </cell>
        </row>
        <row r="22">
          <cell r="D22">
            <v>113874.17</v>
          </cell>
          <cell r="E22">
            <v>0</v>
          </cell>
          <cell r="F22">
            <v>0</v>
          </cell>
          <cell r="G22">
            <v>0</v>
          </cell>
          <cell r="H22">
            <v>113874.17</v>
          </cell>
          <cell r="I22">
            <v>113874.17</v>
          </cell>
          <cell r="J22">
            <v>0</v>
          </cell>
          <cell r="K22">
            <v>0</v>
          </cell>
          <cell r="L22">
            <v>0</v>
          </cell>
        </row>
        <row r="23">
          <cell r="D23">
            <v>0</v>
          </cell>
          <cell r="E23">
            <v>0</v>
          </cell>
          <cell r="F23">
            <v>0</v>
          </cell>
          <cell r="G23">
            <v>0</v>
          </cell>
          <cell r="H23">
            <v>0</v>
          </cell>
          <cell r="I23">
            <v>0</v>
          </cell>
          <cell r="J23">
            <v>0</v>
          </cell>
          <cell r="K23">
            <v>0</v>
          </cell>
          <cell r="L23">
            <v>0</v>
          </cell>
        </row>
        <row r="24">
          <cell r="D24">
            <v>0</v>
          </cell>
          <cell r="E24">
            <v>0</v>
          </cell>
          <cell r="F24">
            <v>0</v>
          </cell>
          <cell r="G24">
            <v>0</v>
          </cell>
          <cell r="H24">
            <v>0</v>
          </cell>
          <cell r="I24">
            <v>0</v>
          </cell>
          <cell r="J24">
            <v>0</v>
          </cell>
          <cell r="K24">
            <v>0</v>
          </cell>
          <cell r="L24">
            <v>0</v>
          </cell>
        </row>
        <row r="25">
          <cell r="D25">
            <v>0</v>
          </cell>
          <cell r="E25">
            <v>0</v>
          </cell>
          <cell r="F25">
            <v>0</v>
          </cell>
          <cell r="G25">
            <v>0</v>
          </cell>
          <cell r="H25">
            <v>0</v>
          </cell>
          <cell r="I25">
            <v>0</v>
          </cell>
          <cell r="J25">
            <v>0</v>
          </cell>
          <cell r="K25">
            <v>0</v>
          </cell>
          <cell r="L25">
            <v>0</v>
          </cell>
        </row>
        <row r="26">
          <cell r="D26">
            <v>0</v>
          </cell>
          <cell r="E26">
            <v>0</v>
          </cell>
          <cell r="F26">
            <v>0</v>
          </cell>
          <cell r="G26">
            <v>0</v>
          </cell>
          <cell r="H26">
            <v>0</v>
          </cell>
          <cell r="I26">
            <v>0</v>
          </cell>
          <cell r="J26">
            <v>0</v>
          </cell>
          <cell r="K26">
            <v>0</v>
          </cell>
          <cell r="L26">
            <v>0</v>
          </cell>
        </row>
        <row r="27">
          <cell r="D27">
            <v>0</v>
          </cell>
          <cell r="E27">
            <v>0</v>
          </cell>
          <cell r="F27">
            <v>0</v>
          </cell>
          <cell r="G27">
            <v>0</v>
          </cell>
          <cell r="H27">
            <v>0</v>
          </cell>
          <cell r="I27">
            <v>0</v>
          </cell>
          <cell r="J27">
            <v>0</v>
          </cell>
          <cell r="K27">
            <v>0</v>
          </cell>
          <cell r="L27">
            <v>0</v>
          </cell>
        </row>
      </sheetData>
      <sheetData sheetId="8"/>
      <sheetData sheetId="9">
        <row r="6">
          <cell r="D6">
            <v>10</v>
          </cell>
        </row>
        <row r="10">
          <cell r="H10">
            <v>0</v>
          </cell>
        </row>
        <row r="11">
          <cell r="H11">
            <v>0</v>
          </cell>
        </row>
        <row r="16">
          <cell r="H16">
            <v>0</v>
          </cell>
        </row>
        <row r="30">
          <cell r="H30" t="str">
            <v>Sin información</v>
          </cell>
        </row>
        <row r="31">
          <cell r="H31" t="str">
            <v>Sin información</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1100"/>
      <sheetName val="2100"/>
      <sheetName val="2110"/>
      <sheetName val="5100"/>
      <sheetName val="5120"/>
      <sheetName val="6100"/>
      <sheetName val="7100"/>
      <sheetName val="Acerno_Cache_XXXXX"/>
      <sheetName val="8100"/>
    </sheetNames>
    <sheetDataSet>
      <sheetData sheetId="0"/>
      <sheetData sheetId="1">
        <row r="3">
          <cell r="D3">
            <v>6070448.3199999994</v>
          </cell>
          <cell r="L3">
            <v>6497562.54</v>
          </cell>
        </row>
        <row r="4">
          <cell r="D4">
            <v>0</v>
          </cell>
          <cell r="L4">
            <v>11608826.109999999</v>
          </cell>
        </row>
        <row r="5">
          <cell r="D5">
            <v>0</v>
          </cell>
          <cell r="L5">
            <v>5709740.3899999997</v>
          </cell>
        </row>
        <row r="6">
          <cell r="D6">
            <v>0</v>
          </cell>
          <cell r="L6">
            <v>5899085.7199999997</v>
          </cell>
        </row>
        <row r="7">
          <cell r="D7">
            <v>0</v>
          </cell>
          <cell r="L7">
            <v>0</v>
          </cell>
        </row>
        <row r="8">
          <cell r="D8">
            <v>0</v>
          </cell>
          <cell r="L8">
            <v>0</v>
          </cell>
        </row>
        <row r="9">
          <cell r="D9">
            <v>0</v>
          </cell>
          <cell r="L9">
            <v>0</v>
          </cell>
        </row>
        <row r="10">
          <cell r="D10">
            <v>41692.539999999994</v>
          </cell>
          <cell r="L10">
            <v>0</v>
          </cell>
        </row>
        <row r="11">
          <cell r="D11">
            <v>0</v>
          </cell>
          <cell r="L11">
            <v>0</v>
          </cell>
        </row>
        <row r="12">
          <cell r="D12">
            <v>0</v>
          </cell>
          <cell r="L12">
            <v>-5110069.1399999997</v>
          </cell>
        </row>
        <row r="13">
          <cell r="D13">
            <v>0</v>
          </cell>
          <cell r="L13">
            <v>0</v>
          </cell>
        </row>
        <row r="14">
          <cell r="D14">
            <v>0</v>
          </cell>
          <cell r="L14">
            <v>-5110069.1399999997</v>
          </cell>
        </row>
        <row r="15">
          <cell r="D15">
            <v>0</v>
          </cell>
          <cell r="L15">
            <v>-1194.43</v>
          </cell>
        </row>
        <row r="16">
          <cell r="D16">
            <v>-52447.47</v>
          </cell>
          <cell r="L16">
            <v>0</v>
          </cell>
        </row>
        <row r="17">
          <cell r="D17">
            <v>94140.01</v>
          </cell>
          <cell r="L17">
            <v>0</v>
          </cell>
        </row>
        <row r="18">
          <cell r="D18">
            <v>6028755.7799999993</v>
          </cell>
          <cell r="L18">
            <v>0</v>
          </cell>
        </row>
        <row r="19">
          <cell r="D19">
            <v>5896080.6600000001</v>
          </cell>
          <cell r="L19">
            <v>0</v>
          </cell>
        </row>
        <row r="20">
          <cell r="D20">
            <v>242372.96999999997</v>
          </cell>
          <cell r="L20">
            <v>0</v>
          </cell>
        </row>
        <row r="21">
          <cell r="D21">
            <v>72761.3</v>
          </cell>
          <cell r="L21">
            <v>0</v>
          </cell>
        </row>
        <row r="22">
          <cell r="D22">
            <v>475043.52</v>
          </cell>
          <cell r="L22">
            <v>0</v>
          </cell>
        </row>
        <row r="23">
          <cell r="D23">
            <v>-657502.67000000004</v>
          </cell>
          <cell r="L23">
            <v>0</v>
          </cell>
        </row>
        <row r="24">
          <cell r="D24">
            <v>0</v>
          </cell>
          <cell r="L24">
            <v>0</v>
          </cell>
        </row>
        <row r="25">
          <cell r="D25">
            <v>0</v>
          </cell>
          <cell r="L25">
            <v>0</v>
          </cell>
        </row>
        <row r="26">
          <cell r="D26">
            <v>0</v>
          </cell>
          <cell r="L26">
            <v>0</v>
          </cell>
        </row>
        <row r="27">
          <cell r="D27">
            <v>0</v>
          </cell>
          <cell r="L27">
            <v>0</v>
          </cell>
        </row>
        <row r="28">
          <cell r="D28">
            <v>0</v>
          </cell>
          <cell r="L28">
            <v>0</v>
          </cell>
        </row>
        <row r="29">
          <cell r="D29">
            <v>0</v>
          </cell>
          <cell r="L29">
            <v>0</v>
          </cell>
        </row>
        <row r="30">
          <cell r="D30">
            <v>0</v>
          </cell>
          <cell r="L30">
            <v>261216.88999999998</v>
          </cell>
        </row>
        <row r="31">
          <cell r="D31">
            <v>688331.11</v>
          </cell>
          <cell r="L31">
            <v>0</v>
          </cell>
        </row>
        <row r="32">
          <cell r="D32">
            <v>0</v>
          </cell>
          <cell r="L32">
            <v>0</v>
          </cell>
        </row>
        <row r="33">
          <cell r="D33">
            <v>0</v>
          </cell>
          <cell r="L33">
            <v>0</v>
          </cell>
        </row>
        <row r="34">
          <cell r="D34">
            <v>0</v>
          </cell>
          <cell r="L34">
            <v>0</v>
          </cell>
        </row>
        <row r="35">
          <cell r="D35">
            <v>0</v>
          </cell>
          <cell r="L35">
            <v>0</v>
          </cell>
        </row>
        <row r="36">
          <cell r="D36">
            <v>0</v>
          </cell>
          <cell r="L36">
            <v>0</v>
          </cell>
        </row>
        <row r="37">
          <cell r="D37">
            <v>0</v>
          </cell>
          <cell r="L37">
            <v>0</v>
          </cell>
        </row>
        <row r="38">
          <cell r="D38">
            <v>0</v>
          </cell>
          <cell r="L38">
            <v>0</v>
          </cell>
        </row>
        <row r="39">
          <cell r="D39">
            <v>108687.14</v>
          </cell>
          <cell r="L39">
            <v>261216.88999999998</v>
          </cell>
        </row>
        <row r="40">
          <cell r="D40">
            <v>108045</v>
          </cell>
          <cell r="L40">
            <v>95073.84</v>
          </cell>
        </row>
        <row r="41">
          <cell r="D41">
            <v>642.14</v>
          </cell>
          <cell r="L41">
            <v>164887.57999999999</v>
          </cell>
        </row>
        <row r="42">
          <cell r="D42">
            <v>0</v>
          </cell>
          <cell r="L42">
            <v>0</v>
          </cell>
        </row>
        <row r="43">
          <cell r="D43">
            <v>0</v>
          </cell>
          <cell r="L43">
            <v>0</v>
          </cell>
        </row>
        <row r="44">
          <cell r="D44">
            <v>0</v>
          </cell>
          <cell r="L44">
            <v>0</v>
          </cell>
        </row>
        <row r="45">
          <cell r="D45">
            <v>0</v>
          </cell>
          <cell r="L45">
            <v>1255.47</v>
          </cell>
        </row>
        <row r="46">
          <cell r="D46">
            <v>85</v>
          </cell>
          <cell r="L46">
            <v>0</v>
          </cell>
        </row>
        <row r="47">
          <cell r="D47">
            <v>0</v>
          </cell>
          <cell r="L47">
            <v>0</v>
          </cell>
        </row>
        <row r="48">
          <cell r="D48">
            <v>0</v>
          </cell>
          <cell r="L48">
            <v>0</v>
          </cell>
        </row>
        <row r="49">
          <cell r="D49">
            <v>85</v>
          </cell>
          <cell r="L49">
            <v>6758779.4299999997</v>
          </cell>
        </row>
        <row r="50">
          <cell r="D50">
            <v>0</v>
          </cell>
        </row>
        <row r="51">
          <cell r="D51">
            <v>579558.97</v>
          </cell>
        </row>
        <row r="52">
          <cell r="D52">
            <v>0</v>
          </cell>
        </row>
        <row r="53">
          <cell r="D53">
            <v>6758779.4299999997</v>
          </cell>
        </row>
      </sheetData>
      <sheetData sheetId="2">
        <row r="5">
          <cell r="D5">
            <v>2667825.34</v>
          </cell>
          <cell r="L5">
            <v>0</v>
          </cell>
        </row>
        <row r="6">
          <cell r="D6">
            <v>2179754.19</v>
          </cell>
          <cell r="L6">
            <v>0</v>
          </cell>
        </row>
        <row r="7">
          <cell r="D7">
            <v>488071.15</v>
          </cell>
          <cell r="L7">
            <v>0</v>
          </cell>
        </row>
        <row r="8">
          <cell r="D8">
            <v>0</v>
          </cell>
          <cell r="L8">
            <v>0</v>
          </cell>
        </row>
        <row r="9">
          <cell r="D9">
            <v>163188.04999999999</v>
          </cell>
          <cell r="L9">
            <v>0</v>
          </cell>
        </row>
        <row r="10">
          <cell r="D10">
            <v>0</v>
          </cell>
          <cell r="L10">
            <v>0</v>
          </cell>
        </row>
        <row r="11">
          <cell r="L11">
            <v>0</v>
          </cell>
        </row>
        <row r="12">
          <cell r="D12">
            <v>332685.53999999998</v>
          </cell>
          <cell r="L12">
            <v>0</v>
          </cell>
        </row>
        <row r="13">
          <cell r="D13">
            <v>332685.53999999998</v>
          </cell>
          <cell r="L13">
            <v>0</v>
          </cell>
        </row>
        <row r="14">
          <cell r="D14">
            <v>0</v>
          </cell>
          <cell r="L14">
            <v>0</v>
          </cell>
        </row>
        <row r="15">
          <cell r="D15">
            <v>0</v>
          </cell>
          <cell r="L15">
            <v>0</v>
          </cell>
        </row>
        <row r="16">
          <cell r="D16">
            <v>17.27</v>
          </cell>
          <cell r="L16">
            <v>0</v>
          </cell>
        </row>
        <row r="17">
          <cell r="L17">
            <v>0</v>
          </cell>
        </row>
        <row r="18">
          <cell r="L18">
            <v>0</v>
          </cell>
        </row>
        <row r="19">
          <cell r="D19">
            <v>0</v>
          </cell>
          <cell r="L19">
            <v>0</v>
          </cell>
        </row>
        <row r="20">
          <cell r="D20">
            <v>0</v>
          </cell>
          <cell r="L20">
            <v>0</v>
          </cell>
        </row>
        <row r="22">
          <cell r="D22">
            <v>12311.6</v>
          </cell>
        </row>
        <row r="23">
          <cell r="D23">
            <v>0</v>
          </cell>
        </row>
        <row r="24">
          <cell r="D24">
            <v>0</v>
          </cell>
          <cell r="L24">
            <v>0</v>
          </cell>
        </row>
        <row r="25">
          <cell r="D25">
            <v>0</v>
          </cell>
          <cell r="L25">
            <v>0</v>
          </cell>
        </row>
        <row r="26">
          <cell r="D26">
            <v>0</v>
          </cell>
          <cell r="L26">
            <v>28632.26</v>
          </cell>
        </row>
        <row r="27">
          <cell r="D27">
            <v>0</v>
          </cell>
          <cell r="L27">
            <v>28632.26</v>
          </cell>
        </row>
        <row r="28">
          <cell r="D28">
            <v>0</v>
          </cell>
          <cell r="L28">
            <v>0</v>
          </cell>
        </row>
        <row r="29">
          <cell r="D29">
            <v>0</v>
          </cell>
          <cell r="L29">
            <v>0</v>
          </cell>
        </row>
        <row r="30">
          <cell r="D30">
            <v>0</v>
          </cell>
          <cell r="L30">
            <v>0</v>
          </cell>
        </row>
        <row r="31">
          <cell r="L31">
            <v>0</v>
          </cell>
        </row>
        <row r="34">
          <cell r="L34">
            <v>0</v>
          </cell>
        </row>
        <row r="36">
          <cell r="L36">
            <v>3146201.11</v>
          </cell>
        </row>
        <row r="37">
          <cell r="L37">
            <v>0</v>
          </cell>
        </row>
        <row r="38">
          <cell r="L38">
            <v>0</v>
          </cell>
        </row>
        <row r="39">
          <cell r="L39">
            <v>0</v>
          </cell>
        </row>
        <row r="40">
          <cell r="L40">
            <v>0</v>
          </cell>
        </row>
        <row r="41">
          <cell r="L41">
            <v>0</v>
          </cell>
        </row>
        <row r="42">
          <cell r="L42">
            <v>0</v>
          </cell>
        </row>
        <row r="43">
          <cell r="L43">
            <v>0</v>
          </cell>
        </row>
        <row r="44">
          <cell r="L44">
            <v>0</v>
          </cell>
        </row>
      </sheetData>
      <sheetData sheetId="3"/>
      <sheetData sheetId="4">
        <row r="5">
          <cell r="D5">
            <v>2902500</v>
          </cell>
          <cell r="E5">
            <v>-20455.41</v>
          </cell>
          <cell r="F5">
            <v>2882044.59</v>
          </cell>
          <cell r="G5">
            <v>2667825.34</v>
          </cell>
          <cell r="H5">
            <v>2667825.34</v>
          </cell>
          <cell r="I5">
            <v>214219.25</v>
          </cell>
          <cell r="J5">
            <v>2628334.65</v>
          </cell>
          <cell r="K5">
            <v>39490.689999999944</v>
          </cell>
        </row>
        <row r="6">
          <cell r="D6">
            <v>384420</v>
          </cell>
          <cell r="E6">
            <v>72016.509999999995</v>
          </cell>
          <cell r="F6">
            <v>456436.51</v>
          </cell>
          <cell r="G6">
            <v>371049.01</v>
          </cell>
          <cell r="H6">
            <v>332685.53999999998</v>
          </cell>
          <cell r="I6">
            <v>123750.97000000003</v>
          </cell>
          <cell r="J6">
            <v>290001.7</v>
          </cell>
          <cell r="K6">
            <v>42683.839999999967</v>
          </cell>
        </row>
        <row r="7">
          <cell r="D7">
            <v>5000</v>
          </cell>
          <cell r="E7">
            <v>0</v>
          </cell>
          <cell r="F7">
            <v>5000</v>
          </cell>
          <cell r="G7">
            <v>17.27</v>
          </cell>
          <cell r="H7">
            <v>17.27</v>
          </cell>
          <cell r="I7">
            <v>4982.7299999999996</v>
          </cell>
          <cell r="J7">
            <v>17.27</v>
          </cell>
          <cell r="K7">
            <v>0</v>
          </cell>
        </row>
        <row r="8">
          <cell r="D8">
            <v>15500</v>
          </cell>
          <cell r="E8">
            <v>15000</v>
          </cell>
          <cell r="F8">
            <v>30500</v>
          </cell>
          <cell r="G8">
            <v>12311.6</v>
          </cell>
          <cell r="H8">
            <v>12311.6</v>
          </cell>
          <cell r="I8">
            <v>18188.400000000001</v>
          </cell>
          <cell r="J8">
            <v>12311.6</v>
          </cell>
          <cell r="K8">
            <v>0</v>
          </cell>
        </row>
        <row r="9">
          <cell r="D9">
            <v>0</v>
          </cell>
          <cell r="E9">
            <v>0</v>
          </cell>
          <cell r="F9">
            <v>0</v>
          </cell>
          <cell r="G9">
            <v>0</v>
          </cell>
          <cell r="H9">
            <v>0</v>
          </cell>
          <cell r="I9">
            <v>0</v>
          </cell>
          <cell r="J9">
            <v>0</v>
          </cell>
          <cell r="K9">
            <v>0</v>
          </cell>
        </row>
        <row r="10">
          <cell r="D10">
            <v>32200</v>
          </cell>
          <cell r="E10">
            <v>101555.23</v>
          </cell>
          <cell r="F10">
            <v>133755.22999999998</v>
          </cell>
          <cell r="G10">
            <v>97545.47</v>
          </cell>
          <cell r="H10">
            <v>96474.62</v>
          </cell>
          <cell r="I10">
            <v>37280.609999999986</v>
          </cell>
          <cell r="J10">
            <v>83575.31</v>
          </cell>
          <cell r="K10">
            <v>12899.309999999998</v>
          </cell>
        </row>
        <row r="11">
          <cell r="D11">
            <v>0</v>
          </cell>
          <cell r="E11">
            <v>0</v>
          </cell>
          <cell r="F11">
            <v>0</v>
          </cell>
          <cell r="G11">
            <v>0</v>
          </cell>
          <cell r="H11">
            <v>0</v>
          </cell>
          <cell r="I11">
            <v>0</v>
          </cell>
          <cell r="J11">
            <v>0</v>
          </cell>
          <cell r="K11">
            <v>0</v>
          </cell>
        </row>
        <row r="12">
          <cell r="D12">
            <v>60</v>
          </cell>
          <cell r="E12">
            <v>0</v>
          </cell>
          <cell r="F12">
            <v>60</v>
          </cell>
          <cell r="G12">
            <v>0</v>
          </cell>
          <cell r="H12">
            <v>0</v>
          </cell>
          <cell r="I12">
            <v>60</v>
          </cell>
          <cell r="J12">
            <v>0</v>
          </cell>
          <cell r="K12">
            <v>0</v>
          </cell>
        </row>
        <row r="13">
          <cell r="D13">
            <v>0</v>
          </cell>
          <cell r="E13">
            <v>0</v>
          </cell>
          <cell r="F13">
            <v>0</v>
          </cell>
          <cell r="G13">
            <v>0</v>
          </cell>
          <cell r="H13">
            <v>0</v>
          </cell>
          <cell r="I13">
            <v>0</v>
          </cell>
          <cell r="J13">
            <v>0</v>
          </cell>
          <cell r="K13">
            <v>0</v>
          </cell>
        </row>
        <row r="20">
          <cell r="D20">
            <v>0</v>
          </cell>
          <cell r="E20">
            <v>0</v>
          </cell>
          <cell r="F20">
            <v>0</v>
          </cell>
          <cell r="G20">
            <v>0</v>
          </cell>
          <cell r="H20">
            <v>0</v>
          </cell>
          <cell r="I20">
            <v>0</v>
          </cell>
          <cell r="J20">
            <v>0</v>
          </cell>
        </row>
        <row r="21">
          <cell r="D21">
            <v>0</v>
          </cell>
          <cell r="E21">
            <v>0</v>
          </cell>
          <cell r="F21">
            <v>0</v>
          </cell>
          <cell r="G21">
            <v>0</v>
          </cell>
          <cell r="H21">
            <v>0</v>
          </cell>
          <cell r="I21">
            <v>0</v>
          </cell>
          <cell r="J21">
            <v>0</v>
          </cell>
        </row>
        <row r="22">
          <cell r="D22">
            <v>0</v>
          </cell>
          <cell r="E22">
            <v>0</v>
          </cell>
          <cell r="F22">
            <v>0</v>
          </cell>
          <cell r="G22">
            <v>28632.26</v>
          </cell>
          <cell r="H22">
            <v>28632.26</v>
          </cell>
          <cell r="I22">
            <v>0</v>
          </cell>
          <cell r="J22">
            <v>0</v>
          </cell>
        </row>
        <row r="23">
          <cell r="D23">
            <v>3339680</v>
          </cell>
          <cell r="E23">
            <v>0</v>
          </cell>
          <cell r="F23">
            <v>3339680</v>
          </cell>
          <cell r="G23">
            <v>3146201.11</v>
          </cell>
          <cell r="H23">
            <v>3038156.11</v>
          </cell>
          <cell r="I23">
            <v>0</v>
          </cell>
          <cell r="J23">
            <v>108045</v>
          </cell>
        </row>
        <row r="24">
          <cell r="D24">
            <v>0</v>
          </cell>
          <cell r="E24">
            <v>0</v>
          </cell>
          <cell r="F24">
            <v>0</v>
          </cell>
          <cell r="G24">
            <v>0</v>
          </cell>
          <cell r="H24">
            <v>0</v>
          </cell>
          <cell r="I24">
            <v>0</v>
          </cell>
          <cell r="J24">
            <v>0</v>
          </cell>
        </row>
        <row r="25">
          <cell r="D25">
            <v>0</v>
          </cell>
          <cell r="E25">
            <v>0</v>
          </cell>
          <cell r="F25">
            <v>0</v>
          </cell>
          <cell r="G25">
            <v>0</v>
          </cell>
          <cell r="H25">
            <v>0</v>
          </cell>
          <cell r="I25">
            <v>0</v>
          </cell>
          <cell r="J25">
            <v>0</v>
          </cell>
        </row>
        <row r="26">
          <cell r="D26">
            <v>0</v>
          </cell>
          <cell r="E26">
            <v>0</v>
          </cell>
          <cell r="F26">
            <v>0</v>
          </cell>
          <cell r="G26">
            <v>0</v>
          </cell>
          <cell r="H26">
            <v>0</v>
          </cell>
          <cell r="I26">
            <v>0</v>
          </cell>
          <cell r="J26">
            <v>0</v>
          </cell>
        </row>
        <row r="27">
          <cell r="D27">
            <v>0</v>
          </cell>
          <cell r="E27">
            <v>168116.33</v>
          </cell>
          <cell r="F27">
            <v>168116.33</v>
          </cell>
          <cell r="G27">
            <v>0</v>
          </cell>
          <cell r="H27">
            <v>0</v>
          </cell>
          <cell r="I27">
            <v>0</v>
          </cell>
          <cell r="J27">
            <v>0</v>
          </cell>
        </row>
        <row r="28">
          <cell r="D28">
            <v>0</v>
          </cell>
          <cell r="E28">
            <v>0</v>
          </cell>
          <cell r="F28">
            <v>0</v>
          </cell>
          <cell r="G28">
            <v>0</v>
          </cell>
          <cell r="H28">
            <v>0</v>
          </cell>
          <cell r="I28">
            <v>0</v>
          </cell>
          <cell r="J28">
            <v>0</v>
          </cell>
        </row>
      </sheetData>
      <sheetData sheetId="5">
        <row r="5">
          <cell r="D5">
            <v>0</v>
          </cell>
          <cell r="E5">
            <v>0</v>
          </cell>
        </row>
        <row r="6">
          <cell r="D6">
            <v>0</v>
          </cell>
          <cell r="E6">
            <v>0</v>
          </cell>
        </row>
        <row r="8">
          <cell r="D8">
            <v>0</v>
          </cell>
          <cell r="E8">
            <v>0</v>
          </cell>
        </row>
        <row r="10">
          <cell r="F10">
            <v>121868.93</v>
          </cell>
        </row>
        <row r="11">
          <cell r="F11">
            <v>0</v>
          </cell>
        </row>
        <row r="12">
          <cell r="F12">
            <v>0</v>
          </cell>
        </row>
      </sheetData>
      <sheetData sheetId="6">
        <row r="3">
          <cell r="D3">
            <v>108772.14</v>
          </cell>
        </row>
        <row r="4">
          <cell r="D4">
            <v>108045</v>
          </cell>
        </row>
        <row r="5">
          <cell r="D5">
            <v>0</v>
          </cell>
        </row>
        <row r="6">
          <cell r="D6">
            <v>727.14</v>
          </cell>
        </row>
        <row r="7">
          <cell r="D7">
            <v>0</v>
          </cell>
        </row>
        <row r="8">
          <cell r="D8">
            <v>0</v>
          </cell>
        </row>
        <row r="9">
          <cell r="D9">
            <v>0</v>
          </cell>
        </row>
        <row r="10">
          <cell r="D10">
            <v>261216.88999999998</v>
          </cell>
        </row>
        <row r="11">
          <cell r="D11">
            <v>95073.84</v>
          </cell>
        </row>
        <row r="12">
          <cell r="D12">
            <v>0</v>
          </cell>
        </row>
        <row r="13">
          <cell r="D13">
            <v>166143.04999999999</v>
          </cell>
        </row>
        <row r="14">
          <cell r="D14">
            <v>0</v>
          </cell>
        </row>
        <row r="15">
          <cell r="D15">
            <v>0</v>
          </cell>
        </row>
        <row r="16">
          <cell r="D16">
            <v>579558.97</v>
          </cell>
        </row>
        <row r="17">
          <cell r="D17">
            <v>0</v>
          </cell>
        </row>
        <row r="18">
          <cell r="D18">
            <v>427114.22</v>
          </cell>
        </row>
        <row r="19">
          <cell r="D19">
            <v>427114.22</v>
          </cell>
        </row>
        <row r="23">
          <cell r="D23">
            <v>8606250.1500000004</v>
          </cell>
        </row>
        <row r="24">
          <cell r="D24">
            <v>3066788.37</v>
          </cell>
        </row>
        <row r="25">
          <cell r="D25">
            <v>0</v>
          </cell>
        </row>
        <row r="26">
          <cell r="D26">
            <v>5539461.7800000003</v>
          </cell>
        </row>
        <row r="27">
          <cell r="D27">
            <v>0</v>
          </cell>
        </row>
        <row r="28">
          <cell r="D28">
            <v>8648997.7300000004</v>
          </cell>
        </row>
        <row r="29">
          <cell r="D29">
            <v>3014240.53</v>
          </cell>
        </row>
        <row r="30">
          <cell r="D30">
            <v>66088.09</v>
          </cell>
        </row>
        <row r="31">
          <cell r="D31">
            <v>5568669.1100000003</v>
          </cell>
        </row>
        <row r="32">
          <cell r="D32">
            <v>0</v>
          </cell>
        </row>
        <row r="33">
          <cell r="D33">
            <v>-42747.580000000075</v>
          </cell>
        </row>
        <row r="34">
          <cell r="D34">
            <v>622306.55000000005</v>
          </cell>
        </row>
        <row r="35">
          <cell r="D35">
            <v>579558.97</v>
          </cell>
        </row>
      </sheetData>
      <sheetData sheetId="7">
        <row r="5">
          <cell r="D5">
            <v>38329.530000000261</v>
          </cell>
          <cell r="E5">
            <v>0</v>
          </cell>
          <cell r="F5">
            <v>38329.530000000261</v>
          </cell>
          <cell r="G5">
            <v>38329.530000000261</v>
          </cell>
          <cell r="H5">
            <v>0</v>
          </cell>
        </row>
        <row r="6">
          <cell r="D6">
            <v>22611.460000000021</v>
          </cell>
          <cell r="E6">
            <v>0</v>
          </cell>
          <cell r="F6">
            <v>22611.460000000021</v>
          </cell>
          <cell r="G6">
            <v>22611.460000000021</v>
          </cell>
          <cell r="H6">
            <v>0</v>
          </cell>
        </row>
        <row r="7">
          <cell r="D7">
            <v>0</v>
          </cell>
          <cell r="E7">
            <v>0</v>
          </cell>
          <cell r="F7">
            <v>0</v>
          </cell>
          <cell r="G7">
            <v>0</v>
          </cell>
          <cell r="H7">
            <v>0</v>
          </cell>
        </row>
        <row r="8">
          <cell r="D8">
            <v>0</v>
          </cell>
          <cell r="E8">
            <v>0</v>
          </cell>
          <cell r="F8">
            <v>0</v>
          </cell>
          <cell r="G8">
            <v>0</v>
          </cell>
          <cell r="H8">
            <v>0</v>
          </cell>
        </row>
        <row r="9">
          <cell r="D9">
            <v>0</v>
          </cell>
          <cell r="E9">
            <v>0</v>
          </cell>
          <cell r="F9">
            <v>0</v>
          </cell>
          <cell r="G9">
            <v>0</v>
          </cell>
          <cell r="H9">
            <v>0</v>
          </cell>
        </row>
        <row r="10">
          <cell r="D10">
            <v>5147.1000000000058</v>
          </cell>
          <cell r="E10">
            <v>0</v>
          </cell>
          <cell r="F10">
            <v>5147.1000000000058</v>
          </cell>
          <cell r="G10">
            <v>5147.1000000000058</v>
          </cell>
          <cell r="H10">
            <v>0</v>
          </cell>
        </row>
        <row r="11">
          <cell r="D11">
            <v>0</v>
          </cell>
          <cell r="E11">
            <v>0</v>
          </cell>
          <cell r="F11">
            <v>0</v>
          </cell>
          <cell r="G11">
            <v>0</v>
          </cell>
          <cell r="H11">
            <v>0</v>
          </cell>
        </row>
        <row r="12">
          <cell r="D12">
            <v>0</v>
          </cell>
          <cell r="E12">
            <v>0</v>
          </cell>
          <cell r="F12">
            <v>0</v>
          </cell>
          <cell r="G12">
            <v>0</v>
          </cell>
          <cell r="H12">
            <v>0</v>
          </cell>
        </row>
        <row r="19">
          <cell r="D19">
            <v>0</v>
          </cell>
          <cell r="E19">
            <v>0</v>
          </cell>
          <cell r="F19">
            <v>0</v>
          </cell>
          <cell r="G19">
            <v>0</v>
          </cell>
          <cell r="H19">
            <v>0</v>
          </cell>
          <cell r="I19">
            <v>0</v>
          </cell>
          <cell r="J19">
            <v>0</v>
          </cell>
          <cell r="K19">
            <v>0</v>
          </cell>
          <cell r="L19">
            <v>0</v>
          </cell>
        </row>
        <row r="20">
          <cell r="D20">
            <v>0</v>
          </cell>
          <cell r="E20">
            <v>0</v>
          </cell>
          <cell r="F20">
            <v>0</v>
          </cell>
          <cell r="G20">
            <v>0</v>
          </cell>
          <cell r="H20">
            <v>0</v>
          </cell>
          <cell r="I20">
            <v>0</v>
          </cell>
          <cell r="J20">
            <v>0</v>
          </cell>
          <cell r="K20">
            <v>0</v>
          </cell>
          <cell r="L20">
            <v>0</v>
          </cell>
        </row>
        <row r="21">
          <cell r="D21">
            <v>0</v>
          </cell>
          <cell r="E21">
            <v>0</v>
          </cell>
          <cell r="F21">
            <v>0</v>
          </cell>
          <cell r="G21">
            <v>0</v>
          </cell>
          <cell r="H21">
            <v>0</v>
          </cell>
          <cell r="I21">
            <v>0</v>
          </cell>
          <cell r="J21">
            <v>0</v>
          </cell>
          <cell r="K21">
            <v>0</v>
          </cell>
          <cell r="L21">
            <v>0</v>
          </cell>
        </row>
        <row r="22">
          <cell r="D22">
            <v>0</v>
          </cell>
          <cell r="E22">
            <v>0</v>
          </cell>
          <cell r="F22">
            <v>0</v>
          </cell>
          <cell r="G22">
            <v>0</v>
          </cell>
          <cell r="H22">
            <v>0</v>
          </cell>
          <cell r="I22">
            <v>0</v>
          </cell>
          <cell r="J22">
            <v>0</v>
          </cell>
          <cell r="K22">
            <v>0</v>
          </cell>
          <cell r="L22">
            <v>0</v>
          </cell>
        </row>
        <row r="23">
          <cell r="D23">
            <v>0</v>
          </cell>
          <cell r="E23">
            <v>0</v>
          </cell>
          <cell r="F23">
            <v>0</v>
          </cell>
          <cell r="G23">
            <v>0</v>
          </cell>
          <cell r="H23">
            <v>0</v>
          </cell>
          <cell r="I23">
            <v>0</v>
          </cell>
          <cell r="J23">
            <v>0</v>
          </cell>
          <cell r="K23">
            <v>0</v>
          </cell>
          <cell r="L23">
            <v>0</v>
          </cell>
        </row>
        <row r="24">
          <cell r="D24">
            <v>0</v>
          </cell>
          <cell r="E24">
            <v>0</v>
          </cell>
          <cell r="F24">
            <v>0</v>
          </cell>
          <cell r="G24">
            <v>0</v>
          </cell>
          <cell r="H24">
            <v>0</v>
          </cell>
          <cell r="I24">
            <v>0</v>
          </cell>
          <cell r="J24">
            <v>0</v>
          </cell>
          <cell r="K24">
            <v>0</v>
          </cell>
          <cell r="L24">
            <v>0</v>
          </cell>
        </row>
        <row r="25">
          <cell r="D25">
            <v>0</v>
          </cell>
          <cell r="E25">
            <v>0</v>
          </cell>
          <cell r="F25">
            <v>0</v>
          </cell>
          <cell r="G25">
            <v>0</v>
          </cell>
          <cell r="H25">
            <v>0</v>
          </cell>
          <cell r="I25">
            <v>0</v>
          </cell>
          <cell r="J25">
            <v>0</v>
          </cell>
          <cell r="K25">
            <v>0</v>
          </cell>
          <cell r="L25">
            <v>0</v>
          </cell>
        </row>
        <row r="26">
          <cell r="D26">
            <v>0</v>
          </cell>
          <cell r="E26">
            <v>0</v>
          </cell>
          <cell r="F26">
            <v>0</v>
          </cell>
          <cell r="G26">
            <v>0</v>
          </cell>
          <cell r="H26">
            <v>0</v>
          </cell>
          <cell r="I26">
            <v>0</v>
          </cell>
          <cell r="J26">
            <v>0</v>
          </cell>
          <cell r="K26">
            <v>0</v>
          </cell>
          <cell r="L26">
            <v>0</v>
          </cell>
        </row>
        <row r="27">
          <cell r="D27">
            <v>0</v>
          </cell>
          <cell r="E27">
            <v>0</v>
          </cell>
          <cell r="F27">
            <v>0</v>
          </cell>
          <cell r="G27">
            <v>0</v>
          </cell>
          <cell r="H27">
            <v>0</v>
          </cell>
          <cell r="I27">
            <v>0</v>
          </cell>
          <cell r="J27">
            <v>0</v>
          </cell>
          <cell r="K27">
            <v>0</v>
          </cell>
          <cell r="L27">
            <v>0</v>
          </cell>
        </row>
      </sheetData>
      <sheetData sheetId="8"/>
      <sheetData sheetId="9">
        <row r="6">
          <cell r="D6">
            <v>37</v>
          </cell>
        </row>
        <row r="10">
          <cell r="H10">
            <v>0</v>
          </cell>
        </row>
        <row r="11">
          <cell r="H11">
            <v>0</v>
          </cell>
        </row>
        <row r="16">
          <cell r="H16">
            <v>0</v>
          </cell>
        </row>
        <row r="30">
          <cell r="H30" t="str">
            <v>Sin información</v>
          </cell>
        </row>
        <row r="31">
          <cell r="H31" t="str">
            <v>Sin información</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1100"/>
      <sheetName val="2100"/>
      <sheetName val="2110"/>
      <sheetName val="5100"/>
      <sheetName val="5120"/>
      <sheetName val="6100"/>
      <sheetName val="7100"/>
      <sheetName val="Acerno_Cache_XXXXX"/>
      <sheetName val="8100"/>
    </sheetNames>
    <sheetDataSet>
      <sheetData sheetId="0"/>
      <sheetData sheetId="1">
        <row r="3">
          <cell r="D3">
            <v>43498.369999999995</v>
          </cell>
          <cell r="L3">
            <v>122447.41</v>
          </cell>
        </row>
        <row r="4">
          <cell r="D4">
            <v>0</v>
          </cell>
          <cell r="L4">
            <v>151632.60999999999</v>
          </cell>
        </row>
        <row r="5">
          <cell r="D5">
            <v>0</v>
          </cell>
          <cell r="L5">
            <v>151632.60999999999</v>
          </cell>
        </row>
        <row r="6">
          <cell r="D6">
            <v>0</v>
          </cell>
          <cell r="L6">
            <v>0</v>
          </cell>
        </row>
        <row r="7">
          <cell r="D7">
            <v>0</v>
          </cell>
          <cell r="L7">
            <v>0</v>
          </cell>
        </row>
        <row r="8">
          <cell r="D8">
            <v>0</v>
          </cell>
          <cell r="L8">
            <v>0</v>
          </cell>
        </row>
        <row r="9">
          <cell r="D9">
            <v>0</v>
          </cell>
          <cell r="L9">
            <v>0</v>
          </cell>
        </row>
        <row r="10">
          <cell r="D10">
            <v>1777.1900000000005</v>
          </cell>
          <cell r="L10">
            <v>0</v>
          </cell>
        </row>
        <row r="11">
          <cell r="D11">
            <v>0</v>
          </cell>
          <cell r="L11">
            <v>0</v>
          </cell>
        </row>
        <row r="12">
          <cell r="D12">
            <v>0</v>
          </cell>
          <cell r="L12">
            <v>-40688.99</v>
          </cell>
        </row>
        <row r="13">
          <cell r="D13">
            <v>12260.19</v>
          </cell>
          <cell r="L13">
            <v>0</v>
          </cell>
        </row>
        <row r="14">
          <cell r="D14">
            <v>0</v>
          </cell>
          <cell r="L14">
            <v>-40688.99</v>
          </cell>
        </row>
        <row r="15">
          <cell r="D15">
            <v>0</v>
          </cell>
          <cell r="L15">
            <v>11503.79</v>
          </cell>
        </row>
        <row r="16">
          <cell r="D16">
            <v>-10483</v>
          </cell>
          <cell r="L16">
            <v>0</v>
          </cell>
        </row>
        <row r="17">
          <cell r="D17">
            <v>0</v>
          </cell>
          <cell r="L17">
            <v>0</v>
          </cell>
        </row>
        <row r="18">
          <cell r="D18">
            <v>41721.179999999993</v>
          </cell>
          <cell r="L18">
            <v>0</v>
          </cell>
        </row>
        <row r="19">
          <cell r="D19">
            <v>0</v>
          </cell>
          <cell r="L19">
            <v>0</v>
          </cell>
        </row>
        <row r="20">
          <cell r="D20">
            <v>22780.18</v>
          </cell>
          <cell r="L20">
            <v>0</v>
          </cell>
        </row>
        <row r="21">
          <cell r="D21">
            <v>71619.100000000006</v>
          </cell>
          <cell r="L21">
            <v>0</v>
          </cell>
        </row>
        <row r="22">
          <cell r="D22">
            <v>43260.21</v>
          </cell>
          <cell r="L22">
            <v>0</v>
          </cell>
        </row>
        <row r="23">
          <cell r="D23">
            <v>-95938.31</v>
          </cell>
          <cell r="L23">
            <v>0</v>
          </cell>
        </row>
        <row r="24">
          <cell r="D24">
            <v>0</v>
          </cell>
          <cell r="L24">
            <v>0</v>
          </cell>
        </row>
        <row r="25">
          <cell r="D25">
            <v>0</v>
          </cell>
          <cell r="L25">
            <v>0</v>
          </cell>
        </row>
        <row r="26">
          <cell r="D26">
            <v>0</v>
          </cell>
          <cell r="L26">
            <v>0</v>
          </cell>
        </row>
        <row r="27">
          <cell r="D27">
            <v>0</v>
          </cell>
          <cell r="L27">
            <v>0</v>
          </cell>
        </row>
        <row r="28">
          <cell r="D28">
            <v>0</v>
          </cell>
          <cell r="L28">
            <v>0</v>
          </cell>
        </row>
        <row r="29">
          <cell r="D29">
            <v>0</v>
          </cell>
          <cell r="L29">
            <v>0</v>
          </cell>
        </row>
        <row r="30">
          <cell r="D30">
            <v>0</v>
          </cell>
          <cell r="L30">
            <v>160424.09</v>
          </cell>
        </row>
        <row r="31">
          <cell r="D31">
            <v>239373.13</v>
          </cell>
          <cell r="L31">
            <v>0</v>
          </cell>
        </row>
        <row r="32">
          <cell r="D32">
            <v>0</v>
          </cell>
          <cell r="L32">
            <v>0</v>
          </cell>
        </row>
        <row r="33">
          <cell r="D33">
            <v>0</v>
          </cell>
          <cell r="L33">
            <v>0</v>
          </cell>
        </row>
        <row r="34">
          <cell r="D34">
            <v>0</v>
          </cell>
          <cell r="L34">
            <v>0</v>
          </cell>
        </row>
        <row r="35">
          <cell r="D35">
            <v>0</v>
          </cell>
          <cell r="L35">
            <v>0</v>
          </cell>
        </row>
        <row r="36">
          <cell r="D36">
            <v>0</v>
          </cell>
          <cell r="L36">
            <v>0</v>
          </cell>
        </row>
        <row r="37">
          <cell r="D37">
            <v>0</v>
          </cell>
          <cell r="L37">
            <v>0</v>
          </cell>
        </row>
        <row r="38">
          <cell r="D38">
            <v>0</v>
          </cell>
          <cell r="L38">
            <v>0</v>
          </cell>
        </row>
        <row r="39">
          <cell r="D39">
            <v>170202.88999999998</v>
          </cell>
          <cell r="L39">
            <v>160424.09</v>
          </cell>
        </row>
        <row r="40">
          <cell r="D40">
            <v>169953.3</v>
          </cell>
          <cell r="L40">
            <v>127092.03</v>
          </cell>
        </row>
        <row r="41">
          <cell r="D41">
            <v>249.59</v>
          </cell>
          <cell r="L41">
            <v>0</v>
          </cell>
        </row>
        <row r="42">
          <cell r="D42">
            <v>0</v>
          </cell>
          <cell r="L42">
            <v>0</v>
          </cell>
        </row>
        <row r="43">
          <cell r="D43">
            <v>0</v>
          </cell>
          <cell r="L43">
            <v>33332.06</v>
          </cell>
        </row>
        <row r="44">
          <cell r="D44">
            <v>0</v>
          </cell>
          <cell r="L44">
            <v>0</v>
          </cell>
        </row>
        <row r="45">
          <cell r="D45">
            <v>0</v>
          </cell>
          <cell r="L45">
            <v>0</v>
          </cell>
        </row>
        <row r="46">
          <cell r="D46">
            <v>0</v>
          </cell>
          <cell r="L46">
            <v>0</v>
          </cell>
        </row>
        <row r="47">
          <cell r="D47">
            <v>0</v>
          </cell>
          <cell r="L47">
            <v>0</v>
          </cell>
        </row>
        <row r="48">
          <cell r="D48">
            <v>0</v>
          </cell>
          <cell r="L48">
            <v>0</v>
          </cell>
        </row>
        <row r="49">
          <cell r="D49">
            <v>0</v>
          </cell>
          <cell r="L49">
            <v>282871.5</v>
          </cell>
        </row>
        <row r="50">
          <cell r="D50">
            <v>0</v>
          </cell>
        </row>
        <row r="51">
          <cell r="D51">
            <v>69170.240000000005</v>
          </cell>
        </row>
        <row r="52">
          <cell r="D52">
            <v>0</v>
          </cell>
        </row>
        <row r="53">
          <cell r="D53">
            <v>282871.5</v>
          </cell>
        </row>
      </sheetData>
      <sheetData sheetId="2">
        <row r="5">
          <cell r="D5">
            <v>474949.33</v>
          </cell>
          <cell r="L5">
            <v>0</v>
          </cell>
        </row>
        <row r="6">
          <cell r="D6">
            <v>386546.03</v>
          </cell>
          <cell r="L6">
            <v>0</v>
          </cell>
        </row>
        <row r="7">
          <cell r="D7">
            <v>88403.3</v>
          </cell>
          <cell r="L7">
            <v>0</v>
          </cell>
        </row>
        <row r="8">
          <cell r="D8">
            <v>0</v>
          </cell>
          <cell r="L8">
            <v>0</v>
          </cell>
        </row>
        <row r="9">
          <cell r="D9">
            <v>7234.93</v>
          </cell>
          <cell r="L9">
            <v>0</v>
          </cell>
        </row>
        <row r="10">
          <cell r="D10">
            <v>0</v>
          </cell>
          <cell r="L10">
            <v>0</v>
          </cell>
        </row>
        <row r="11">
          <cell r="L11">
            <v>0</v>
          </cell>
        </row>
        <row r="12">
          <cell r="D12">
            <v>78533.17</v>
          </cell>
          <cell r="L12">
            <v>0</v>
          </cell>
        </row>
        <row r="13">
          <cell r="D13">
            <v>78533.17</v>
          </cell>
          <cell r="L13">
            <v>0</v>
          </cell>
        </row>
        <row r="14">
          <cell r="D14">
            <v>0</v>
          </cell>
          <cell r="L14">
            <v>0</v>
          </cell>
        </row>
        <row r="15">
          <cell r="D15">
            <v>0</v>
          </cell>
          <cell r="L15">
            <v>0</v>
          </cell>
        </row>
        <row r="16">
          <cell r="D16">
            <v>275.22000000000003</v>
          </cell>
          <cell r="L16">
            <v>0</v>
          </cell>
        </row>
        <row r="17">
          <cell r="L17">
            <v>0</v>
          </cell>
        </row>
        <row r="18">
          <cell r="L18">
            <v>0</v>
          </cell>
        </row>
        <row r="19">
          <cell r="D19">
            <v>0</v>
          </cell>
          <cell r="L19">
            <v>0</v>
          </cell>
        </row>
        <row r="20">
          <cell r="D20">
            <v>0</v>
          </cell>
          <cell r="L20">
            <v>0</v>
          </cell>
        </row>
        <row r="22">
          <cell r="D22">
            <v>0</v>
          </cell>
        </row>
        <row r="23">
          <cell r="D23">
            <v>200004.84</v>
          </cell>
        </row>
        <row r="24">
          <cell r="D24">
            <v>0</v>
          </cell>
          <cell r="L24">
            <v>0</v>
          </cell>
        </row>
        <row r="25">
          <cell r="D25">
            <v>0</v>
          </cell>
          <cell r="L25">
            <v>0</v>
          </cell>
        </row>
        <row r="26">
          <cell r="D26">
            <v>21018.720000000001</v>
          </cell>
          <cell r="L26">
            <v>0</v>
          </cell>
        </row>
        <row r="27">
          <cell r="D27">
            <v>0</v>
          </cell>
          <cell r="L27">
            <v>0</v>
          </cell>
        </row>
        <row r="28">
          <cell r="D28">
            <v>0</v>
          </cell>
          <cell r="L28">
            <v>0</v>
          </cell>
        </row>
        <row r="29">
          <cell r="D29">
            <v>4808.1000000000004</v>
          </cell>
          <cell r="L29">
            <v>0</v>
          </cell>
        </row>
        <row r="30">
          <cell r="D30">
            <v>16210.62</v>
          </cell>
          <cell r="L30">
            <v>0</v>
          </cell>
        </row>
        <row r="31">
          <cell r="L31">
            <v>0</v>
          </cell>
        </row>
        <row r="34">
          <cell r="L34">
            <v>0</v>
          </cell>
        </row>
        <row r="36">
          <cell r="L36">
            <v>774590</v>
          </cell>
        </row>
        <row r="37">
          <cell r="L37">
            <v>0</v>
          </cell>
        </row>
        <row r="38">
          <cell r="L38">
            <v>18930</v>
          </cell>
        </row>
        <row r="39">
          <cell r="L39">
            <v>0</v>
          </cell>
        </row>
        <row r="40">
          <cell r="L40">
            <v>0</v>
          </cell>
        </row>
        <row r="41">
          <cell r="L41">
            <v>0</v>
          </cell>
        </row>
        <row r="42">
          <cell r="L42">
            <v>0</v>
          </cell>
        </row>
        <row r="43">
          <cell r="L43">
            <v>0</v>
          </cell>
        </row>
        <row r="44">
          <cell r="L44">
            <v>0</v>
          </cell>
        </row>
      </sheetData>
      <sheetData sheetId="3"/>
      <sheetData sheetId="4">
        <row r="5">
          <cell r="D5">
            <v>508320</v>
          </cell>
          <cell r="E5">
            <v>28457.29</v>
          </cell>
          <cell r="F5">
            <v>536777.29</v>
          </cell>
          <cell r="G5">
            <v>474949.33</v>
          </cell>
          <cell r="H5">
            <v>474949.33</v>
          </cell>
          <cell r="I5">
            <v>61827.960000000021</v>
          </cell>
          <cell r="J5">
            <v>474389.97</v>
          </cell>
          <cell r="K5">
            <v>559.36000000004424</v>
          </cell>
        </row>
        <row r="6">
          <cell r="D6">
            <v>118000</v>
          </cell>
          <cell r="E6">
            <v>-34658.729999999996</v>
          </cell>
          <cell r="F6">
            <v>83341.27</v>
          </cell>
          <cell r="G6">
            <v>75365.81</v>
          </cell>
          <cell r="H6">
            <v>75365.81</v>
          </cell>
          <cell r="I6">
            <v>7975.4600000000064</v>
          </cell>
          <cell r="J6">
            <v>67655.94</v>
          </cell>
          <cell r="K6">
            <v>7709.8699999999953</v>
          </cell>
        </row>
        <row r="7">
          <cell r="D7">
            <v>1280</v>
          </cell>
          <cell r="E7">
            <v>189.81999999999994</v>
          </cell>
          <cell r="F7">
            <v>1469.82</v>
          </cell>
          <cell r="G7">
            <v>275.22000000000003</v>
          </cell>
          <cell r="H7">
            <v>275.22000000000003</v>
          </cell>
          <cell r="I7">
            <v>1194.5999999999999</v>
          </cell>
          <cell r="J7">
            <v>275.22000000000003</v>
          </cell>
          <cell r="K7">
            <v>0</v>
          </cell>
        </row>
        <row r="8">
          <cell r="D8">
            <v>146990</v>
          </cell>
          <cell r="E8">
            <v>53014.84</v>
          </cell>
          <cell r="F8">
            <v>200004.84</v>
          </cell>
          <cell r="G8">
            <v>200004.84</v>
          </cell>
          <cell r="H8">
            <v>200004.84</v>
          </cell>
          <cell r="I8">
            <v>0</v>
          </cell>
          <cell r="J8">
            <v>90177.59</v>
          </cell>
          <cell r="K8">
            <v>109827.25</v>
          </cell>
        </row>
        <row r="9">
          <cell r="D9">
            <v>0</v>
          </cell>
          <cell r="E9">
            <v>0</v>
          </cell>
          <cell r="F9">
            <v>0</v>
          </cell>
          <cell r="G9">
            <v>0</v>
          </cell>
          <cell r="H9">
            <v>0</v>
          </cell>
          <cell r="I9">
            <v>0</v>
          </cell>
          <cell r="J9">
            <v>0</v>
          </cell>
          <cell r="K9">
            <v>0</v>
          </cell>
        </row>
        <row r="10">
          <cell r="D10">
            <v>18930</v>
          </cell>
          <cell r="E10">
            <v>6878.47</v>
          </cell>
          <cell r="F10">
            <v>25808.47</v>
          </cell>
          <cell r="G10">
            <v>17857.45</v>
          </cell>
          <cell r="H10">
            <v>17857.45</v>
          </cell>
          <cell r="I10">
            <v>7951.02</v>
          </cell>
          <cell r="J10">
            <v>9601.58</v>
          </cell>
          <cell r="K10">
            <v>8255.8700000000008</v>
          </cell>
        </row>
        <row r="11">
          <cell r="D11">
            <v>0</v>
          </cell>
          <cell r="E11">
            <v>0</v>
          </cell>
          <cell r="F11">
            <v>0</v>
          </cell>
          <cell r="G11">
            <v>0</v>
          </cell>
          <cell r="H11">
            <v>0</v>
          </cell>
          <cell r="I11">
            <v>0</v>
          </cell>
          <cell r="J11">
            <v>0</v>
          </cell>
          <cell r="K11">
            <v>0</v>
          </cell>
        </row>
        <row r="12">
          <cell r="D12">
            <v>0</v>
          </cell>
          <cell r="E12">
            <v>0</v>
          </cell>
          <cell r="F12">
            <v>0</v>
          </cell>
          <cell r="G12">
            <v>0</v>
          </cell>
          <cell r="H12">
            <v>0</v>
          </cell>
          <cell r="I12">
            <v>0</v>
          </cell>
          <cell r="J12">
            <v>0</v>
          </cell>
          <cell r="K12">
            <v>0</v>
          </cell>
        </row>
        <row r="13">
          <cell r="D13">
            <v>0</v>
          </cell>
          <cell r="E13">
            <v>0</v>
          </cell>
          <cell r="F13">
            <v>0</v>
          </cell>
          <cell r="G13">
            <v>0</v>
          </cell>
          <cell r="H13">
            <v>0</v>
          </cell>
          <cell r="I13">
            <v>0</v>
          </cell>
          <cell r="J13">
            <v>0</v>
          </cell>
          <cell r="K13">
            <v>0</v>
          </cell>
        </row>
        <row r="20">
          <cell r="D20">
            <v>0</v>
          </cell>
          <cell r="E20">
            <v>0</v>
          </cell>
          <cell r="F20">
            <v>0</v>
          </cell>
          <cell r="G20">
            <v>0</v>
          </cell>
          <cell r="H20">
            <v>0</v>
          </cell>
          <cell r="I20">
            <v>0</v>
          </cell>
          <cell r="J20">
            <v>0</v>
          </cell>
        </row>
        <row r="21">
          <cell r="D21">
            <v>0</v>
          </cell>
          <cell r="E21">
            <v>0</v>
          </cell>
          <cell r="F21">
            <v>0</v>
          </cell>
          <cell r="G21">
            <v>0</v>
          </cell>
          <cell r="H21">
            <v>0</v>
          </cell>
          <cell r="I21">
            <v>0</v>
          </cell>
          <cell r="J21">
            <v>0</v>
          </cell>
        </row>
        <row r="22">
          <cell r="D22">
            <v>0</v>
          </cell>
          <cell r="E22">
            <v>0</v>
          </cell>
          <cell r="F22">
            <v>0</v>
          </cell>
          <cell r="G22">
            <v>0</v>
          </cell>
          <cell r="H22">
            <v>0</v>
          </cell>
          <cell r="I22">
            <v>0</v>
          </cell>
          <cell r="J22">
            <v>0</v>
          </cell>
        </row>
        <row r="23">
          <cell r="D23">
            <v>774590</v>
          </cell>
          <cell r="E23">
            <v>47003.22</v>
          </cell>
          <cell r="F23">
            <v>821593.22</v>
          </cell>
          <cell r="G23">
            <v>774590</v>
          </cell>
          <cell r="H23">
            <v>610946.69999999995</v>
          </cell>
          <cell r="I23">
            <v>0</v>
          </cell>
          <cell r="J23">
            <v>163643.30000000005</v>
          </cell>
        </row>
        <row r="24">
          <cell r="D24">
            <v>0</v>
          </cell>
          <cell r="E24">
            <v>0</v>
          </cell>
          <cell r="F24">
            <v>0</v>
          </cell>
          <cell r="G24">
            <v>0</v>
          </cell>
          <cell r="H24">
            <v>0</v>
          </cell>
          <cell r="I24">
            <v>0</v>
          </cell>
          <cell r="J24">
            <v>0</v>
          </cell>
        </row>
        <row r="25">
          <cell r="D25">
            <v>0</v>
          </cell>
          <cell r="E25">
            <v>0</v>
          </cell>
          <cell r="F25">
            <v>0</v>
          </cell>
          <cell r="G25">
            <v>0</v>
          </cell>
          <cell r="H25">
            <v>0</v>
          </cell>
          <cell r="I25">
            <v>0</v>
          </cell>
          <cell r="J25">
            <v>0</v>
          </cell>
        </row>
        <row r="26">
          <cell r="D26">
            <v>18930</v>
          </cell>
          <cell r="E26">
            <v>6878.47</v>
          </cell>
          <cell r="F26">
            <v>25808.47</v>
          </cell>
          <cell r="G26">
            <v>18930</v>
          </cell>
          <cell r="H26">
            <v>12620</v>
          </cell>
          <cell r="I26">
            <v>0</v>
          </cell>
          <cell r="J26">
            <v>6310</v>
          </cell>
        </row>
        <row r="27">
          <cell r="D27">
            <v>0</v>
          </cell>
          <cell r="E27">
            <v>0</v>
          </cell>
          <cell r="F27">
            <v>0</v>
          </cell>
          <cell r="G27">
            <v>0</v>
          </cell>
          <cell r="H27">
            <v>0</v>
          </cell>
          <cell r="I27">
            <v>0</v>
          </cell>
          <cell r="J27">
            <v>0</v>
          </cell>
        </row>
        <row r="28">
          <cell r="D28">
            <v>0</v>
          </cell>
          <cell r="E28">
            <v>0</v>
          </cell>
          <cell r="F28">
            <v>0</v>
          </cell>
          <cell r="G28">
            <v>0</v>
          </cell>
          <cell r="H28">
            <v>0</v>
          </cell>
          <cell r="I28">
            <v>0</v>
          </cell>
          <cell r="J28">
            <v>0</v>
          </cell>
        </row>
      </sheetData>
      <sheetData sheetId="5">
        <row r="5">
          <cell r="D5">
            <v>0</v>
          </cell>
          <cell r="E5">
            <v>0</v>
          </cell>
        </row>
        <row r="6">
          <cell r="D6">
            <v>0</v>
          </cell>
          <cell r="E6">
            <v>0</v>
          </cell>
        </row>
        <row r="8">
          <cell r="D8">
            <v>0</v>
          </cell>
          <cell r="E8">
            <v>0</v>
          </cell>
        </row>
        <row r="10">
          <cell r="F10">
            <v>53881.69</v>
          </cell>
        </row>
        <row r="11">
          <cell r="F11">
            <v>0</v>
          </cell>
        </row>
        <row r="12">
          <cell r="F12">
            <v>0</v>
          </cell>
        </row>
      </sheetData>
      <sheetData sheetId="6">
        <row r="3">
          <cell r="D3">
            <v>170202.88999999998</v>
          </cell>
        </row>
        <row r="4">
          <cell r="D4">
            <v>169953.3</v>
          </cell>
        </row>
        <row r="5">
          <cell r="D5">
            <v>0</v>
          </cell>
        </row>
        <row r="6">
          <cell r="D6">
            <v>249.59</v>
          </cell>
        </row>
        <row r="7">
          <cell r="D7">
            <v>0</v>
          </cell>
        </row>
        <row r="8">
          <cell r="D8">
            <v>0</v>
          </cell>
        </row>
        <row r="9">
          <cell r="D9">
            <v>0</v>
          </cell>
        </row>
        <row r="10">
          <cell r="D10">
            <v>160424.09</v>
          </cell>
        </row>
        <row r="11">
          <cell r="D11">
            <v>126352.35</v>
          </cell>
        </row>
        <row r="12">
          <cell r="D12">
            <v>739.68</v>
          </cell>
        </row>
        <row r="13">
          <cell r="D13">
            <v>33332.06</v>
          </cell>
        </row>
        <row r="14">
          <cell r="D14">
            <v>0</v>
          </cell>
        </row>
        <row r="15">
          <cell r="D15">
            <v>0</v>
          </cell>
        </row>
        <row r="16">
          <cell r="D16">
            <v>69170.240000000005</v>
          </cell>
        </row>
        <row r="17">
          <cell r="D17">
            <v>0</v>
          </cell>
        </row>
        <row r="18">
          <cell r="D18">
            <v>78949.039999999994</v>
          </cell>
        </row>
        <row r="19">
          <cell r="D19">
            <v>78949.039999999994</v>
          </cell>
        </row>
        <row r="23">
          <cell r="D23">
            <v>870852.69</v>
          </cell>
        </row>
        <row r="24">
          <cell r="D24">
            <v>623566.69999999995</v>
          </cell>
        </row>
        <row r="25">
          <cell r="D25">
            <v>59730.23</v>
          </cell>
        </row>
        <row r="26">
          <cell r="D26">
            <v>187555.76</v>
          </cell>
        </row>
        <row r="27">
          <cell r="D27">
            <v>0</v>
          </cell>
        </row>
        <row r="28">
          <cell r="D28">
            <v>974000.44000000006</v>
          </cell>
        </row>
        <row r="29">
          <cell r="D29">
            <v>642100.30000000005</v>
          </cell>
        </row>
        <row r="30">
          <cell r="D30">
            <v>140670.03</v>
          </cell>
        </row>
        <row r="31">
          <cell r="D31">
            <v>191230.11</v>
          </cell>
        </row>
        <row r="32">
          <cell r="D32">
            <v>0</v>
          </cell>
        </row>
        <row r="33">
          <cell r="D33">
            <v>-103147.75000000012</v>
          </cell>
        </row>
        <row r="34">
          <cell r="D34">
            <v>172317.99</v>
          </cell>
        </row>
        <row r="35">
          <cell r="D35">
            <v>69170.239999999874</v>
          </cell>
        </row>
      </sheetData>
      <sheetData sheetId="7">
        <row r="5">
          <cell r="D5">
            <v>59.99</v>
          </cell>
          <cell r="E5">
            <v>0</v>
          </cell>
          <cell r="F5">
            <v>59.99</v>
          </cell>
          <cell r="G5">
            <v>0</v>
          </cell>
          <cell r="H5">
            <v>59.99</v>
          </cell>
        </row>
        <row r="6">
          <cell r="D6">
            <v>10497.1</v>
          </cell>
          <cell r="E6">
            <v>0</v>
          </cell>
          <cell r="F6">
            <v>10497.1</v>
          </cell>
          <cell r="G6">
            <v>10742.17</v>
          </cell>
          <cell r="H6">
            <v>-245.06999999999971</v>
          </cell>
        </row>
        <row r="7">
          <cell r="D7">
            <v>0</v>
          </cell>
          <cell r="E7">
            <v>0</v>
          </cell>
          <cell r="F7">
            <v>0</v>
          </cell>
          <cell r="G7">
            <v>0</v>
          </cell>
          <cell r="H7">
            <v>0</v>
          </cell>
        </row>
        <row r="8">
          <cell r="D8">
            <v>125603.07</v>
          </cell>
          <cell r="E8"/>
          <cell r="F8">
            <v>125603.07</v>
          </cell>
          <cell r="G8">
            <v>124678.31</v>
          </cell>
          <cell r="H8">
            <v>924.76000000000931</v>
          </cell>
        </row>
        <row r="9">
          <cell r="D9">
            <v>5249.55</v>
          </cell>
          <cell r="E9">
            <v>0</v>
          </cell>
          <cell r="F9">
            <v>5249.55</v>
          </cell>
          <cell r="G9">
            <v>5249.55</v>
          </cell>
          <cell r="H9">
            <v>0</v>
          </cell>
        </row>
        <row r="10">
          <cell r="D10">
            <v>0</v>
          </cell>
          <cell r="E10">
            <v>0</v>
          </cell>
          <cell r="F10">
            <v>0</v>
          </cell>
          <cell r="G10">
            <v>0</v>
          </cell>
          <cell r="H10">
            <v>0</v>
          </cell>
        </row>
        <row r="11">
          <cell r="D11">
            <v>0</v>
          </cell>
          <cell r="E11">
            <v>0</v>
          </cell>
          <cell r="F11">
            <v>0</v>
          </cell>
          <cell r="G11">
            <v>0</v>
          </cell>
          <cell r="H11">
            <v>0</v>
          </cell>
        </row>
        <row r="12">
          <cell r="D12">
            <v>0</v>
          </cell>
          <cell r="E12">
            <v>0</v>
          </cell>
          <cell r="F12">
            <v>0</v>
          </cell>
          <cell r="G12">
            <v>0</v>
          </cell>
          <cell r="H12">
            <v>0</v>
          </cell>
        </row>
        <row r="19">
          <cell r="D19">
            <v>0</v>
          </cell>
          <cell r="E19">
            <v>0</v>
          </cell>
          <cell r="F19">
            <v>0</v>
          </cell>
          <cell r="G19">
            <v>0</v>
          </cell>
          <cell r="H19">
            <v>0</v>
          </cell>
          <cell r="I19">
            <v>0</v>
          </cell>
          <cell r="J19">
            <v>0</v>
          </cell>
          <cell r="K19">
            <v>0</v>
          </cell>
          <cell r="L19">
            <v>0</v>
          </cell>
        </row>
        <row r="20">
          <cell r="D20">
            <v>0</v>
          </cell>
          <cell r="E20">
            <v>0</v>
          </cell>
          <cell r="F20">
            <v>0</v>
          </cell>
          <cell r="G20">
            <v>0</v>
          </cell>
          <cell r="H20">
            <v>0</v>
          </cell>
          <cell r="I20">
            <v>0</v>
          </cell>
          <cell r="J20">
            <v>0</v>
          </cell>
          <cell r="K20">
            <v>0</v>
          </cell>
          <cell r="L20">
            <v>0</v>
          </cell>
        </row>
        <row r="21">
          <cell r="D21">
            <v>0</v>
          </cell>
          <cell r="E21">
            <v>0</v>
          </cell>
          <cell r="F21">
            <v>0</v>
          </cell>
          <cell r="G21">
            <v>0</v>
          </cell>
          <cell r="H21">
            <v>0</v>
          </cell>
          <cell r="I21">
            <v>0</v>
          </cell>
          <cell r="J21">
            <v>0</v>
          </cell>
          <cell r="K21">
            <v>0</v>
          </cell>
          <cell r="L21">
            <v>0</v>
          </cell>
        </row>
        <row r="22">
          <cell r="D22">
            <v>75940.850000000006</v>
          </cell>
          <cell r="E22">
            <v>0</v>
          </cell>
          <cell r="F22">
            <v>16210.62</v>
          </cell>
          <cell r="G22">
            <v>0</v>
          </cell>
          <cell r="H22">
            <v>59730.23</v>
          </cell>
          <cell r="I22">
            <v>59730.23</v>
          </cell>
          <cell r="J22">
            <v>0</v>
          </cell>
          <cell r="K22">
            <v>0</v>
          </cell>
          <cell r="L22">
            <v>0</v>
          </cell>
        </row>
        <row r="23">
          <cell r="D23">
            <v>0</v>
          </cell>
          <cell r="E23">
            <v>0</v>
          </cell>
          <cell r="F23">
            <v>0</v>
          </cell>
          <cell r="G23">
            <v>0</v>
          </cell>
          <cell r="H23">
            <v>0</v>
          </cell>
          <cell r="I23">
            <v>0</v>
          </cell>
          <cell r="J23">
            <v>0</v>
          </cell>
          <cell r="K23">
            <v>0</v>
          </cell>
          <cell r="L23">
            <v>0</v>
          </cell>
        </row>
        <row r="24">
          <cell r="D24">
            <v>0</v>
          </cell>
          <cell r="E24">
            <v>0</v>
          </cell>
          <cell r="F24">
            <v>0</v>
          </cell>
          <cell r="G24">
            <v>0</v>
          </cell>
          <cell r="H24">
            <v>0</v>
          </cell>
          <cell r="I24">
            <v>0</v>
          </cell>
          <cell r="J24">
            <v>0</v>
          </cell>
          <cell r="K24">
            <v>0</v>
          </cell>
          <cell r="L24">
            <v>0</v>
          </cell>
        </row>
        <row r="25">
          <cell r="D25">
            <v>0</v>
          </cell>
          <cell r="E25">
            <v>0</v>
          </cell>
          <cell r="F25">
            <v>0</v>
          </cell>
          <cell r="G25">
            <v>0</v>
          </cell>
          <cell r="H25">
            <v>0</v>
          </cell>
          <cell r="I25">
            <v>0</v>
          </cell>
          <cell r="J25">
            <v>0</v>
          </cell>
          <cell r="K25">
            <v>0</v>
          </cell>
          <cell r="L25">
            <v>0</v>
          </cell>
        </row>
        <row r="26">
          <cell r="D26">
            <v>0</v>
          </cell>
          <cell r="E26">
            <v>0</v>
          </cell>
          <cell r="F26">
            <v>0</v>
          </cell>
          <cell r="G26">
            <v>0</v>
          </cell>
          <cell r="H26">
            <v>0</v>
          </cell>
          <cell r="I26">
            <v>0</v>
          </cell>
          <cell r="J26">
            <v>0</v>
          </cell>
          <cell r="K26">
            <v>0</v>
          </cell>
          <cell r="L26">
            <v>0</v>
          </cell>
        </row>
        <row r="27">
          <cell r="D27">
            <v>0</v>
          </cell>
          <cell r="E27">
            <v>0</v>
          </cell>
          <cell r="F27">
            <v>0</v>
          </cell>
          <cell r="G27">
            <v>0</v>
          </cell>
          <cell r="H27">
            <v>0</v>
          </cell>
          <cell r="I27">
            <v>0</v>
          </cell>
          <cell r="J27">
            <v>0</v>
          </cell>
          <cell r="K27">
            <v>0</v>
          </cell>
          <cell r="L27">
            <v>0</v>
          </cell>
        </row>
      </sheetData>
      <sheetData sheetId="8"/>
      <sheetData sheetId="9">
        <row r="6">
          <cell r="D6">
            <v>11</v>
          </cell>
        </row>
        <row r="10">
          <cell r="H10">
            <v>0</v>
          </cell>
        </row>
        <row r="11">
          <cell r="H11">
            <v>0</v>
          </cell>
        </row>
        <row r="16">
          <cell r="H16">
            <v>0</v>
          </cell>
        </row>
        <row r="30">
          <cell r="H30" t="str">
            <v>Sin información</v>
          </cell>
        </row>
        <row r="31">
          <cell r="H31" t="str">
            <v>Sin información</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1100"/>
      <sheetName val="2100"/>
      <sheetName val="2110"/>
      <sheetName val="5100"/>
      <sheetName val="5120"/>
      <sheetName val="6100"/>
      <sheetName val="7100"/>
      <sheetName val="Acerno_Cache_XXXXX"/>
      <sheetName val="8100"/>
    </sheetNames>
    <sheetDataSet>
      <sheetData sheetId="0"/>
      <sheetData sheetId="1">
        <row r="3">
          <cell r="D3">
            <v>910100.46</v>
          </cell>
          <cell r="L3">
            <v>1175330.8999999999</v>
          </cell>
        </row>
        <row r="4">
          <cell r="D4">
            <v>0</v>
          </cell>
          <cell r="L4">
            <v>890898.98</v>
          </cell>
        </row>
        <row r="5">
          <cell r="D5">
            <v>0</v>
          </cell>
          <cell r="L5">
            <v>890898.98</v>
          </cell>
        </row>
        <row r="6">
          <cell r="D6">
            <v>0</v>
          </cell>
          <cell r="L6">
            <v>0</v>
          </cell>
        </row>
        <row r="7">
          <cell r="D7">
            <v>0</v>
          </cell>
          <cell r="L7">
            <v>0</v>
          </cell>
        </row>
        <row r="8">
          <cell r="D8">
            <v>0</v>
          </cell>
          <cell r="L8">
            <v>0</v>
          </cell>
        </row>
        <row r="9">
          <cell r="D9">
            <v>0</v>
          </cell>
          <cell r="L9">
            <v>0</v>
          </cell>
        </row>
        <row r="10">
          <cell r="D10">
            <v>0</v>
          </cell>
          <cell r="L10">
            <v>0</v>
          </cell>
        </row>
        <row r="11">
          <cell r="D11">
            <v>0</v>
          </cell>
          <cell r="L11">
            <v>0</v>
          </cell>
        </row>
        <row r="12">
          <cell r="D12">
            <v>0</v>
          </cell>
          <cell r="L12">
            <v>293404.5</v>
          </cell>
        </row>
        <row r="13">
          <cell r="D13">
            <v>0</v>
          </cell>
          <cell r="L13">
            <v>293404.5</v>
          </cell>
        </row>
        <row r="14">
          <cell r="D14">
            <v>0</v>
          </cell>
          <cell r="L14">
            <v>0</v>
          </cell>
        </row>
        <row r="15">
          <cell r="D15">
            <v>0</v>
          </cell>
          <cell r="L15">
            <v>-8972.58</v>
          </cell>
        </row>
        <row r="16">
          <cell r="D16">
            <v>0</v>
          </cell>
          <cell r="L16">
            <v>0</v>
          </cell>
        </row>
        <row r="17">
          <cell r="D17">
            <v>0</v>
          </cell>
          <cell r="L17">
            <v>0</v>
          </cell>
        </row>
        <row r="18">
          <cell r="D18">
            <v>910100.46</v>
          </cell>
          <cell r="L18">
            <v>0</v>
          </cell>
        </row>
        <row r="19">
          <cell r="D19">
            <v>217421.06</v>
          </cell>
          <cell r="L19">
            <v>0</v>
          </cell>
        </row>
        <row r="20">
          <cell r="D20">
            <v>130185.9</v>
          </cell>
          <cell r="L20">
            <v>0</v>
          </cell>
        </row>
        <row r="21">
          <cell r="D21">
            <v>0</v>
          </cell>
          <cell r="L21">
            <v>0</v>
          </cell>
        </row>
        <row r="22">
          <cell r="D22">
            <v>562493.5</v>
          </cell>
          <cell r="L22">
            <v>0</v>
          </cell>
        </row>
        <row r="23">
          <cell r="D23">
            <v>0</v>
          </cell>
          <cell r="L23">
            <v>0</v>
          </cell>
        </row>
        <row r="24">
          <cell r="D24">
            <v>0</v>
          </cell>
          <cell r="L24">
            <v>0</v>
          </cell>
        </row>
        <row r="25">
          <cell r="D25">
            <v>0</v>
          </cell>
          <cell r="L25">
            <v>0</v>
          </cell>
        </row>
        <row r="26">
          <cell r="D26">
            <v>0</v>
          </cell>
          <cell r="L26">
            <v>0</v>
          </cell>
        </row>
        <row r="27">
          <cell r="D27">
            <v>0</v>
          </cell>
          <cell r="L27">
            <v>0</v>
          </cell>
        </row>
        <row r="28">
          <cell r="D28">
            <v>0</v>
          </cell>
          <cell r="L28">
            <v>0</v>
          </cell>
        </row>
        <row r="29">
          <cell r="D29">
            <v>0</v>
          </cell>
          <cell r="L29">
            <v>0</v>
          </cell>
        </row>
        <row r="30">
          <cell r="D30">
            <v>0</v>
          </cell>
          <cell r="L30">
            <v>129097.9</v>
          </cell>
        </row>
        <row r="31">
          <cell r="D31">
            <v>394328.34</v>
          </cell>
          <cell r="L31">
            <v>0</v>
          </cell>
        </row>
        <row r="32">
          <cell r="D32">
            <v>0</v>
          </cell>
          <cell r="L32">
            <v>0</v>
          </cell>
        </row>
        <row r="33">
          <cell r="D33">
            <v>0</v>
          </cell>
          <cell r="L33">
            <v>0</v>
          </cell>
        </row>
        <row r="34">
          <cell r="D34">
            <v>0</v>
          </cell>
          <cell r="L34">
            <v>0</v>
          </cell>
        </row>
        <row r="35">
          <cell r="D35">
            <v>0</v>
          </cell>
          <cell r="L35">
            <v>0</v>
          </cell>
        </row>
        <row r="36">
          <cell r="D36">
            <v>0</v>
          </cell>
          <cell r="L36">
            <v>0</v>
          </cell>
        </row>
        <row r="37">
          <cell r="D37">
            <v>0</v>
          </cell>
          <cell r="L37">
            <v>0</v>
          </cell>
        </row>
        <row r="38">
          <cell r="D38">
            <v>0</v>
          </cell>
          <cell r="L38">
            <v>0</v>
          </cell>
        </row>
        <row r="39">
          <cell r="D39">
            <v>89590.82</v>
          </cell>
          <cell r="L39">
            <v>129097.9</v>
          </cell>
        </row>
        <row r="40">
          <cell r="D40">
            <v>89699.02</v>
          </cell>
          <cell r="L40">
            <v>21733.8</v>
          </cell>
        </row>
        <row r="41">
          <cell r="D41">
            <v>1336.32</v>
          </cell>
          <cell r="L41">
            <v>0</v>
          </cell>
        </row>
        <row r="42">
          <cell r="D42">
            <v>0</v>
          </cell>
          <cell r="L42">
            <v>0</v>
          </cell>
        </row>
        <row r="43">
          <cell r="D43">
            <v>0</v>
          </cell>
          <cell r="L43">
            <v>107364.06</v>
          </cell>
        </row>
        <row r="44">
          <cell r="D44">
            <v>0</v>
          </cell>
          <cell r="L44">
            <v>0.04</v>
          </cell>
        </row>
        <row r="45">
          <cell r="D45">
            <v>-1444.52</v>
          </cell>
          <cell r="L45">
            <v>0</v>
          </cell>
        </row>
        <row r="46">
          <cell r="D46">
            <v>0</v>
          </cell>
          <cell r="L46">
            <v>0</v>
          </cell>
        </row>
        <row r="47">
          <cell r="D47">
            <v>0</v>
          </cell>
          <cell r="L47">
            <v>0</v>
          </cell>
        </row>
        <row r="48">
          <cell r="D48">
            <v>0</v>
          </cell>
          <cell r="L48">
            <v>0</v>
          </cell>
        </row>
        <row r="49">
          <cell r="D49">
            <v>0</v>
          </cell>
          <cell r="L49">
            <v>1304428.7999999998</v>
          </cell>
        </row>
        <row r="50">
          <cell r="D50">
            <v>0</v>
          </cell>
        </row>
        <row r="51">
          <cell r="D51">
            <v>304737.52</v>
          </cell>
        </row>
        <row r="52">
          <cell r="D52">
            <v>0</v>
          </cell>
        </row>
        <row r="53">
          <cell r="D53">
            <v>1304428.8</v>
          </cell>
        </row>
      </sheetData>
      <sheetData sheetId="2">
        <row r="5">
          <cell r="D5">
            <v>1865854.8</v>
          </cell>
          <cell r="L5">
            <v>312</v>
          </cell>
        </row>
        <row r="6">
          <cell r="D6">
            <v>1600778.72</v>
          </cell>
          <cell r="L6">
            <v>0</v>
          </cell>
        </row>
        <row r="7">
          <cell r="D7">
            <v>265076.08</v>
          </cell>
          <cell r="L7">
            <v>0</v>
          </cell>
        </row>
        <row r="8">
          <cell r="D8">
            <v>0</v>
          </cell>
          <cell r="L8">
            <v>0</v>
          </cell>
        </row>
        <row r="9">
          <cell r="D9">
            <v>0</v>
          </cell>
          <cell r="L9">
            <v>0</v>
          </cell>
        </row>
        <row r="10">
          <cell r="D10">
            <v>1444.52</v>
          </cell>
          <cell r="L10">
            <v>0</v>
          </cell>
        </row>
        <row r="11">
          <cell r="L11">
            <v>0</v>
          </cell>
        </row>
        <row r="12">
          <cell r="D12">
            <v>275982.33</v>
          </cell>
          <cell r="L12">
            <v>0</v>
          </cell>
        </row>
        <row r="13">
          <cell r="D13">
            <v>275581.82</v>
          </cell>
          <cell r="L13">
            <v>0</v>
          </cell>
        </row>
        <row r="14">
          <cell r="D14">
            <v>400.51</v>
          </cell>
          <cell r="L14">
            <v>0</v>
          </cell>
        </row>
        <row r="15">
          <cell r="D15">
            <v>0</v>
          </cell>
          <cell r="L15">
            <v>0</v>
          </cell>
        </row>
        <row r="16">
          <cell r="D16">
            <v>0</v>
          </cell>
          <cell r="L16">
            <v>312</v>
          </cell>
        </row>
        <row r="17">
          <cell r="L17">
            <v>0</v>
          </cell>
        </row>
        <row r="18">
          <cell r="L18">
            <v>0</v>
          </cell>
        </row>
        <row r="19">
          <cell r="D19">
            <v>0</v>
          </cell>
          <cell r="L19">
            <v>0</v>
          </cell>
        </row>
        <row r="20">
          <cell r="D20">
            <v>0</v>
          </cell>
          <cell r="L20">
            <v>0</v>
          </cell>
        </row>
        <row r="22">
          <cell r="D22">
            <v>0</v>
          </cell>
        </row>
        <row r="23">
          <cell r="D23">
            <v>0</v>
          </cell>
        </row>
        <row r="24">
          <cell r="D24">
            <v>0</v>
          </cell>
          <cell r="L24">
            <v>0</v>
          </cell>
        </row>
        <row r="25">
          <cell r="D25">
            <v>0</v>
          </cell>
          <cell r="L25">
            <v>0</v>
          </cell>
        </row>
        <row r="26">
          <cell r="D26">
            <v>0</v>
          </cell>
          <cell r="L26">
            <v>0</v>
          </cell>
        </row>
        <row r="27">
          <cell r="D27">
            <v>0</v>
          </cell>
          <cell r="L27">
            <v>0</v>
          </cell>
        </row>
        <row r="28">
          <cell r="D28">
            <v>0</v>
          </cell>
          <cell r="L28">
            <v>0</v>
          </cell>
        </row>
        <row r="29">
          <cell r="D29">
            <v>0</v>
          </cell>
          <cell r="L29">
            <v>0</v>
          </cell>
        </row>
        <row r="30">
          <cell r="D30">
            <v>0</v>
          </cell>
          <cell r="L30">
            <v>0</v>
          </cell>
        </row>
        <row r="31">
          <cell r="L31">
            <v>0</v>
          </cell>
        </row>
        <row r="34">
          <cell r="L34">
            <v>0</v>
          </cell>
        </row>
        <row r="36">
          <cell r="L36">
            <v>0</v>
          </cell>
        </row>
        <row r="37">
          <cell r="L37">
            <v>2133997.0699999998</v>
          </cell>
        </row>
        <row r="38">
          <cell r="L38">
            <v>0</v>
          </cell>
        </row>
        <row r="39">
          <cell r="L39">
            <v>0</v>
          </cell>
        </row>
        <row r="40">
          <cell r="L40">
            <v>0</v>
          </cell>
        </row>
        <row r="41">
          <cell r="L41">
            <v>0</v>
          </cell>
        </row>
        <row r="42">
          <cell r="L42">
            <v>0</v>
          </cell>
        </row>
        <row r="43">
          <cell r="L43">
            <v>0</v>
          </cell>
        </row>
        <row r="44">
          <cell r="L44">
            <v>0</v>
          </cell>
        </row>
      </sheetData>
      <sheetData sheetId="3"/>
      <sheetData sheetId="4">
        <row r="5">
          <cell r="D5">
            <v>2017022.85</v>
          </cell>
          <cell r="E5">
            <v>0</v>
          </cell>
          <cell r="F5">
            <v>2017022.85</v>
          </cell>
          <cell r="G5">
            <v>1865854.8</v>
          </cell>
          <cell r="H5">
            <v>1865854.8</v>
          </cell>
          <cell r="I5">
            <v>151168.05000000005</v>
          </cell>
          <cell r="J5">
            <v>1864802.98</v>
          </cell>
          <cell r="K5">
            <v>1051.8200000000652</v>
          </cell>
        </row>
        <row r="6">
          <cell r="D6">
            <v>379701.73</v>
          </cell>
          <cell r="E6">
            <v>-6000</v>
          </cell>
          <cell r="F6">
            <v>373701.73</v>
          </cell>
          <cell r="G6">
            <v>286808.06</v>
          </cell>
          <cell r="H6">
            <v>275982.33</v>
          </cell>
          <cell r="I6">
            <v>97719.399999999965</v>
          </cell>
          <cell r="J6">
            <v>261876.31</v>
          </cell>
          <cell r="K6">
            <v>14106.020000000019</v>
          </cell>
        </row>
        <row r="7">
          <cell r="D7">
            <v>2000</v>
          </cell>
          <cell r="E7">
            <v>0</v>
          </cell>
          <cell r="F7">
            <v>2000</v>
          </cell>
          <cell r="G7">
            <v>0</v>
          </cell>
          <cell r="H7">
            <v>0</v>
          </cell>
          <cell r="I7">
            <v>2000</v>
          </cell>
          <cell r="J7">
            <v>0</v>
          </cell>
          <cell r="K7">
            <v>0</v>
          </cell>
        </row>
        <row r="8">
          <cell r="D8">
            <v>0</v>
          </cell>
          <cell r="E8">
            <v>0</v>
          </cell>
          <cell r="F8">
            <v>0</v>
          </cell>
          <cell r="G8">
            <v>0</v>
          </cell>
          <cell r="H8">
            <v>0</v>
          </cell>
          <cell r="I8">
            <v>0</v>
          </cell>
          <cell r="J8">
            <v>0</v>
          </cell>
          <cell r="K8">
            <v>0</v>
          </cell>
        </row>
        <row r="9">
          <cell r="D9">
            <v>0</v>
          </cell>
          <cell r="E9">
            <v>0</v>
          </cell>
          <cell r="F9">
            <v>0</v>
          </cell>
          <cell r="G9">
            <v>0</v>
          </cell>
          <cell r="H9">
            <v>0</v>
          </cell>
          <cell r="I9">
            <v>0</v>
          </cell>
          <cell r="J9">
            <v>0</v>
          </cell>
          <cell r="K9">
            <v>0</v>
          </cell>
        </row>
        <row r="10">
          <cell r="D10">
            <v>39900</v>
          </cell>
          <cell r="E10">
            <v>6000</v>
          </cell>
          <cell r="F10">
            <v>45900</v>
          </cell>
          <cell r="G10">
            <v>33215.199999999997</v>
          </cell>
          <cell r="H10">
            <v>33215.199999999997</v>
          </cell>
          <cell r="I10">
            <v>12684.800000000003</v>
          </cell>
          <cell r="J10">
            <v>26639.24</v>
          </cell>
          <cell r="K10">
            <v>6575.9599999999955</v>
          </cell>
        </row>
        <row r="11">
          <cell r="D11">
            <v>0</v>
          </cell>
          <cell r="E11">
            <v>0</v>
          </cell>
          <cell r="F11">
            <v>0</v>
          </cell>
          <cell r="G11">
            <v>0</v>
          </cell>
          <cell r="H11">
            <v>0</v>
          </cell>
          <cell r="I11">
            <v>0</v>
          </cell>
          <cell r="J11">
            <v>0</v>
          </cell>
          <cell r="K11">
            <v>0</v>
          </cell>
        </row>
        <row r="12">
          <cell r="D12">
            <v>0</v>
          </cell>
          <cell r="E12">
            <v>0</v>
          </cell>
          <cell r="F12">
            <v>0</v>
          </cell>
          <cell r="G12">
            <v>0</v>
          </cell>
          <cell r="H12">
            <v>0</v>
          </cell>
          <cell r="I12">
            <v>0</v>
          </cell>
          <cell r="J12">
            <v>0</v>
          </cell>
          <cell r="K12">
            <v>0</v>
          </cell>
        </row>
        <row r="13">
          <cell r="D13">
            <v>0</v>
          </cell>
          <cell r="E13">
            <v>0</v>
          </cell>
          <cell r="F13">
            <v>0</v>
          </cell>
          <cell r="G13">
            <v>0</v>
          </cell>
          <cell r="H13">
            <v>0</v>
          </cell>
          <cell r="I13">
            <v>0</v>
          </cell>
          <cell r="J13">
            <v>0</v>
          </cell>
          <cell r="K13">
            <v>0</v>
          </cell>
        </row>
        <row r="20">
          <cell r="D20">
            <v>0</v>
          </cell>
          <cell r="E20">
            <v>0</v>
          </cell>
          <cell r="F20">
            <v>0</v>
          </cell>
          <cell r="G20">
            <v>0</v>
          </cell>
          <cell r="H20">
            <v>0</v>
          </cell>
          <cell r="I20">
            <v>0</v>
          </cell>
          <cell r="J20">
            <v>0</v>
          </cell>
        </row>
        <row r="21">
          <cell r="D21">
            <v>0</v>
          </cell>
          <cell r="E21">
            <v>0</v>
          </cell>
          <cell r="F21">
            <v>0</v>
          </cell>
          <cell r="G21">
            <v>0</v>
          </cell>
          <cell r="H21">
            <v>0</v>
          </cell>
          <cell r="I21">
            <v>0</v>
          </cell>
          <cell r="J21">
            <v>0</v>
          </cell>
        </row>
        <row r="22">
          <cell r="D22">
            <v>0</v>
          </cell>
          <cell r="E22">
            <v>0</v>
          </cell>
          <cell r="F22">
            <v>0</v>
          </cell>
          <cell r="G22">
            <v>312</v>
          </cell>
          <cell r="H22">
            <v>312</v>
          </cell>
          <cell r="I22">
            <v>0</v>
          </cell>
          <cell r="J22">
            <v>0</v>
          </cell>
        </row>
        <row r="23">
          <cell r="D23">
            <v>2438624.58</v>
          </cell>
          <cell r="E23">
            <v>0</v>
          </cell>
          <cell r="F23">
            <v>2438624.58</v>
          </cell>
          <cell r="G23">
            <v>2133997.0699999998</v>
          </cell>
          <cell r="H23">
            <v>2051474.87</v>
          </cell>
          <cell r="I23">
            <v>0</v>
          </cell>
          <cell r="J23">
            <v>82522.199999999721</v>
          </cell>
        </row>
        <row r="24">
          <cell r="D24">
            <v>0</v>
          </cell>
          <cell r="E24">
            <v>0</v>
          </cell>
          <cell r="F24">
            <v>0</v>
          </cell>
          <cell r="G24">
            <v>0</v>
          </cell>
          <cell r="H24">
            <v>0</v>
          </cell>
          <cell r="I24">
            <v>0</v>
          </cell>
          <cell r="J24">
            <v>0</v>
          </cell>
        </row>
        <row r="25">
          <cell r="D25">
            <v>0</v>
          </cell>
          <cell r="E25">
            <v>0</v>
          </cell>
          <cell r="F25">
            <v>0</v>
          </cell>
          <cell r="G25">
            <v>0</v>
          </cell>
          <cell r="H25">
            <v>0</v>
          </cell>
          <cell r="I25">
            <v>0</v>
          </cell>
          <cell r="J25">
            <v>0</v>
          </cell>
        </row>
        <row r="26">
          <cell r="D26">
            <v>0</v>
          </cell>
          <cell r="E26">
            <v>0</v>
          </cell>
          <cell r="F26">
            <v>0</v>
          </cell>
          <cell r="G26">
            <v>0</v>
          </cell>
          <cell r="H26">
            <v>0</v>
          </cell>
          <cell r="I26">
            <v>0</v>
          </cell>
          <cell r="J26">
            <v>0</v>
          </cell>
        </row>
        <row r="27">
          <cell r="D27">
            <v>0</v>
          </cell>
          <cell r="E27">
            <v>0</v>
          </cell>
          <cell r="F27">
            <v>0</v>
          </cell>
          <cell r="G27">
            <v>0</v>
          </cell>
          <cell r="H27">
            <v>0</v>
          </cell>
          <cell r="I27">
            <v>0</v>
          </cell>
          <cell r="J27">
            <v>0</v>
          </cell>
        </row>
        <row r="28">
          <cell r="D28">
            <v>0</v>
          </cell>
          <cell r="E28">
            <v>0</v>
          </cell>
          <cell r="F28">
            <v>0</v>
          </cell>
          <cell r="G28">
            <v>0</v>
          </cell>
          <cell r="H28">
            <v>0</v>
          </cell>
          <cell r="I28">
            <v>0</v>
          </cell>
          <cell r="J28">
            <v>0</v>
          </cell>
        </row>
      </sheetData>
      <sheetData sheetId="5">
        <row r="5">
          <cell r="D5">
            <v>0</v>
          </cell>
          <cell r="E5">
            <v>0</v>
          </cell>
        </row>
        <row r="6">
          <cell r="D6">
            <v>0</v>
          </cell>
          <cell r="E6">
            <v>0</v>
          </cell>
        </row>
        <row r="8">
          <cell r="D8">
            <v>0</v>
          </cell>
          <cell r="E8">
            <v>0</v>
          </cell>
        </row>
        <row r="10">
          <cell r="F10">
            <v>0</v>
          </cell>
        </row>
        <row r="11">
          <cell r="F11">
            <v>0</v>
          </cell>
        </row>
        <row r="12">
          <cell r="F12">
            <v>0</v>
          </cell>
        </row>
      </sheetData>
      <sheetData sheetId="6">
        <row r="3">
          <cell r="D3">
            <v>89590.78</v>
          </cell>
        </row>
        <row r="4">
          <cell r="D4">
            <v>82522.2</v>
          </cell>
        </row>
        <row r="5">
          <cell r="D5">
            <v>7176.82</v>
          </cell>
        </row>
        <row r="6">
          <cell r="D6">
            <v>1336.32</v>
          </cell>
        </row>
        <row r="7">
          <cell r="D7">
            <v>0</v>
          </cell>
        </row>
        <row r="8">
          <cell r="D8">
            <v>1444.52</v>
          </cell>
        </row>
        <row r="9">
          <cell r="D9">
            <v>0.04</v>
          </cell>
        </row>
        <row r="10">
          <cell r="D10">
            <v>129097.86</v>
          </cell>
        </row>
        <row r="11">
          <cell r="D11">
            <v>21733.8</v>
          </cell>
        </row>
        <row r="12">
          <cell r="D12">
            <v>0</v>
          </cell>
        </row>
        <row r="13">
          <cell r="D13">
            <v>107364.06</v>
          </cell>
        </row>
        <row r="14">
          <cell r="D14">
            <v>0</v>
          </cell>
        </row>
        <row r="15">
          <cell r="D15">
            <v>0</v>
          </cell>
        </row>
        <row r="16">
          <cell r="D16">
            <v>304737.52</v>
          </cell>
        </row>
        <row r="17">
          <cell r="D17">
            <v>0</v>
          </cell>
        </row>
        <row r="18">
          <cell r="D18">
            <v>265230.44</v>
          </cell>
        </row>
        <row r="19">
          <cell r="D19">
            <v>265230.44</v>
          </cell>
        </row>
        <row r="23">
          <cell r="D23">
            <v>2061381.49</v>
          </cell>
        </row>
        <row r="24">
          <cell r="D24">
            <v>2051786.87</v>
          </cell>
        </row>
        <row r="25">
          <cell r="D25">
            <v>0</v>
          </cell>
        </row>
        <row r="26">
          <cell r="D26">
            <v>9594.6199999998789</v>
          </cell>
        </row>
        <row r="27">
          <cell r="D27">
            <v>0</v>
          </cell>
        </row>
        <row r="28">
          <cell r="D28">
            <v>2216483.65</v>
          </cell>
        </row>
        <row r="29">
          <cell r="D29">
            <v>2153318.5300000003</v>
          </cell>
        </row>
        <row r="30">
          <cell r="D30">
            <v>50516</v>
          </cell>
        </row>
        <row r="31">
          <cell r="D31">
            <v>12649.119999999646</v>
          </cell>
        </row>
        <row r="32">
          <cell r="D32">
            <v>0</v>
          </cell>
        </row>
        <row r="33">
          <cell r="D33">
            <v>-155102.15999999992</v>
          </cell>
        </row>
        <row r="34">
          <cell r="D34">
            <v>459839.68</v>
          </cell>
        </row>
        <row r="35">
          <cell r="D35">
            <v>304737.52000000008</v>
          </cell>
        </row>
      </sheetData>
      <sheetData sheetId="7">
        <row r="5">
          <cell r="D5">
            <v>24553.790000000037</v>
          </cell>
          <cell r="E5">
            <v>0</v>
          </cell>
          <cell r="F5">
            <v>24553.790000000037</v>
          </cell>
          <cell r="G5">
            <v>24553.790000000037</v>
          </cell>
          <cell r="H5">
            <v>0</v>
          </cell>
        </row>
        <row r="6">
          <cell r="D6">
            <v>25762.260000000009</v>
          </cell>
          <cell r="E6">
            <v>0</v>
          </cell>
          <cell r="F6">
            <v>25762.260000000009</v>
          </cell>
          <cell r="G6">
            <v>25762.260000000009</v>
          </cell>
          <cell r="H6">
            <v>0</v>
          </cell>
        </row>
        <row r="7">
          <cell r="D7">
            <v>0</v>
          </cell>
          <cell r="E7">
            <v>0</v>
          </cell>
          <cell r="F7">
            <v>0</v>
          </cell>
          <cell r="G7">
            <v>0</v>
          </cell>
          <cell r="H7">
            <v>0</v>
          </cell>
        </row>
        <row r="8">
          <cell r="D8">
            <v>0</v>
          </cell>
          <cell r="E8">
            <v>0</v>
          </cell>
          <cell r="F8">
            <v>0</v>
          </cell>
          <cell r="G8">
            <v>0</v>
          </cell>
          <cell r="H8">
            <v>0</v>
          </cell>
        </row>
        <row r="9">
          <cell r="D9">
            <v>0</v>
          </cell>
          <cell r="E9">
            <v>0</v>
          </cell>
          <cell r="F9">
            <v>0</v>
          </cell>
          <cell r="G9">
            <v>0</v>
          </cell>
          <cell r="H9">
            <v>0</v>
          </cell>
        </row>
        <row r="10">
          <cell r="D10">
            <v>199.94999999999709</v>
          </cell>
          <cell r="E10">
            <v>0</v>
          </cell>
          <cell r="F10">
            <v>199.94999999999709</v>
          </cell>
          <cell r="G10">
            <v>199.94999999999709</v>
          </cell>
          <cell r="H10">
            <v>0</v>
          </cell>
        </row>
        <row r="11">
          <cell r="D11">
            <v>0</v>
          </cell>
          <cell r="E11">
            <v>0</v>
          </cell>
          <cell r="F11">
            <v>0</v>
          </cell>
          <cell r="G11">
            <v>0</v>
          </cell>
          <cell r="H11">
            <v>0</v>
          </cell>
        </row>
        <row r="12">
          <cell r="D12">
            <v>0</v>
          </cell>
          <cell r="E12">
            <v>0</v>
          </cell>
          <cell r="F12">
            <v>0</v>
          </cell>
          <cell r="G12">
            <v>0</v>
          </cell>
          <cell r="H12">
            <v>0</v>
          </cell>
        </row>
        <row r="19">
          <cell r="D19">
            <v>0</v>
          </cell>
          <cell r="E19">
            <v>0</v>
          </cell>
          <cell r="F19">
            <v>0</v>
          </cell>
          <cell r="G19">
            <v>0</v>
          </cell>
          <cell r="H19">
            <v>0</v>
          </cell>
          <cell r="I19">
            <v>0</v>
          </cell>
          <cell r="J19">
            <v>0</v>
          </cell>
          <cell r="K19">
            <v>0</v>
          </cell>
          <cell r="L19">
            <v>0</v>
          </cell>
        </row>
        <row r="20">
          <cell r="D20">
            <v>0</v>
          </cell>
          <cell r="E20">
            <v>0</v>
          </cell>
          <cell r="F20">
            <v>0</v>
          </cell>
          <cell r="G20">
            <v>0</v>
          </cell>
          <cell r="H20">
            <v>0</v>
          </cell>
          <cell r="I20">
            <v>0</v>
          </cell>
          <cell r="J20">
            <v>0</v>
          </cell>
          <cell r="K20">
            <v>0</v>
          </cell>
          <cell r="L20">
            <v>0</v>
          </cell>
        </row>
        <row r="21">
          <cell r="D21">
            <v>0</v>
          </cell>
          <cell r="E21">
            <v>0</v>
          </cell>
          <cell r="F21">
            <v>0</v>
          </cell>
          <cell r="G21">
            <v>0</v>
          </cell>
          <cell r="H21">
            <v>0</v>
          </cell>
          <cell r="I21">
            <v>0</v>
          </cell>
          <cell r="J21">
            <v>0</v>
          </cell>
          <cell r="K21">
            <v>0</v>
          </cell>
          <cell r="L21">
            <v>0</v>
          </cell>
        </row>
        <row r="22">
          <cell r="D22">
            <v>7176.8199999998105</v>
          </cell>
          <cell r="E22">
            <v>0</v>
          </cell>
          <cell r="F22">
            <v>0</v>
          </cell>
          <cell r="G22">
            <v>0</v>
          </cell>
          <cell r="H22">
            <v>7176.8199999998105</v>
          </cell>
          <cell r="I22">
            <v>0</v>
          </cell>
          <cell r="J22">
            <v>0</v>
          </cell>
          <cell r="K22">
            <v>0</v>
          </cell>
          <cell r="L22">
            <v>7176.8199999998105</v>
          </cell>
        </row>
        <row r="23">
          <cell r="D23">
            <v>0</v>
          </cell>
          <cell r="E23">
            <v>0</v>
          </cell>
          <cell r="F23">
            <v>0</v>
          </cell>
          <cell r="G23">
            <v>0</v>
          </cell>
          <cell r="H23">
            <v>0</v>
          </cell>
          <cell r="I23">
            <v>0</v>
          </cell>
          <cell r="J23">
            <v>0</v>
          </cell>
          <cell r="K23">
            <v>0</v>
          </cell>
          <cell r="L23">
            <v>0</v>
          </cell>
        </row>
        <row r="24">
          <cell r="D24">
            <v>0</v>
          </cell>
          <cell r="E24">
            <v>0</v>
          </cell>
          <cell r="F24">
            <v>0</v>
          </cell>
          <cell r="G24">
            <v>0</v>
          </cell>
          <cell r="H24">
            <v>0</v>
          </cell>
          <cell r="I24">
            <v>0</v>
          </cell>
          <cell r="J24">
            <v>0</v>
          </cell>
          <cell r="K24">
            <v>0</v>
          </cell>
          <cell r="L24">
            <v>0</v>
          </cell>
        </row>
        <row r="25">
          <cell r="D25">
            <v>0</v>
          </cell>
          <cell r="E25">
            <v>0</v>
          </cell>
          <cell r="F25">
            <v>0</v>
          </cell>
          <cell r="G25">
            <v>0</v>
          </cell>
          <cell r="H25">
            <v>0</v>
          </cell>
          <cell r="I25">
            <v>0</v>
          </cell>
          <cell r="J25">
            <v>0</v>
          </cell>
          <cell r="K25">
            <v>0</v>
          </cell>
          <cell r="L25">
            <v>0</v>
          </cell>
        </row>
        <row r="26">
          <cell r="D26">
            <v>0</v>
          </cell>
          <cell r="E26">
            <v>0</v>
          </cell>
          <cell r="F26">
            <v>0</v>
          </cell>
          <cell r="G26">
            <v>0</v>
          </cell>
          <cell r="H26">
            <v>0</v>
          </cell>
          <cell r="I26">
            <v>0</v>
          </cell>
          <cell r="J26">
            <v>0</v>
          </cell>
          <cell r="K26">
            <v>0</v>
          </cell>
          <cell r="L26">
            <v>0</v>
          </cell>
        </row>
        <row r="27">
          <cell r="D27">
            <v>0</v>
          </cell>
          <cell r="E27">
            <v>0</v>
          </cell>
          <cell r="F27">
            <v>0</v>
          </cell>
          <cell r="G27">
            <v>0</v>
          </cell>
          <cell r="H27">
            <v>0</v>
          </cell>
          <cell r="I27">
            <v>0</v>
          </cell>
          <cell r="J27">
            <v>0</v>
          </cell>
          <cell r="K27">
            <v>0</v>
          </cell>
          <cell r="L27">
            <v>0</v>
          </cell>
        </row>
      </sheetData>
      <sheetData sheetId="8"/>
      <sheetData sheetId="9">
        <row r="6">
          <cell r="D6">
            <v>27</v>
          </cell>
        </row>
        <row r="10">
          <cell r="H10">
            <v>0</v>
          </cell>
        </row>
        <row r="11">
          <cell r="H11">
            <v>0</v>
          </cell>
        </row>
        <row r="16">
          <cell r="H16">
            <v>0</v>
          </cell>
        </row>
        <row r="30">
          <cell r="H30" t="str">
            <v>Sin información</v>
          </cell>
        </row>
        <row r="31">
          <cell r="H31" t="str">
            <v>Sin información</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1100"/>
      <sheetName val="2100"/>
      <sheetName val="2110"/>
      <sheetName val="5100"/>
      <sheetName val="5120"/>
      <sheetName val="6100"/>
      <sheetName val="7100"/>
      <sheetName val="Acerno_Cache_XXXXX"/>
      <sheetName val="8100"/>
    </sheetNames>
    <sheetDataSet>
      <sheetData sheetId="0"/>
      <sheetData sheetId="1">
        <row r="3">
          <cell r="D3">
            <v>1163913.4899999998</v>
          </cell>
          <cell r="L3">
            <v>2593843.6599999997</v>
          </cell>
        </row>
        <row r="4">
          <cell r="D4">
            <v>0</v>
          </cell>
          <cell r="L4">
            <v>506738.44</v>
          </cell>
        </row>
        <row r="5">
          <cell r="D5">
            <v>0</v>
          </cell>
          <cell r="L5">
            <v>506738.44</v>
          </cell>
        </row>
        <row r="6">
          <cell r="D6">
            <v>0</v>
          </cell>
          <cell r="L6">
            <v>0</v>
          </cell>
        </row>
        <row r="7">
          <cell r="D7">
            <v>0</v>
          </cell>
          <cell r="L7">
            <v>0</v>
          </cell>
        </row>
        <row r="8">
          <cell r="D8">
            <v>0</v>
          </cell>
          <cell r="L8">
            <v>0</v>
          </cell>
        </row>
        <row r="9">
          <cell r="D9">
            <v>0</v>
          </cell>
          <cell r="L9">
            <v>0</v>
          </cell>
        </row>
        <row r="10">
          <cell r="D10">
            <v>866721.24</v>
          </cell>
          <cell r="L10">
            <v>0</v>
          </cell>
        </row>
        <row r="11">
          <cell r="D11">
            <v>0</v>
          </cell>
          <cell r="L11">
            <v>0</v>
          </cell>
        </row>
        <row r="12">
          <cell r="D12">
            <v>0</v>
          </cell>
          <cell r="L12">
            <v>2152653.84</v>
          </cell>
        </row>
        <row r="13">
          <cell r="D13">
            <v>349566.97</v>
          </cell>
          <cell r="L13">
            <v>2152653.84</v>
          </cell>
        </row>
        <row r="14">
          <cell r="D14">
            <v>0</v>
          </cell>
          <cell r="L14">
            <v>0</v>
          </cell>
        </row>
        <row r="15">
          <cell r="D15">
            <v>0</v>
          </cell>
          <cell r="L15">
            <v>-65548.62</v>
          </cell>
        </row>
        <row r="16">
          <cell r="D16">
            <v>-217590.54</v>
          </cell>
          <cell r="L16">
            <v>0</v>
          </cell>
        </row>
        <row r="17">
          <cell r="D17">
            <v>734744.81</v>
          </cell>
          <cell r="L17">
            <v>0</v>
          </cell>
        </row>
        <row r="18">
          <cell r="D18">
            <v>297192.24999999988</v>
          </cell>
          <cell r="L18">
            <v>0</v>
          </cell>
        </row>
        <row r="19">
          <cell r="D19">
            <v>38473.22</v>
          </cell>
          <cell r="L19">
            <v>0</v>
          </cell>
        </row>
        <row r="20">
          <cell r="D20">
            <v>21035.65</v>
          </cell>
          <cell r="L20">
            <v>0</v>
          </cell>
        </row>
        <row r="21">
          <cell r="D21">
            <v>0</v>
          </cell>
          <cell r="L21">
            <v>0</v>
          </cell>
        </row>
        <row r="22">
          <cell r="D22">
            <v>770131.19</v>
          </cell>
          <cell r="L22">
            <v>0</v>
          </cell>
        </row>
        <row r="23">
          <cell r="D23">
            <v>-532447.81000000006</v>
          </cell>
          <cell r="L23">
            <v>0</v>
          </cell>
        </row>
        <row r="24">
          <cell r="D24">
            <v>0</v>
          </cell>
          <cell r="L24">
            <v>0</v>
          </cell>
        </row>
        <row r="25">
          <cell r="D25">
            <v>0</v>
          </cell>
          <cell r="L25">
            <v>0</v>
          </cell>
        </row>
        <row r="26">
          <cell r="D26">
            <v>0</v>
          </cell>
          <cell r="L26">
            <v>0</v>
          </cell>
        </row>
        <row r="27">
          <cell r="D27">
            <v>0</v>
          </cell>
          <cell r="L27">
            <v>0</v>
          </cell>
        </row>
        <row r="28">
          <cell r="D28">
            <v>0</v>
          </cell>
          <cell r="L28">
            <v>0</v>
          </cell>
        </row>
        <row r="29">
          <cell r="D29">
            <v>0</v>
          </cell>
          <cell r="L29">
            <v>0</v>
          </cell>
        </row>
        <row r="30">
          <cell r="D30">
            <v>0</v>
          </cell>
          <cell r="L30">
            <v>193403.24</v>
          </cell>
        </row>
        <row r="31">
          <cell r="D31">
            <v>1623333.41</v>
          </cell>
          <cell r="L31">
            <v>0</v>
          </cell>
        </row>
        <row r="32">
          <cell r="D32">
            <v>0</v>
          </cell>
          <cell r="L32">
            <v>0</v>
          </cell>
        </row>
        <row r="33">
          <cell r="D33">
            <v>0</v>
          </cell>
          <cell r="L33">
            <v>0</v>
          </cell>
        </row>
        <row r="34">
          <cell r="D34">
            <v>0</v>
          </cell>
          <cell r="L34">
            <v>0</v>
          </cell>
        </row>
        <row r="35">
          <cell r="D35">
            <v>0</v>
          </cell>
          <cell r="L35">
            <v>0</v>
          </cell>
        </row>
        <row r="36">
          <cell r="D36">
            <v>0</v>
          </cell>
          <cell r="L36">
            <v>0</v>
          </cell>
        </row>
        <row r="37">
          <cell r="D37">
            <v>0</v>
          </cell>
          <cell r="L37">
            <v>0</v>
          </cell>
        </row>
        <row r="38">
          <cell r="D38">
            <v>0</v>
          </cell>
          <cell r="L38">
            <v>0</v>
          </cell>
        </row>
        <row r="39">
          <cell r="D39">
            <v>928030.30999999994</v>
          </cell>
          <cell r="L39">
            <v>193403.24</v>
          </cell>
        </row>
        <row r="40">
          <cell r="D40">
            <v>913815.61</v>
          </cell>
          <cell r="L40">
            <v>76989.91</v>
          </cell>
        </row>
        <row r="41">
          <cell r="D41">
            <v>370.53</v>
          </cell>
          <cell r="L41">
            <v>1133.3699999999999</v>
          </cell>
        </row>
        <row r="42">
          <cell r="D42">
            <v>0</v>
          </cell>
          <cell r="L42">
            <v>0</v>
          </cell>
        </row>
        <row r="43">
          <cell r="D43">
            <v>11675.2</v>
          </cell>
          <cell r="L43">
            <v>115279.96</v>
          </cell>
        </row>
        <row r="44">
          <cell r="D44">
            <v>2168.9699999999998</v>
          </cell>
          <cell r="L44">
            <v>0</v>
          </cell>
        </row>
        <row r="45">
          <cell r="D45">
            <v>0</v>
          </cell>
          <cell r="L45">
            <v>0</v>
          </cell>
        </row>
        <row r="46">
          <cell r="D46">
            <v>0</v>
          </cell>
          <cell r="L46">
            <v>0</v>
          </cell>
        </row>
        <row r="47">
          <cell r="D47">
            <v>0</v>
          </cell>
          <cell r="L47">
            <v>0</v>
          </cell>
        </row>
        <row r="48">
          <cell r="D48">
            <v>0</v>
          </cell>
          <cell r="L48">
            <v>0</v>
          </cell>
        </row>
        <row r="49">
          <cell r="D49">
            <v>0</v>
          </cell>
          <cell r="L49">
            <v>2787246.8999999994</v>
          </cell>
        </row>
        <row r="50">
          <cell r="D50">
            <v>0</v>
          </cell>
        </row>
        <row r="51">
          <cell r="D51">
            <v>695303.1</v>
          </cell>
        </row>
        <row r="52">
          <cell r="D52">
            <v>0</v>
          </cell>
        </row>
        <row r="53">
          <cell r="D53">
            <v>2787246.8999999994</v>
          </cell>
        </row>
      </sheetData>
      <sheetData sheetId="2">
        <row r="5">
          <cell r="D5">
            <v>1697096.71</v>
          </cell>
          <cell r="L5">
            <v>0</v>
          </cell>
        </row>
        <row r="6">
          <cell r="D6">
            <v>1371568.35</v>
          </cell>
          <cell r="L6">
            <v>0</v>
          </cell>
        </row>
        <row r="7">
          <cell r="D7">
            <v>325528.36</v>
          </cell>
          <cell r="L7">
            <v>0</v>
          </cell>
        </row>
        <row r="8">
          <cell r="D8">
            <v>0</v>
          </cell>
          <cell r="L8">
            <v>0</v>
          </cell>
        </row>
        <row r="9">
          <cell r="D9">
            <v>42056.41</v>
          </cell>
          <cell r="L9">
            <v>0</v>
          </cell>
        </row>
        <row r="10">
          <cell r="D10">
            <v>0</v>
          </cell>
          <cell r="L10">
            <v>0</v>
          </cell>
        </row>
        <row r="11">
          <cell r="L11">
            <v>0</v>
          </cell>
        </row>
        <row r="12">
          <cell r="D12">
            <v>792205.51</v>
          </cell>
          <cell r="L12">
            <v>0</v>
          </cell>
        </row>
        <row r="13">
          <cell r="D13">
            <v>792205.51</v>
          </cell>
          <cell r="L13">
            <v>0</v>
          </cell>
        </row>
        <row r="14">
          <cell r="D14">
            <v>0</v>
          </cell>
          <cell r="L14">
            <v>0</v>
          </cell>
        </row>
        <row r="15">
          <cell r="D15">
            <v>0</v>
          </cell>
          <cell r="L15">
            <v>0</v>
          </cell>
        </row>
        <row r="16">
          <cell r="D16">
            <v>0</v>
          </cell>
          <cell r="L16">
            <v>0</v>
          </cell>
        </row>
        <row r="17">
          <cell r="L17">
            <v>0</v>
          </cell>
        </row>
        <row r="18">
          <cell r="L18">
            <v>0</v>
          </cell>
        </row>
        <row r="19">
          <cell r="D19">
            <v>0</v>
          </cell>
          <cell r="L19">
            <v>0</v>
          </cell>
        </row>
        <row r="20">
          <cell r="D20">
            <v>0</v>
          </cell>
          <cell r="L20">
            <v>10217.49</v>
          </cell>
        </row>
        <row r="22">
          <cell r="D22">
            <v>182300.19</v>
          </cell>
        </row>
        <row r="23">
          <cell r="D23">
            <v>0</v>
          </cell>
        </row>
        <row r="24">
          <cell r="D24">
            <v>0</v>
          </cell>
          <cell r="L24">
            <v>0</v>
          </cell>
        </row>
        <row r="25">
          <cell r="D25">
            <v>0</v>
          </cell>
          <cell r="L25">
            <v>0</v>
          </cell>
        </row>
        <row r="26">
          <cell r="D26">
            <v>0</v>
          </cell>
          <cell r="L26">
            <v>0</v>
          </cell>
        </row>
        <row r="27">
          <cell r="D27">
            <v>0</v>
          </cell>
          <cell r="L27">
            <v>0</v>
          </cell>
        </row>
        <row r="28">
          <cell r="D28">
            <v>0</v>
          </cell>
          <cell r="L28">
            <v>0</v>
          </cell>
        </row>
        <row r="29">
          <cell r="D29">
            <v>0</v>
          </cell>
          <cell r="L29">
            <v>0</v>
          </cell>
        </row>
        <row r="30">
          <cell r="D30">
            <v>0</v>
          </cell>
          <cell r="L30">
            <v>0</v>
          </cell>
        </row>
        <row r="31">
          <cell r="L31">
            <v>1431.62</v>
          </cell>
        </row>
        <row r="34">
          <cell r="L34">
            <v>0</v>
          </cell>
        </row>
        <row r="36">
          <cell r="L36">
            <v>0</v>
          </cell>
        </row>
        <row r="37">
          <cell r="L37">
            <v>2502801.09</v>
          </cell>
        </row>
        <row r="38">
          <cell r="L38">
            <v>0</v>
          </cell>
        </row>
        <row r="39">
          <cell r="L39">
            <v>133660</v>
          </cell>
        </row>
        <row r="40">
          <cell r="L40">
            <v>0</v>
          </cell>
        </row>
        <row r="41">
          <cell r="L41">
            <v>0</v>
          </cell>
        </row>
        <row r="42">
          <cell r="L42">
            <v>0</v>
          </cell>
        </row>
        <row r="43">
          <cell r="L43">
            <v>0</v>
          </cell>
        </row>
        <row r="44">
          <cell r="L44">
            <v>0</v>
          </cell>
        </row>
      </sheetData>
      <sheetData sheetId="3"/>
      <sheetData sheetId="4">
        <row r="5">
          <cell r="D5">
            <v>1786350</v>
          </cell>
          <cell r="E5">
            <v>-37698.32</v>
          </cell>
          <cell r="F5">
            <v>1748651.68</v>
          </cell>
          <cell r="G5">
            <v>1742367.32</v>
          </cell>
          <cell r="H5">
            <v>1697096.71</v>
          </cell>
          <cell r="I5">
            <v>51554.969999999972</v>
          </cell>
          <cell r="J5">
            <v>1697096.71</v>
          </cell>
          <cell r="K5">
            <v>0</v>
          </cell>
        </row>
        <row r="6">
          <cell r="D6">
            <v>917750</v>
          </cell>
          <cell r="E6">
            <v>930177.89</v>
          </cell>
          <cell r="F6">
            <v>1847927.8900000001</v>
          </cell>
          <cell r="G6">
            <v>865498.56</v>
          </cell>
          <cell r="H6">
            <v>792205.51</v>
          </cell>
          <cell r="I6">
            <v>1055722.3800000001</v>
          </cell>
          <cell r="J6">
            <v>761695.6</v>
          </cell>
          <cell r="K6">
            <v>30509.910000000033</v>
          </cell>
        </row>
        <row r="7">
          <cell r="D7">
            <v>3000</v>
          </cell>
          <cell r="E7">
            <v>-3000</v>
          </cell>
          <cell r="F7">
            <v>0</v>
          </cell>
          <cell r="G7">
            <v>0</v>
          </cell>
          <cell r="H7">
            <v>0</v>
          </cell>
          <cell r="I7">
            <v>0</v>
          </cell>
          <cell r="J7">
            <v>0</v>
          </cell>
          <cell r="K7">
            <v>0</v>
          </cell>
        </row>
        <row r="8">
          <cell r="D8">
            <v>203000</v>
          </cell>
          <cell r="E8">
            <v>83968.56</v>
          </cell>
          <cell r="F8">
            <v>286968.56</v>
          </cell>
          <cell r="G8">
            <v>253400.18</v>
          </cell>
          <cell r="H8">
            <v>182300.19</v>
          </cell>
          <cell r="I8">
            <v>104668.37</v>
          </cell>
          <cell r="J8">
            <v>174300.19</v>
          </cell>
          <cell r="K8">
            <v>8000</v>
          </cell>
        </row>
        <row r="9">
          <cell r="D9">
            <v>0</v>
          </cell>
          <cell r="E9">
            <v>0</v>
          </cell>
          <cell r="F9">
            <v>0</v>
          </cell>
          <cell r="G9">
            <v>0</v>
          </cell>
          <cell r="H9">
            <v>0</v>
          </cell>
          <cell r="I9">
            <v>0</v>
          </cell>
          <cell r="J9">
            <v>0</v>
          </cell>
          <cell r="K9">
            <v>0</v>
          </cell>
        </row>
        <row r="10">
          <cell r="D10">
            <v>133660</v>
          </cell>
          <cell r="E10">
            <v>179336.83</v>
          </cell>
          <cell r="F10">
            <v>312996.82999999996</v>
          </cell>
          <cell r="G10">
            <v>145791.47</v>
          </cell>
          <cell r="H10">
            <v>102161.59</v>
          </cell>
          <cell r="I10">
            <v>210835.23999999996</v>
          </cell>
          <cell r="J10">
            <v>63681.59</v>
          </cell>
          <cell r="K10">
            <v>38480</v>
          </cell>
        </row>
        <row r="11">
          <cell r="D11">
            <v>0</v>
          </cell>
          <cell r="E11">
            <v>0</v>
          </cell>
          <cell r="F11">
            <v>0</v>
          </cell>
          <cell r="G11">
            <v>0</v>
          </cell>
          <cell r="H11">
            <v>0</v>
          </cell>
          <cell r="I11">
            <v>0</v>
          </cell>
          <cell r="J11">
            <v>0</v>
          </cell>
          <cell r="K11">
            <v>0</v>
          </cell>
        </row>
        <row r="12">
          <cell r="D12">
            <v>0</v>
          </cell>
          <cell r="E12">
            <v>0</v>
          </cell>
          <cell r="F12">
            <v>0</v>
          </cell>
          <cell r="G12">
            <v>0</v>
          </cell>
          <cell r="H12">
            <v>0</v>
          </cell>
          <cell r="I12">
            <v>0</v>
          </cell>
          <cell r="J12">
            <v>0</v>
          </cell>
          <cell r="K12">
            <v>0</v>
          </cell>
        </row>
        <row r="13">
          <cell r="D13">
            <v>0</v>
          </cell>
          <cell r="E13">
            <v>0</v>
          </cell>
          <cell r="F13">
            <v>0</v>
          </cell>
          <cell r="G13">
            <v>0</v>
          </cell>
          <cell r="H13">
            <v>0</v>
          </cell>
          <cell r="I13">
            <v>0</v>
          </cell>
          <cell r="J13">
            <v>0</v>
          </cell>
          <cell r="K13">
            <v>0</v>
          </cell>
        </row>
        <row r="20">
          <cell r="D20">
            <v>0</v>
          </cell>
          <cell r="E20">
            <v>0</v>
          </cell>
          <cell r="F20">
            <v>0</v>
          </cell>
          <cell r="G20">
            <v>0</v>
          </cell>
          <cell r="H20">
            <v>0</v>
          </cell>
          <cell r="I20">
            <v>0</v>
          </cell>
          <cell r="J20">
            <v>0</v>
          </cell>
        </row>
        <row r="21">
          <cell r="D21">
            <v>0</v>
          </cell>
          <cell r="E21">
            <v>0</v>
          </cell>
          <cell r="F21">
            <v>0</v>
          </cell>
          <cell r="G21">
            <v>0</v>
          </cell>
          <cell r="H21">
            <v>0</v>
          </cell>
          <cell r="I21">
            <v>0</v>
          </cell>
          <cell r="J21">
            <v>0</v>
          </cell>
        </row>
        <row r="22">
          <cell r="D22">
            <v>2500</v>
          </cell>
          <cell r="E22">
            <v>0</v>
          </cell>
          <cell r="F22">
            <v>2500</v>
          </cell>
          <cell r="G22">
            <v>10217.49</v>
          </cell>
          <cell r="H22">
            <v>2701.47</v>
          </cell>
          <cell r="I22">
            <v>0</v>
          </cell>
          <cell r="J22">
            <v>7516.02</v>
          </cell>
        </row>
        <row r="23">
          <cell r="D23">
            <v>2905600</v>
          </cell>
          <cell r="E23">
            <v>0</v>
          </cell>
          <cell r="F23">
            <v>2905600</v>
          </cell>
          <cell r="G23">
            <v>2502801.09</v>
          </cell>
          <cell r="H23">
            <v>1631663.69</v>
          </cell>
          <cell r="I23">
            <v>0</v>
          </cell>
          <cell r="J23">
            <v>871137.39999999991</v>
          </cell>
        </row>
        <row r="24">
          <cell r="D24">
            <v>2000</v>
          </cell>
          <cell r="E24">
            <v>0</v>
          </cell>
          <cell r="F24">
            <v>2000</v>
          </cell>
          <cell r="G24">
            <v>1431.62</v>
          </cell>
          <cell r="H24">
            <v>1431.62</v>
          </cell>
          <cell r="I24">
            <v>0</v>
          </cell>
          <cell r="J24">
            <v>0</v>
          </cell>
        </row>
        <row r="25">
          <cell r="D25">
            <v>0</v>
          </cell>
          <cell r="E25">
            <v>0</v>
          </cell>
          <cell r="F25">
            <v>0</v>
          </cell>
          <cell r="G25">
            <v>0</v>
          </cell>
          <cell r="H25">
            <v>0</v>
          </cell>
          <cell r="I25">
            <v>0</v>
          </cell>
          <cell r="J25">
            <v>0</v>
          </cell>
        </row>
        <row r="26">
          <cell r="D26">
            <v>133660</v>
          </cell>
          <cell r="E26">
            <v>0</v>
          </cell>
          <cell r="F26">
            <v>133660</v>
          </cell>
          <cell r="G26">
            <v>133660</v>
          </cell>
          <cell r="H26">
            <v>100245.04</v>
          </cell>
          <cell r="I26">
            <v>0</v>
          </cell>
          <cell r="J26">
            <v>33414.960000000006</v>
          </cell>
        </row>
        <row r="27">
          <cell r="D27"/>
          <cell r="E27">
            <v>1152784.96</v>
          </cell>
          <cell r="F27">
            <v>1152784.96</v>
          </cell>
          <cell r="G27">
            <v>0</v>
          </cell>
          <cell r="H27">
            <v>0</v>
          </cell>
          <cell r="I27">
            <v>0</v>
          </cell>
          <cell r="J27">
            <v>0</v>
          </cell>
        </row>
        <row r="28">
          <cell r="D28">
            <v>0</v>
          </cell>
          <cell r="E28">
            <v>0</v>
          </cell>
          <cell r="F28">
            <v>0</v>
          </cell>
          <cell r="G28">
            <v>0</v>
          </cell>
          <cell r="H28">
            <v>0</v>
          </cell>
          <cell r="I28">
            <v>0</v>
          </cell>
          <cell r="J28">
            <v>0</v>
          </cell>
        </row>
      </sheetData>
      <sheetData sheetId="5">
        <row r="5">
          <cell r="D5">
            <v>0</v>
          </cell>
          <cell r="E5">
            <v>0</v>
          </cell>
        </row>
        <row r="6">
          <cell r="D6">
            <v>0</v>
          </cell>
          <cell r="E6">
            <v>0</v>
          </cell>
        </row>
        <row r="8">
          <cell r="D8"/>
          <cell r="E8"/>
        </row>
        <row r="10">
          <cell r="F10">
            <v>1152784.96</v>
          </cell>
        </row>
        <row r="11">
          <cell r="F11"/>
        </row>
        <row r="12">
          <cell r="F12">
            <v>0</v>
          </cell>
        </row>
      </sheetData>
      <sheetData sheetId="6">
        <row r="3">
          <cell r="D3">
            <v>925861.34</v>
          </cell>
        </row>
        <row r="4">
          <cell r="D4">
            <v>912068.38</v>
          </cell>
        </row>
        <row r="5">
          <cell r="D5">
            <v>1747.23</v>
          </cell>
        </row>
        <row r="6">
          <cell r="D6">
            <v>12045.73</v>
          </cell>
        </row>
        <row r="7">
          <cell r="D7">
            <v>0</v>
          </cell>
        </row>
        <row r="8">
          <cell r="D8">
            <v>0</v>
          </cell>
        </row>
        <row r="9">
          <cell r="D9">
            <v>0</v>
          </cell>
        </row>
        <row r="10">
          <cell r="D10">
            <v>191234.27</v>
          </cell>
        </row>
        <row r="11">
          <cell r="D11">
            <v>76989.91</v>
          </cell>
        </row>
        <row r="12">
          <cell r="D12">
            <v>0</v>
          </cell>
        </row>
        <row r="13">
          <cell r="D13">
            <v>116413.33</v>
          </cell>
        </row>
        <row r="14">
          <cell r="D14"/>
        </row>
        <row r="15">
          <cell r="D15">
            <v>2168.9699999999998</v>
          </cell>
        </row>
        <row r="16">
          <cell r="D16">
            <v>695303.1</v>
          </cell>
        </row>
        <row r="17">
          <cell r="D17">
            <v>0</v>
          </cell>
        </row>
        <row r="18">
          <cell r="D18">
            <v>1429930.17</v>
          </cell>
        </row>
        <row r="19">
          <cell r="D19">
            <v>1429930.17</v>
          </cell>
        </row>
        <row r="23">
          <cell r="D23">
            <v>3190878.6399999997</v>
          </cell>
        </row>
        <row r="24">
          <cell r="D24">
            <v>1736041.8199999996</v>
          </cell>
        </row>
        <row r="25">
          <cell r="D25">
            <v>997561.51000000013</v>
          </cell>
        </row>
        <row r="26">
          <cell r="D26">
            <v>457275.31</v>
          </cell>
        </row>
        <row r="27">
          <cell r="D27">
            <v>0</v>
          </cell>
        </row>
        <row r="28">
          <cell r="D28">
            <v>3179800.0500000003</v>
          </cell>
        </row>
        <row r="29">
          <cell r="D29">
            <v>2696774.0900000003</v>
          </cell>
        </row>
        <row r="30">
          <cell r="D30">
            <v>37057.859999999942</v>
          </cell>
        </row>
        <row r="31">
          <cell r="D31">
            <v>445968.1</v>
          </cell>
        </row>
        <row r="32">
          <cell r="D32">
            <v>0</v>
          </cell>
        </row>
        <row r="33">
          <cell r="D33">
            <v>11078.589999999385</v>
          </cell>
        </row>
        <row r="34">
          <cell r="D34">
            <v>684224.51</v>
          </cell>
        </row>
        <row r="35">
          <cell r="D35">
            <v>695303.09999999939</v>
          </cell>
        </row>
      </sheetData>
      <sheetData sheetId="7">
        <row r="5">
          <cell r="D5">
            <v>0</v>
          </cell>
          <cell r="E5">
            <v>0</v>
          </cell>
          <cell r="F5">
            <v>0</v>
          </cell>
          <cell r="G5">
            <v>0</v>
          </cell>
          <cell r="H5">
            <v>0</v>
          </cell>
        </row>
        <row r="6">
          <cell r="D6">
            <v>27813.939999999944</v>
          </cell>
          <cell r="E6">
            <v>0</v>
          </cell>
          <cell r="F6">
            <v>27813.939999999944</v>
          </cell>
          <cell r="G6">
            <v>27813.939999999944</v>
          </cell>
          <cell r="H6">
            <v>0</v>
          </cell>
        </row>
        <row r="7">
          <cell r="D7">
            <v>0</v>
          </cell>
          <cell r="E7">
            <v>0</v>
          </cell>
          <cell r="F7">
            <v>0</v>
          </cell>
          <cell r="G7">
            <v>0</v>
          </cell>
          <cell r="H7">
            <v>0</v>
          </cell>
        </row>
        <row r="8">
          <cell r="D8">
            <v>4500</v>
          </cell>
          <cell r="E8">
            <v>0</v>
          </cell>
          <cell r="F8">
            <v>4500</v>
          </cell>
          <cell r="G8">
            <v>4500</v>
          </cell>
          <cell r="H8">
            <v>0</v>
          </cell>
        </row>
        <row r="9">
          <cell r="D9">
            <v>4743.9199999999983</v>
          </cell>
          <cell r="E9">
            <v>0</v>
          </cell>
          <cell r="F9">
            <v>4743.9199999999983</v>
          </cell>
          <cell r="G9">
            <v>4743.9199999999983</v>
          </cell>
          <cell r="H9">
            <v>0</v>
          </cell>
        </row>
        <row r="10">
          <cell r="D10">
            <v>0</v>
          </cell>
          <cell r="E10">
            <v>0</v>
          </cell>
          <cell r="F10">
            <v>0</v>
          </cell>
          <cell r="G10">
            <v>0</v>
          </cell>
          <cell r="H10">
            <v>0</v>
          </cell>
        </row>
        <row r="11">
          <cell r="D11">
            <v>0</v>
          </cell>
          <cell r="E11">
            <v>0</v>
          </cell>
          <cell r="F11">
            <v>0</v>
          </cell>
          <cell r="G11">
            <v>0</v>
          </cell>
          <cell r="H11">
            <v>0</v>
          </cell>
        </row>
        <row r="12">
          <cell r="D12">
            <v>0</v>
          </cell>
          <cell r="E12">
            <v>0</v>
          </cell>
          <cell r="F12">
            <v>0</v>
          </cell>
          <cell r="G12">
            <v>0</v>
          </cell>
          <cell r="H12">
            <v>0</v>
          </cell>
        </row>
        <row r="19">
          <cell r="D19">
            <v>0</v>
          </cell>
          <cell r="E19">
            <v>0</v>
          </cell>
          <cell r="F19">
            <v>0</v>
          </cell>
          <cell r="G19">
            <v>0</v>
          </cell>
          <cell r="H19">
            <v>0</v>
          </cell>
          <cell r="I19">
            <v>0</v>
          </cell>
          <cell r="J19">
            <v>0</v>
          </cell>
          <cell r="K19">
            <v>0</v>
          </cell>
          <cell r="L19">
            <v>0</v>
          </cell>
        </row>
        <row r="20">
          <cell r="D20">
            <v>0</v>
          </cell>
          <cell r="E20">
            <v>0</v>
          </cell>
          <cell r="F20">
            <v>0</v>
          </cell>
          <cell r="G20">
            <v>0</v>
          </cell>
          <cell r="H20">
            <v>0</v>
          </cell>
          <cell r="I20">
            <v>0</v>
          </cell>
          <cell r="J20">
            <v>0</v>
          </cell>
          <cell r="K20">
            <v>0</v>
          </cell>
          <cell r="L20">
            <v>0</v>
          </cell>
        </row>
        <row r="21">
          <cell r="D21">
            <v>3714.7200000000003</v>
          </cell>
          <cell r="E21">
            <v>0</v>
          </cell>
          <cell r="F21">
            <v>0</v>
          </cell>
          <cell r="G21">
            <v>0</v>
          </cell>
          <cell r="H21">
            <v>3714.7200000000003</v>
          </cell>
          <cell r="I21">
            <v>1967.49</v>
          </cell>
          <cell r="J21">
            <v>0</v>
          </cell>
          <cell r="K21">
            <v>0</v>
          </cell>
          <cell r="L21">
            <v>1747.2300000000002</v>
          </cell>
        </row>
        <row r="22">
          <cell r="D22">
            <v>928962.35000000009</v>
          </cell>
          <cell r="E22">
            <v>0</v>
          </cell>
          <cell r="F22">
            <v>0</v>
          </cell>
          <cell r="G22">
            <v>0</v>
          </cell>
          <cell r="H22">
            <v>928962.35000000009</v>
          </cell>
          <cell r="I22">
            <v>928962.35000000009</v>
          </cell>
          <cell r="J22">
            <v>0</v>
          </cell>
          <cell r="K22">
            <v>0</v>
          </cell>
          <cell r="L22">
            <v>0</v>
          </cell>
        </row>
        <row r="23">
          <cell r="D23">
            <v>0</v>
          </cell>
          <cell r="E23">
            <v>0</v>
          </cell>
          <cell r="F23">
            <v>0</v>
          </cell>
          <cell r="G23">
            <v>0</v>
          </cell>
          <cell r="H23">
            <v>0</v>
          </cell>
          <cell r="I23">
            <v>0</v>
          </cell>
          <cell r="J23">
            <v>0</v>
          </cell>
          <cell r="K23">
            <v>0</v>
          </cell>
          <cell r="L23">
            <v>0</v>
          </cell>
        </row>
        <row r="24">
          <cell r="D24">
            <v>0</v>
          </cell>
          <cell r="E24">
            <v>0</v>
          </cell>
          <cell r="F24">
            <v>0</v>
          </cell>
          <cell r="G24">
            <v>0</v>
          </cell>
          <cell r="H24">
            <v>0</v>
          </cell>
          <cell r="I24">
            <v>0</v>
          </cell>
          <cell r="J24">
            <v>0</v>
          </cell>
          <cell r="K24">
            <v>0</v>
          </cell>
          <cell r="L24">
            <v>0</v>
          </cell>
        </row>
        <row r="25">
          <cell r="D25">
            <v>66631.670000000013</v>
          </cell>
          <cell r="E25">
            <v>0</v>
          </cell>
          <cell r="F25">
            <v>0</v>
          </cell>
          <cell r="G25">
            <v>0</v>
          </cell>
          <cell r="H25">
            <v>66631.670000000013</v>
          </cell>
          <cell r="I25">
            <v>66631.670000000013</v>
          </cell>
          <cell r="J25">
            <v>0</v>
          </cell>
          <cell r="K25">
            <v>0</v>
          </cell>
          <cell r="L25">
            <v>0</v>
          </cell>
        </row>
        <row r="26">
          <cell r="D26">
            <v>0</v>
          </cell>
          <cell r="E26">
            <v>0</v>
          </cell>
          <cell r="F26">
            <v>0</v>
          </cell>
          <cell r="G26">
            <v>0</v>
          </cell>
          <cell r="H26">
            <v>0</v>
          </cell>
          <cell r="I26">
            <v>0</v>
          </cell>
          <cell r="J26">
            <v>0</v>
          </cell>
          <cell r="K26">
            <v>0</v>
          </cell>
          <cell r="L26">
            <v>0</v>
          </cell>
        </row>
        <row r="27">
          <cell r="D27">
            <v>0</v>
          </cell>
          <cell r="E27">
            <v>0</v>
          </cell>
          <cell r="F27">
            <v>0</v>
          </cell>
          <cell r="G27">
            <v>0</v>
          </cell>
          <cell r="H27">
            <v>0</v>
          </cell>
          <cell r="I27">
            <v>0</v>
          </cell>
          <cell r="J27">
            <v>0</v>
          </cell>
          <cell r="K27">
            <v>0</v>
          </cell>
          <cell r="L27">
            <v>0</v>
          </cell>
        </row>
      </sheetData>
      <sheetData sheetId="8"/>
      <sheetData sheetId="9">
        <row r="6">
          <cell r="D6">
            <v>31</v>
          </cell>
        </row>
        <row r="10">
          <cell r="H10">
            <v>0</v>
          </cell>
        </row>
        <row r="11">
          <cell r="H11">
            <v>0</v>
          </cell>
        </row>
        <row r="16">
          <cell r="H16">
            <v>0</v>
          </cell>
        </row>
        <row r="30">
          <cell r="H30" t="str">
            <v>Sin información</v>
          </cell>
        </row>
        <row r="31">
          <cell r="H31" t="str">
            <v>Sin información</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1100"/>
      <sheetName val="2100"/>
      <sheetName val="2110"/>
      <sheetName val="5100"/>
      <sheetName val="5120"/>
      <sheetName val="6100"/>
      <sheetName val="7100"/>
      <sheetName val="Acerno_Cache_XXXXX"/>
      <sheetName val="8100"/>
    </sheetNames>
    <sheetDataSet>
      <sheetData sheetId="0"/>
      <sheetData sheetId="1">
        <row r="3">
          <cell r="D3">
            <v>107378103.05000001</v>
          </cell>
          <cell r="L3">
            <v>433932634.25</v>
          </cell>
        </row>
        <row r="4">
          <cell r="D4">
            <v>21225.35</v>
          </cell>
          <cell r="L4">
            <v>0</v>
          </cell>
        </row>
        <row r="5">
          <cell r="D5">
            <v>0</v>
          </cell>
          <cell r="L5">
            <v>0</v>
          </cell>
        </row>
        <row r="6">
          <cell r="D6">
            <v>21225.35</v>
          </cell>
          <cell r="L6">
            <v>0</v>
          </cell>
        </row>
        <row r="7">
          <cell r="D7">
            <v>0</v>
          </cell>
          <cell r="L7">
            <v>0</v>
          </cell>
        </row>
        <row r="8">
          <cell r="D8">
            <v>0</v>
          </cell>
          <cell r="L8">
            <v>0</v>
          </cell>
        </row>
        <row r="9">
          <cell r="D9">
            <v>0</v>
          </cell>
          <cell r="L9">
            <v>0</v>
          </cell>
        </row>
        <row r="10">
          <cell r="D10">
            <v>2498087.71</v>
          </cell>
          <cell r="L10">
            <v>0</v>
          </cell>
        </row>
        <row r="11">
          <cell r="D11">
            <v>0</v>
          </cell>
          <cell r="L11">
            <v>0</v>
          </cell>
        </row>
        <row r="12">
          <cell r="D12">
            <v>3955.6</v>
          </cell>
          <cell r="L12">
            <v>279263910.65999997</v>
          </cell>
        </row>
        <row r="13">
          <cell r="D13">
            <v>2493466.61</v>
          </cell>
          <cell r="L13">
            <v>495704489.38</v>
          </cell>
        </row>
        <row r="14">
          <cell r="D14">
            <v>0</v>
          </cell>
          <cell r="L14">
            <v>-216440578.72</v>
          </cell>
        </row>
        <row r="15">
          <cell r="D15">
            <v>0</v>
          </cell>
          <cell r="L15">
            <v>154668723.59</v>
          </cell>
        </row>
        <row r="16">
          <cell r="D16">
            <v>0</v>
          </cell>
          <cell r="L16">
            <v>0</v>
          </cell>
        </row>
        <row r="17">
          <cell r="D17">
            <v>665.5</v>
          </cell>
          <cell r="L17">
            <v>0</v>
          </cell>
        </row>
        <row r="18">
          <cell r="D18">
            <v>104858789.99000001</v>
          </cell>
          <cell r="L18">
            <v>0</v>
          </cell>
        </row>
        <row r="19">
          <cell r="D19">
            <v>62201218.369999997</v>
          </cell>
          <cell r="L19">
            <v>0</v>
          </cell>
        </row>
        <row r="20">
          <cell r="D20">
            <v>5102986.91</v>
          </cell>
          <cell r="L20">
            <v>0</v>
          </cell>
        </row>
        <row r="21">
          <cell r="D21">
            <v>9668268.8399999999</v>
          </cell>
          <cell r="L21">
            <v>0</v>
          </cell>
        </row>
        <row r="22">
          <cell r="D22">
            <v>27886315.870000001</v>
          </cell>
          <cell r="L22">
            <v>0</v>
          </cell>
        </row>
        <row r="23">
          <cell r="D23">
            <v>0</v>
          </cell>
          <cell r="L23">
            <v>0</v>
          </cell>
        </row>
        <row r="24">
          <cell r="D24">
            <v>0</v>
          </cell>
          <cell r="L24">
            <v>0</v>
          </cell>
        </row>
        <row r="25">
          <cell r="D25">
            <v>0</v>
          </cell>
          <cell r="L25">
            <v>0</v>
          </cell>
        </row>
        <row r="26">
          <cell r="D26">
            <v>0</v>
          </cell>
          <cell r="L26">
            <v>0</v>
          </cell>
        </row>
        <row r="27">
          <cell r="D27">
            <v>0</v>
          </cell>
          <cell r="L27">
            <v>0</v>
          </cell>
        </row>
        <row r="28">
          <cell r="D28">
            <v>0</v>
          </cell>
          <cell r="L28">
            <v>0</v>
          </cell>
        </row>
        <row r="29">
          <cell r="D29">
            <v>0</v>
          </cell>
          <cell r="L29">
            <v>0</v>
          </cell>
        </row>
        <row r="30">
          <cell r="D30">
            <v>0</v>
          </cell>
          <cell r="L30">
            <v>131592692.59</v>
          </cell>
        </row>
        <row r="31">
          <cell r="D31">
            <v>458147223.78999996</v>
          </cell>
          <cell r="L31">
            <v>0</v>
          </cell>
        </row>
        <row r="32">
          <cell r="D32">
            <v>0</v>
          </cell>
          <cell r="L32">
            <v>0</v>
          </cell>
        </row>
        <row r="33">
          <cell r="D33">
            <v>0</v>
          </cell>
          <cell r="L33">
            <v>0</v>
          </cell>
        </row>
        <row r="34">
          <cell r="D34">
            <v>0</v>
          </cell>
          <cell r="L34">
            <v>0</v>
          </cell>
        </row>
        <row r="35">
          <cell r="D35">
            <v>0</v>
          </cell>
          <cell r="L35">
            <v>0</v>
          </cell>
        </row>
        <row r="36">
          <cell r="D36">
            <v>0</v>
          </cell>
          <cell r="L36">
            <v>0</v>
          </cell>
        </row>
        <row r="37">
          <cell r="D37">
            <v>0</v>
          </cell>
          <cell r="L37">
            <v>0</v>
          </cell>
        </row>
        <row r="38">
          <cell r="D38">
            <v>0</v>
          </cell>
          <cell r="L38">
            <v>0</v>
          </cell>
        </row>
        <row r="39">
          <cell r="D39">
            <v>450262293.54999995</v>
          </cell>
          <cell r="L39">
            <v>131592692.59</v>
          </cell>
        </row>
        <row r="40">
          <cell r="D40">
            <v>464083345.33999997</v>
          </cell>
          <cell r="L40">
            <v>30286524.800000001</v>
          </cell>
        </row>
        <row r="41">
          <cell r="D41">
            <v>0</v>
          </cell>
          <cell r="L41">
            <v>340389.21</v>
          </cell>
        </row>
        <row r="42">
          <cell r="D42">
            <v>0</v>
          </cell>
          <cell r="L42">
            <v>0</v>
          </cell>
        </row>
        <row r="43">
          <cell r="D43">
            <v>0</v>
          </cell>
          <cell r="L43">
            <v>3175768.04</v>
          </cell>
        </row>
        <row r="44">
          <cell r="D44">
            <v>0</v>
          </cell>
          <cell r="L44">
            <v>97790010.540000007</v>
          </cell>
        </row>
        <row r="45">
          <cell r="D45">
            <v>-13821051.789999999</v>
          </cell>
          <cell r="L45">
            <v>0</v>
          </cell>
        </row>
        <row r="46">
          <cell r="D46">
            <v>0</v>
          </cell>
          <cell r="L46">
            <v>0</v>
          </cell>
        </row>
        <row r="47">
          <cell r="D47">
            <v>0</v>
          </cell>
          <cell r="L47">
            <v>0</v>
          </cell>
        </row>
        <row r="48">
          <cell r="D48">
            <v>0</v>
          </cell>
          <cell r="L48">
            <v>0</v>
          </cell>
        </row>
        <row r="49">
          <cell r="D49">
            <v>0</v>
          </cell>
          <cell r="L49">
            <v>565525326.84000003</v>
          </cell>
        </row>
        <row r="50">
          <cell r="D50">
            <v>0</v>
          </cell>
        </row>
        <row r="51">
          <cell r="D51">
            <v>7884930.2400000002</v>
          </cell>
        </row>
        <row r="52">
          <cell r="D52">
            <v>0</v>
          </cell>
        </row>
        <row r="53">
          <cell r="D53">
            <v>565525326.83999991</v>
          </cell>
        </row>
      </sheetData>
      <sheetData sheetId="2">
        <row r="5">
          <cell r="D5">
            <v>50756481.789999999</v>
          </cell>
          <cell r="L5">
            <v>0</v>
          </cell>
        </row>
        <row r="6">
          <cell r="D6">
            <v>39985895.829999998</v>
          </cell>
          <cell r="L6">
            <v>0</v>
          </cell>
        </row>
        <row r="7">
          <cell r="D7">
            <v>10770585.960000001</v>
          </cell>
          <cell r="L7">
            <v>0</v>
          </cell>
        </row>
        <row r="8">
          <cell r="D8">
            <v>0</v>
          </cell>
          <cell r="L8">
            <v>0</v>
          </cell>
        </row>
        <row r="9">
          <cell r="D9">
            <v>0</v>
          </cell>
          <cell r="L9">
            <v>0</v>
          </cell>
        </row>
        <row r="10">
          <cell r="D10">
            <v>5311321.63</v>
          </cell>
          <cell r="L10">
            <v>0</v>
          </cell>
        </row>
        <row r="11">
          <cell r="L11">
            <v>0</v>
          </cell>
        </row>
        <row r="12">
          <cell r="D12">
            <v>7651944.3300000001</v>
          </cell>
          <cell r="L12">
            <v>0</v>
          </cell>
        </row>
        <row r="13">
          <cell r="D13">
            <v>7474098.7000000002</v>
          </cell>
          <cell r="L13">
            <v>0</v>
          </cell>
        </row>
        <row r="14">
          <cell r="D14">
            <v>177845.63</v>
          </cell>
          <cell r="L14">
            <v>0</v>
          </cell>
        </row>
        <row r="15">
          <cell r="D15">
            <v>0</v>
          </cell>
          <cell r="L15">
            <v>0</v>
          </cell>
        </row>
        <row r="16">
          <cell r="D16">
            <v>111113.60000000001</v>
          </cell>
          <cell r="L16">
            <v>0</v>
          </cell>
        </row>
        <row r="17">
          <cell r="L17">
            <v>0</v>
          </cell>
        </row>
        <row r="18">
          <cell r="L18">
            <v>0</v>
          </cell>
        </row>
        <row r="19">
          <cell r="D19">
            <v>0</v>
          </cell>
          <cell r="L19">
            <v>0</v>
          </cell>
        </row>
        <row r="20">
          <cell r="D20">
            <v>0</v>
          </cell>
          <cell r="L20">
            <v>0</v>
          </cell>
        </row>
        <row r="22">
          <cell r="D22">
            <v>0</v>
          </cell>
        </row>
        <row r="23">
          <cell r="D23">
            <v>57845080.060000002</v>
          </cell>
        </row>
        <row r="24">
          <cell r="D24">
            <v>0</v>
          </cell>
          <cell r="L24">
            <v>4937530.43</v>
          </cell>
        </row>
        <row r="25">
          <cell r="D25">
            <v>76670</v>
          </cell>
          <cell r="L25">
            <v>0</v>
          </cell>
        </row>
        <row r="26">
          <cell r="D26">
            <v>12072128.520000001</v>
          </cell>
          <cell r="L26">
            <v>12.91</v>
          </cell>
        </row>
        <row r="27">
          <cell r="D27">
            <v>0</v>
          </cell>
          <cell r="L27">
            <v>12.91</v>
          </cell>
        </row>
        <row r="28">
          <cell r="D28">
            <v>0</v>
          </cell>
          <cell r="L28">
            <v>0</v>
          </cell>
        </row>
        <row r="29">
          <cell r="D29">
            <v>3071.71</v>
          </cell>
          <cell r="L29">
            <v>0</v>
          </cell>
        </row>
        <row r="30">
          <cell r="D30">
            <v>12069056.810000001</v>
          </cell>
          <cell r="L30">
            <v>0</v>
          </cell>
        </row>
        <row r="31">
          <cell r="L31">
            <v>122155.54</v>
          </cell>
        </row>
        <row r="34">
          <cell r="L34">
            <v>0</v>
          </cell>
        </row>
        <row r="36">
          <cell r="L36">
            <v>0</v>
          </cell>
        </row>
        <row r="37">
          <cell r="L37">
            <v>279163811.94999999</v>
          </cell>
        </row>
        <row r="38">
          <cell r="L38">
            <v>0</v>
          </cell>
        </row>
        <row r="39">
          <cell r="L39">
            <v>4092127.58</v>
          </cell>
        </row>
        <row r="40">
          <cell r="L40">
            <v>177825.11</v>
          </cell>
        </row>
        <row r="41">
          <cell r="L41">
            <v>0</v>
          </cell>
        </row>
        <row r="42">
          <cell r="L42">
            <v>0</v>
          </cell>
        </row>
        <row r="43">
          <cell r="L43">
            <v>0</v>
          </cell>
        </row>
        <row r="44">
          <cell r="L44">
            <v>177825.11</v>
          </cell>
        </row>
      </sheetData>
      <sheetData sheetId="3"/>
      <sheetData sheetId="4">
        <row r="5">
          <cell r="D5">
            <v>68541670</v>
          </cell>
          <cell r="E5">
            <v>-912216.65</v>
          </cell>
          <cell r="F5">
            <v>67629453.349999994</v>
          </cell>
          <cell r="G5">
            <v>50756481.789999999</v>
          </cell>
          <cell r="H5">
            <v>50756481.789999999</v>
          </cell>
          <cell r="I5">
            <v>16872971.559999995</v>
          </cell>
          <cell r="J5">
            <v>50756481.789999999</v>
          </cell>
          <cell r="K5">
            <v>0</v>
          </cell>
        </row>
        <row r="6">
          <cell r="D6">
            <v>21448100</v>
          </cell>
          <cell r="E6">
            <v>7887893.3799999999</v>
          </cell>
          <cell r="F6">
            <v>29335993.379999999</v>
          </cell>
          <cell r="G6">
            <v>8072262.6100000003</v>
          </cell>
          <cell r="H6">
            <v>7896037.1399999997</v>
          </cell>
          <cell r="I6">
            <v>21439956.239999998</v>
          </cell>
          <cell r="J6">
            <v>6549527.54</v>
          </cell>
          <cell r="K6">
            <v>1346509.5999999996</v>
          </cell>
        </row>
        <row r="7">
          <cell r="D7">
            <v>160000</v>
          </cell>
          <cell r="E7">
            <v>0</v>
          </cell>
          <cell r="F7">
            <v>160000</v>
          </cell>
          <cell r="G7">
            <v>114185.31</v>
          </cell>
          <cell r="H7">
            <v>114185.31</v>
          </cell>
          <cell r="I7">
            <v>45814.69</v>
          </cell>
          <cell r="J7">
            <v>114185.31</v>
          </cell>
          <cell r="K7">
            <v>0</v>
          </cell>
        </row>
        <row r="8">
          <cell r="D8">
            <v>205182300</v>
          </cell>
          <cell r="E8">
            <v>57914459.240000002</v>
          </cell>
          <cell r="F8">
            <v>263096759.24000001</v>
          </cell>
          <cell r="G8">
            <v>168662004.58000001</v>
          </cell>
          <cell r="H8">
            <v>57845080.060000002</v>
          </cell>
          <cell r="I8">
            <v>205251679.18000001</v>
          </cell>
          <cell r="J8">
            <v>29930613.27</v>
          </cell>
          <cell r="K8">
            <v>27914466.790000003</v>
          </cell>
        </row>
        <row r="9">
          <cell r="D9">
            <v>0</v>
          </cell>
          <cell r="E9">
            <v>0</v>
          </cell>
          <cell r="F9">
            <v>0</v>
          </cell>
          <cell r="G9">
            <v>0</v>
          </cell>
          <cell r="H9">
            <v>0</v>
          </cell>
          <cell r="I9">
            <v>0</v>
          </cell>
          <cell r="J9">
            <v>0</v>
          </cell>
          <cell r="K9">
            <v>0</v>
          </cell>
        </row>
        <row r="10">
          <cell r="D10">
            <v>3672000</v>
          </cell>
          <cell r="E10">
            <v>1444219.64</v>
          </cell>
          <cell r="F10">
            <v>5116219.6399999997</v>
          </cell>
          <cell r="G10">
            <v>1269049.05</v>
          </cell>
          <cell r="H10">
            <v>811952.38</v>
          </cell>
          <cell r="I10">
            <v>4304267.26</v>
          </cell>
          <cell r="J10">
            <v>548790.53</v>
          </cell>
          <cell r="K10">
            <v>263161.84999999998</v>
          </cell>
        </row>
        <row r="11">
          <cell r="D11">
            <v>340200</v>
          </cell>
          <cell r="E11">
            <v>47895.66</v>
          </cell>
          <cell r="F11">
            <v>388095.66000000003</v>
          </cell>
          <cell r="G11">
            <v>109360.8</v>
          </cell>
          <cell r="H11">
            <v>76670</v>
          </cell>
          <cell r="I11">
            <v>311425.66000000003</v>
          </cell>
          <cell r="J11">
            <v>0</v>
          </cell>
          <cell r="K11">
            <v>76670</v>
          </cell>
        </row>
        <row r="12">
          <cell r="D12">
            <v>0</v>
          </cell>
          <cell r="E12">
            <v>0</v>
          </cell>
          <cell r="F12">
            <v>0</v>
          </cell>
          <cell r="G12">
            <v>0</v>
          </cell>
          <cell r="H12">
            <v>0</v>
          </cell>
          <cell r="I12">
            <v>0</v>
          </cell>
          <cell r="J12">
            <v>0</v>
          </cell>
          <cell r="K12">
            <v>0</v>
          </cell>
        </row>
        <row r="13">
          <cell r="D13">
            <v>0</v>
          </cell>
          <cell r="E13">
            <v>0</v>
          </cell>
          <cell r="F13">
            <v>0</v>
          </cell>
          <cell r="G13">
            <v>0</v>
          </cell>
          <cell r="H13">
            <v>0</v>
          </cell>
          <cell r="I13">
            <v>0</v>
          </cell>
          <cell r="J13">
            <v>0</v>
          </cell>
          <cell r="K13">
            <v>0</v>
          </cell>
        </row>
        <row r="20">
          <cell r="D20">
            <v>0</v>
          </cell>
          <cell r="E20">
            <v>0</v>
          </cell>
          <cell r="F20">
            <v>0</v>
          </cell>
          <cell r="G20">
            <v>0</v>
          </cell>
          <cell r="H20">
            <v>0</v>
          </cell>
          <cell r="I20">
            <v>0</v>
          </cell>
          <cell r="J20">
            <v>0</v>
          </cell>
        </row>
        <row r="21">
          <cell r="D21">
            <v>0</v>
          </cell>
          <cell r="E21">
            <v>0</v>
          </cell>
          <cell r="F21">
            <v>0</v>
          </cell>
          <cell r="G21">
            <v>0</v>
          </cell>
          <cell r="H21">
            <v>0</v>
          </cell>
          <cell r="I21">
            <v>0</v>
          </cell>
          <cell r="J21">
            <v>0</v>
          </cell>
        </row>
        <row r="22">
          <cell r="D22">
            <v>0</v>
          </cell>
          <cell r="E22">
            <v>366197.35</v>
          </cell>
          <cell r="F22">
            <v>366197.35</v>
          </cell>
          <cell r="G22">
            <v>5059633.45</v>
          </cell>
          <cell r="H22">
            <v>4045476.66</v>
          </cell>
          <cell r="I22">
            <v>172540.88</v>
          </cell>
          <cell r="J22">
            <v>1014156.79</v>
          </cell>
        </row>
        <row r="23">
          <cell r="D23">
            <v>295332070</v>
          </cell>
          <cell r="E23">
            <v>17078034</v>
          </cell>
          <cell r="F23">
            <v>312410104</v>
          </cell>
          <cell r="G23">
            <v>279163811.94999999</v>
          </cell>
          <cell r="H23">
            <v>6687755.1299999999</v>
          </cell>
          <cell r="I23">
            <v>54102277.850000001</v>
          </cell>
          <cell r="J23">
            <v>272476056.81999999</v>
          </cell>
        </row>
        <row r="24">
          <cell r="D24">
            <v>0</v>
          </cell>
          <cell r="E24">
            <v>0</v>
          </cell>
          <cell r="F24">
            <v>0</v>
          </cell>
          <cell r="G24">
            <v>65.430000000000007</v>
          </cell>
          <cell r="H24">
            <v>65.430000000000007</v>
          </cell>
          <cell r="I24">
            <v>0</v>
          </cell>
          <cell r="J24">
            <v>0</v>
          </cell>
        </row>
        <row r="25">
          <cell r="D25">
            <v>0</v>
          </cell>
          <cell r="E25">
            <v>0</v>
          </cell>
          <cell r="F25">
            <v>0</v>
          </cell>
          <cell r="G25">
            <v>0</v>
          </cell>
          <cell r="H25">
            <v>0</v>
          </cell>
          <cell r="I25">
            <v>0</v>
          </cell>
          <cell r="J25">
            <v>0</v>
          </cell>
        </row>
        <row r="26">
          <cell r="D26">
            <v>4012200</v>
          </cell>
          <cell r="E26">
            <v>1471993</v>
          </cell>
          <cell r="F26">
            <v>5484193</v>
          </cell>
          <cell r="G26">
            <v>4092127.58</v>
          </cell>
          <cell r="H26">
            <v>1359250</v>
          </cell>
          <cell r="I26">
            <v>1392065.42</v>
          </cell>
          <cell r="J26">
            <v>2732877.58</v>
          </cell>
        </row>
        <row r="27">
          <cell r="D27">
            <v>0</v>
          </cell>
          <cell r="E27">
            <v>47466026.920000002</v>
          </cell>
          <cell r="F27">
            <v>47466026.920000002</v>
          </cell>
          <cell r="G27">
            <v>0</v>
          </cell>
          <cell r="H27">
            <v>0</v>
          </cell>
          <cell r="I27">
            <v>0</v>
          </cell>
          <cell r="J27">
            <v>0</v>
          </cell>
        </row>
        <row r="28">
          <cell r="D28">
            <v>0</v>
          </cell>
          <cell r="E28">
            <v>0</v>
          </cell>
          <cell r="F28">
            <v>0</v>
          </cell>
          <cell r="G28">
            <v>0</v>
          </cell>
          <cell r="H28">
            <v>0</v>
          </cell>
          <cell r="I28">
            <v>0</v>
          </cell>
          <cell r="J28">
            <v>0</v>
          </cell>
        </row>
      </sheetData>
      <sheetData sheetId="5">
        <row r="5">
          <cell r="D5">
            <v>0</v>
          </cell>
          <cell r="E5">
            <v>0</v>
          </cell>
        </row>
        <row r="6">
          <cell r="D6">
            <v>0</v>
          </cell>
          <cell r="E6">
            <v>0</v>
          </cell>
        </row>
        <row r="8">
          <cell r="D8">
            <v>0</v>
          </cell>
          <cell r="E8">
            <v>0</v>
          </cell>
        </row>
        <row r="10">
          <cell r="F10">
            <v>0</v>
          </cell>
        </row>
        <row r="11">
          <cell r="F11">
            <v>204537520.69999999</v>
          </cell>
        </row>
        <row r="12">
          <cell r="F12">
            <v>33722354.399999999</v>
          </cell>
        </row>
      </sheetData>
      <sheetData sheetId="6">
        <row r="3">
          <cell r="D3">
            <v>352472283.00999999</v>
          </cell>
        </row>
        <row r="4">
          <cell r="D4">
            <v>276223091.19</v>
          </cell>
        </row>
        <row r="5">
          <cell r="D5">
            <v>187860254.15000001</v>
          </cell>
        </row>
        <row r="6">
          <cell r="D6">
            <v>0</v>
          </cell>
        </row>
        <row r="7">
          <cell r="D7">
            <v>0</v>
          </cell>
        </row>
        <row r="8">
          <cell r="D8">
            <v>13821051.789999999</v>
          </cell>
        </row>
        <row r="9">
          <cell r="D9">
            <v>97790010.540000007</v>
          </cell>
        </row>
        <row r="10">
          <cell r="D10">
            <v>33474276</v>
          </cell>
        </row>
        <row r="11">
          <cell r="D11">
            <v>29600808.239999998</v>
          </cell>
        </row>
        <row r="12">
          <cell r="D12">
            <v>580253.30000000005</v>
          </cell>
        </row>
        <row r="13">
          <cell r="D13">
            <v>3293214.46</v>
          </cell>
        </row>
        <row r="14">
          <cell r="D14">
            <v>0</v>
          </cell>
        </row>
        <row r="15">
          <cell r="D15">
            <v>0</v>
          </cell>
        </row>
        <row r="16">
          <cell r="D16">
            <v>7884930.2400000002</v>
          </cell>
        </row>
        <row r="17">
          <cell r="D17">
            <v>111647087.2</v>
          </cell>
        </row>
        <row r="18">
          <cell r="D18">
            <v>215235850.05000001</v>
          </cell>
        </row>
        <row r="19">
          <cell r="D19">
            <v>326882937.25</v>
          </cell>
        </row>
        <row r="23">
          <cell r="D23">
            <v>253210853.88999999</v>
          </cell>
        </row>
        <row r="24">
          <cell r="D24">
            <v>12092547.220000001</v>
          </cell>
        </row>
        <row r="25">
          <cell r="D25">
            <v>90034649.530000001</v>
          </cell>
        </row>
        <row r="26">
          <cell r="D26">
            <v>151083657.13999999</v>
          </cell>
        </row>
        <row r="27">
          <cell r="D27">
            <v>0</v>
          </cell>
        </row>
        <row r="28">
          <cell r="D28">
            <v>252181068.52999997</v>
          </cell>
        </row>
        <row r="29">
          <cell r="D29">
            <v>87899598.439999998</v>
          </cell>
        </row>
        <row r="30">
          <cell r="D30">
            <v>28744679.489999998</v>
          </cell>
        </row>
        <row r="31">
          <cell r="D31">
            <v>135536790.59999999</v>
          </cell>
        </row>
        <row r="32">
          <cell r="D32">
            <v>0</v>
          </cell>
        </row>
        <row r="33">
          <cell r="D33">
            <v>1029785.3600000143</v>
          </cell>
        </row>
        <row r="34">
          <cell r="D34">
            <v>6855144.8799999999</v>
          </cell>
        </row>
        <row r="35">
          <cell r="D35">
            <v>7884930.2400000142</v>
          </cell>
        </row>
      </sheetData>
      <sheetData sheetId="7">
        <row r="5">
          <cell r="D5">
            <v>0</v>
          </cell>
          <cell r="E5">
            <v>0</v>
          </cell>
          <cell r="F5">
            <v>0</v>
          </cell>
          <cell r="G5">
            <v>0</v>
          </cell>
          <cell r="H5">
            <v>0</v>
          </cell>
        </row>
        <row r="6">
          <cell r="D6">
            <v>766789.46</v>
          </cell>
          <cell r="E6">
            <v>0</v>
          </cell>
          <cell r="F6">
            <v>766789.46</v>
          </cell>
          <cell r="G6">
            <v>766789.46</v>
          </cell>
          <cell r="H6">
            <v>0</v>
          </cell>
        </row>
        <row r="7">
          <cell r="D7">
            <v>0</v>
          </cell>
          <cell r="E7">
            <v>0</v>
          </cell>
          <cell r="F7">
            <v>0</v>
          </cell>
          <cell r="G7">
            <v>0</v>
          </cell>
          <cell r="H7">
            <v>0</v>
          </cell>
        </row>
        <row r="8">
          <cell r="D8">
            <v>28264059.98</v>
          </cell>
          <cell r="E8">
            <v>0</v>
          </cell>
          <cell r="F8">
            <v>28264059.98</v>
          </cell>
          <cell r="G8">
            <v>27683806.68</v>
          </cell>
          <cell r="H8">
            <v>580253.30000000075</v>
          </cell>
        </row>
        <row r="9">
          <cell r="D9">
            <v>190084.22</v>
          </cell>
          <cell r="E9">
            <v>0</v>
          </cell>
          <cell r="F9">
            <v>190084.22</v>
          </cell>
          <cell r="G9">
            <v>190084.22</v>
          </cell>
          <cell r="H9">
            <v>0</v>
          </cell>
        </row>
        <row r="10">
          <cell r="D10">
            <v>103999.13</v>
          </cell>
          <cell r="E10">
            <v>0</v>
          </cell>
          <cell r="F10">
            <v>103999.13</v>
          </cell>
          <cell r="G10">
            <v>103999.13</v>
          </cell>
          <cell r="H10">
            <v>0</v>
          </cell>
        </row>
        <row r="11">
          <cell r="D11">
            <v>0</v>
          </cell>
          <cell r="E11">
            <v>0</v>
          </cell>
          <cell r="F11">
            <v>0</v>
          </cell>
          <cell r="G11">
            <v>0</v>
          </cell>
          <cell r="H11">
            <v>0</v>
          </cell>
        </row>
        <row r="12">
          <cell r="D12">
            <v>0</v>
          </cell>
          <cell r="E12">
            <v>0</v>
          </cell>
          <cell r="F12">
            <v>0</v>
          </cell>
          <cell r="G12">
            <v>0</v>
          </cell>
          <cell r="H12">
            <v>0</v>
          </cell>
        </row>
        <row r="19">
          <cell r="D19">
            <v>0</v>
          </cell>
          <cell r="E19">
            <v>0</v>
          </cell>
          <cell r="F19">
            <v>0</v>
          </cell>
          <cell r="G19">
            <v>0</v>
          </cell>
          <cell r="H19">
            <v>0</v>
          </cell>
          <cell r="I19">
            <v>0</v>
          </cell>
          <cell r="J19">
            <v>0</v>
          </cell>
          <cell r="K19">
            <v>0</v>
          </cell>
          <cell r="L19">
            <v>0</v>
          </cell>
        </row>
        <row r="20">
          <cell r="D20">
            <v>0</v>
          </cell>
          <cell r="E20">
            <v>0</v>
          </cell>
          <cell r="F20">
            <v>0</v>
          </cell>
          <cell r="G20">
            <v>0</v>
          </cell>
          <cell r="H20">
            <v>0</v>
          </cell>
          <cell r="I20">
            <v>0</v>
          </cell>
          <cell r="J20">
            <v>0</v>
          </cell>
          <cell r="K20">
            <v>0</v>
          </cell>
          <cell r="L20">
            <v>0</v>
          </cell>
        </row>
        <row r="21">
          <cell r="D21">
            <v>21383367.810000002</v>
          </cell>
          <cell r="E21">
            <v>0</v>
          </cell>
          <cell r="F21">
            <v>184243.91</v>
          </cell>
          <cell r="G21">
            <v>0</v>
          </cell>
          <cell r="H21">
            <v>21199123.900000002</v>
          </cell>
          <cell r="I21">
            <v>600359.92000000004</v>
          </cell>
          <cell r="J21">
            <v>0</v>
          </cell>
          <cell r="K21">
            <v>0</v>
          </cell>
          <cell r="L21">
            <v>20598763.98</v>
          </cell>
        </row>
        <row r="22">
          <cell r="D22">
            <v>263205837.63999999</v>
          </cell>
          <cell r="E22">
            <v>0</v>
          </cell>
          <cell r="F22">
            <v>11706987.789999999</v>
          </cell>
          <cell r="G22">
            <v>0</v>
          </cell>
          <cell r="H22">
            <v>251498849.84999999</v>
          </cell>
          <cell r="I22">
            <v>88431205.549999997</v>
          </cell>
          <cell r="J22">
            <v>0</v>
          </cell>
          <cell r="K22">
            <v>0</v>
          </cell>
          <cell r="L22">
            <v>163067644.30000001</v>
          </cell>
        </row>
        <row r="23">
          <cell r="D23">
            <v>0</v>
          </cell>
          <cell r="E23">
            <v>0</v>
          </cell>
          <cell r="F23">
            <v>0</v>
          </cell>
          <cell r="G23">
            <v>0</v>
          </cell>
          <cell r="H23">
            <v>0</v>
          </cell>
          <cell r="I23">
            <v>0</v>
          </cell>
          <cell r="J23">
            <v>0</v>
          </cell>
          <cell r="K23">
            <v>0</v>
          </cell>
          <cell r="L23">
            <v>0</v>
          </cell>
        </row>
        <row r="24">
          <cell r="D24">
            <v>0</v>
          </cell>
          <cell r="E24">
            <v>0</v>
          </cell>
          <cell r="F24">
            <v>0</v>
          </cell>
          <cell r="G24">
            <v>0</v>
          </cell>
          <cell r="H24">
            <v>0</v>
          </cell>
          <cell r="I24">
            <v>0</v>
          </cell>
          <cell r="J24">
            <v>0</v>
          </cell>
          <cell r="K24">
            <v>0</v>
          </cell>
          <cell r="L24">
            <v>0</v>
          </cell>
        </row>
        <row r="25">
          <cell r="D25">
            <v>5196929.93</v>
          </cell>
          <cell r="E25">
            <v>0</v>
          </cell>
          <cell r="F25">
            <v>0</v>
          </cell>
          <cell r="G25">
            <v>0</v>
          </cell>
          <cell r="H25">
            <v>5196929.93</v>
          </cell>
          <cell r="I25">
            <v>1003084.06</v>
          </cell>
          <cell r="J25">
            <v>0</v>
          </cell>
          <cell r="K25">
            <v>0</v>
          </cell>
          <cell r="L25">
            <v>4193845.8699999996</v>
          </cell>
        </row>
        <row r="26">
          <cell r="D26">
            <v>0</v>
          </cell>
          <cell r="E26">
            <v>0</v>
          </cell>
          <cell r="F26">
            <v>0</v>
          </cell>
          <cell r="G26">
            <v>0</v>
          </cell>
          <cell r="H26">
            <v>0</v>
          </cell>
          <cell r="I26">
            <v>0</v>
          </cell>
          <cell r="J26">
            <v>0</v>
          </cell>
          <cell r="K26">
            <v>0</v>
          </cell>
          <cell r="L26">
            <v>0</v>
          </cell>
        </row>
        <row r="27">
          <cell r="D27">
            <v>0</v>
          </cell>
          <cell r="E27">
            <v>0</v>
          </cell>
          <cell r="F27">
            <v>0</v>
          </cell>
          <cell r="G27">
            <v>0</v>
          </cell>
          <cell r="H27">
            <v>0</v>
          </cell>
          <cell r="I27">
            <v>0</v>
          </cell>
          <cell r="J27">
            <v>0</v>
          </cell>
          <cell r="K27">
            <v>0</v>
          </cell>
          <cell r="L27">
            <v>0</v>
          </cell>
        </row>
      </sheetData>
      <sheetData sheetId="8"/>
      <sheetData sheetId="9">
        <row r="6">
          <cell r="D6">
            <v>1488</v>
          </cell>
        </row>
        <row r="10">
          <cell r="H10">
            <v>0</v>
          </cell>
        </row>
        <row r="11">
          <cell r="H11">
            <v>0</v>
          </cell>
        </row>
        <row r="16">
          <cell r="H16">
            <v>0</v>
          </cell>
        </row>
        <row r="30">
          <cell r="H30">
            <v>7.84</v>
          </cell>
        </row>
        <row r="31">
          <cell r="H31" t="str">
            <v>Sin información</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pageSetUpPr fitToPage="1"/>
  </sheetPr>
  <dimension ref="A1:GY56"/>
  <sheetViews>
    <sheetView tabSelected="1" zoomScale="75" workbookViewId="0"/>
  </sheetViews>
  <sheetFormatPr baseColWidth="10" defaultColWidth="11.42578125" defaultRowHeight="12.75"/>
  <cols>
    <col min="1" max="1" width="63.7109375" style="3" customWidth="1"/>
    <col min="2" max="2" width="86.7109375" style="86" customWidth="1"/>
    <col min="3" max="16384" width="11.42578125" style="3"/>
  </cols>
  <sheetData>
    <row r="1" spans="1:207" customFormat="1" ht="60" customHeight="1">
      <c r="A1" s="5"/>
      <c r="B1" s="7" t="str">
        <f>"EJERCICIO    "&amp;Balance!AF1</f>
        <v>EJERCICIO    2016</v>
      </c>
      <c r="C1" s="9"/>
      <c r="D1" s="9"/>
      <c r="E1" s="9"/>
      <c r="F1" s="9"/>
      <c r="G1" s="45"/>
      <c r="H1" s="45"/>
      <c r="I1" s="45"/>
      <c r="J1" s="45"/>
      <c r="K1" s="45"/>
      <c r="L1" s="45"/>
      <c r="M1" s="45"/>
      <c r="N1" s="45"/>
      <c r="O1" s="45"/>
      <c r="P1" s="45"/>
      <c r="Q1" s="45"/>
      <c r="R1" s="45"/>
      <c r="S1" s="45"/>
      <c r="T1" s="45"/>
      <c r="U1" s="45"/>
      <c r="V1" s="45"/>
      <c r="W1" s="45"/>
      <c r="X1" s="45"/>
      <c r="Y1" s="45"/>
      <c r="Z1" s="45"/>
      <c r="AA1" s="45"/>
      <c r="AB1" s="45"/>
      <c r="AC1" s="45"/>
      <c r="AD1" s="45"/>
      <c r="AE1" s="45"/>
      <c r="AF1" s="45"/>
      <c r="AG1" s="45"/>
      <c r="AH1" s="45"/>
      <c r="AI1" s="45"/>
      <c r="AJ1" s="45"/>
      <c r="AK1" s="45"/>
      <c r="AL1" s="45"/>
      <c r="AM1" s="45"/>
      <c r="AN1" s="45"/>
      <c r="AO1" s="45"/>
      <c r="AP1" s="45"/>
      <c r="AQ1" s="45"/>
      <c r="AR1" s="45"/>
      <c r="AS1" s="45"/>
      <c r="AT1" s="45"/>
      <c r="AU1" s="45"/>
      <c r="AV1" s="45"/>
      <c r="AW1" s="45"/>
      <c r="AX1" s="45"/>
      <c r="AY1" s="45"/>
      <c r="AZ1" s="45"/>
      <c r="BA1" s="45"/>
      <c r="BB1" s="45"/>
      <c r="BC1" s="45"/>
      <c r="BD1" s="45"/>
      <c r="BE1" s="45"/>
      <c r="BF1" s="45"/>
      <c r="BG1" s="45"/>
      <c r="BH1" s="45"/>
      <c r="BI1" s="45"/>
      <c r="BJ1" s="45"/>
      <c r="BK1" s="45"/>
      <c r="BL1" s="45"/>
      <c r="BM1" s="45"/>
      <c r="BN1" s="45"/>
      <c r="BO1" s="45"/>
      <c r="BP1" s="45"/>
      <c r="BQ1" s="45"/>
      <c r="BR1" s="45"/>
      <c r="BS1" s="45"/>
      <c r="BT1" s="45"/>
      <c r="BU1" s="45"/>
      <c r="BV1" s="45"/>
      <c r="BW1" s="45"/>
      <c r="BX1" s="45"/>
      <c r="BY1" s="45"/>
      <c r="BZ1" s="45"/>
      <c r="CA1" s="45"/>
      <c r="CB1" s="45"/>
      <c r="CC1" s="45"/>
      <c r="CD1" s="45"/>
      <c r="CE1" s="45"/>
      <c r="CF1" s="45"/>
      <c r="CG1" s="45"/>
      <c r="CH1" s="45"/>
      <c r="CI1" s="45"/>
      <c r="CJ1" s="45"/>
      <c r="CK1" s="45"/>
      <c r="CL1" s="45"/>
      <c r="CM1" s="45"/>
      <c r="CN1" s="45"/>
      <c r="CO1" s="45"/>
      <c r="CP1" s="45"/>
      <c r="CQ1" s="45"/>
      <c r="CR1" s="45"/>
      <c r="CS1" s="45"/>
      <c r="CT1" s="45"/>
      <c r="CU1" s="45"/>
      <c r="CV1" s="45"/>
      <c r="CW1" s="45"/>
      <c r="CX1" s="45"/>
      <c r="CY1" s="45"/>
      <c r="CZ1" s="45"/>
      <c r="DA1" s="45"/>
      <c r="DB1" s="45"/>
      <c r="DC1" s="45"/>
      <c r="DD1" s="45"/>
      <c r="DE1" s="45"/>
      <c r="DF1" s="45"/>
      <c r="DG1" s="45"/>
      <c r="DH1" s="45"/>
      <c r="DI1" s="45"/>
      <c r="DJ1" s="45"/>
      <c r="DK1" s="45"/>
      <c r="DL1" s="45"/>
      <c r="DM1" s="45"/>
      <c r="DN1" s="45"/>
      <c r="DO1" s="45"/>
      <c r="DP1" s="45"/>
      <c r="DQ1" s="45"/>
      <c r="DR1" s="45"/>
      <c r="DS1" s="45"/>
      <c r="DT1" s="45"/>
      <c r="DU1" s="45"/>
      <c r="DV1" s="46"/>
      <c r="DW1" s="46"/>
      <c r="DX1" s="46"/>
      <c r="DY1" s="46"/>
      <c r="DZ1" s="46"/>
      <c r="EA1" s="46"/>
      <c r="EB1" s="46"/>
      <c r="EC1" s="46"/>
      <c r="ED1" s="46"/>
      <c r="EE1" s="46"/>
      <c r="EF1" s="46"/>
      <c r="EG1" s="46"/>
      <c r="EH1" s="46"/>
      <c r="EI1" s="46"/>
      <c r="EJ1" s="46"/>
      <c r="EK1" s="46"/>
      <c r="EL1" s="46"/>
      <c r="EM1" s="46"/>
      <c r="EN1" s="46"/>
      <c r="EO1" s="46"/>
      <c r="EP1" s="46"/>
      <c r="EQ1" s="46"/>
      <c r="ER1" s="46"/>
      <c r="ES1" s="46"/>
      <c r="ET1" s="46"/>
      <c r="EU1" s="46"/>
      <c r="EV1" s="46"/>
      <c r="EW1" s="46"/>
      <c r="EX1" s="46"/>
      <c r="EY1" s="46"/>
      <c r="EZ1" s="46"/>
      <c r="FA1" s="46"/>
      <c r="FB1" s="46"/>
      <c r="FC1" s="46"/>
      <c r="FD1" s="46"/>
      <c r="FE1" s="46"/>
      <c r="FF1" s="46"/>
      <c r="FG1" s="46"/>
      <c r="FH1" s="46"/>
      <c r="FI1" s="46"/>
      <c r="FJ1" s="46"/>
      <c r="FK1" s="46"/>
      <c r="FL1" s="46"/>
      <c r="FM1" s="46"/>
      <c r="FN1" s="46"/>
      <c r="FO1" s="46"/>
      <c r="FP1" s="46"/>
      <c r="FQ1" s="46"/>
      <c r="FR1" s="46"/>
      <c r="FS1" s="46"/>
      <c r="FT1" s="46"/>
      <c r="FU1" s="46"/>
      <c r="FV1" s="46"/>
      <c r="FW1" s="46"/>
      <c r="FX1" s="46"/>
      <c r="FY1" s="46"/>
      <c r="FZ1" s="46"/>
      <c r="GA1" s="46"/>
      <c r="GB1" s="46"/>
      <c r="GC1" s="46"/>
      <c r="GD1" s="46"/>
      <c r="GE1" s="46"/>
      <c r="GF1" s="46"/>
      <c r="GG1" s="46"/>
      <c r="GH1" s="46"/>
      <c r="GI1" s="46"/>
      <c r="GJ1" s="46"/>
      <c r="GK1" s="46"/>
      <c r="GL1" s="46"/>
      <c r="GM1" s="46"/>
      <c r="GN1" s="46"/>
      <c r="GO1" s="46"/>
      <c r="GP1" s="46"/>
      <c r="GQ1" s="46"/>
      <c r="GR1" s="46"/>
      <c r="GS1" s="46"/>
      <c r="GT1" s="46"/>
      <c r="GU1" s="46"/>
      <c r="GV1" s="46"/>
      <c r="GW1" s="46"/>
      <c r="GX1" s="46"/>
      <c r="GY1" s="46"/>
    </row>
    <row r="2" spans="1:207" customFormat="1" ht="12.95" customHeight="1" thickBot="1">
      <c r="A2" s="5"/>
      <c r="B2" s="6"/>
      <c r="C2" s="9"/>
      <c r="D2" s="9"/>
      <c r="E2" s="9"/>
      <c r="F2" s="9"/>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c r="CA2" s="45"/>
      <c r="CB2" s="45"/>
      <c r="CC2" s="45"/>
      <c r="CD2" s="45"/>
      <c r="CE2" s="45"/>
      <c r="CF2" s="45"/>
      <c r="CG2" s="45"/>
      <c r="CH2" s="45"/>
      <c r="CI2" s="45"/>
      <c r="CJ2" s="45"/>
      <c r="CK2" s="45"/>
      <c r="CL2" s="45"/>
      <c r="CM2" s="45"/>
      <c r="CN2" s="45"/>
      <c r="CO2" s="45"/>
      <c r="CP2" s="45"/>
      <c r="CQ2" s="45"/>
      <c r="CR2" s="45"/>
      <c r="CS2" s="45"/>
      <c r="CT2" s="45"/>
      <c r="CU2" s="45"/>
      <c r="CV2" s="45"/>
      <c r="CW2" s="45"/>
      <c r="CX2" s="45"/>
      <c r="CY2" s="45"/>
      <c r="CZ2" s="45"/>
      <c r="DA2" s="45"/>
      <c r="DB2" s="45"/>
      <c r="DC2" s="45"/>
      <c r="DD2" s="45"/>
      <c r="DE2" s="45"/>
      <c r="DF2" s="45"/>
      <c r="DG2" s="45"/>
      <c r="DH2" s="45"/>
      <c r="DI2" s="45"/>
      <c r="DJ2" s="45"/>
      <c r="DK2" s="45"/>
      <c r="DL2" s="45"/>
      <c r="DM2" s="45"/>
      <c r="DN2" s="45"/>
      <c r="DO2" s="45"/>
      <c r="DP2" s="45"/>
      <c r="DQ2" s="45"/>
      <c r="DR2" s="45"/>
      <c r="DS2" s="45"/>
      <c r="DT2" s="45"/>
      <c r="DU2" s="45"/>
      <c r="DV2" s="46"/>
      <c r="DW2" s="46"/>
      <c r="DX2" s="46"/>
      <c r="DY2" s="46"/>
      <c r="DZ2" s="46"/>
      <c r="EA2" s="46"/>
      <c r="EB2" s="46"/>
      <c r="EC2" s="46"/>
      <c r="ED2" s="46"/>
      <c r="EE2" s="46"/>
      <c r="EF2" s="46"/>
      <c r="EG2" s="46"/>
      <c r="EH2" s="46"/>
      <c r="EI2" s="46"/>
      <c r="EJ2" s="46"/>
      <c r="EK2" s="46"/>
      <c r="EL2" s="46"/>
      <c r="EM2" s="46"/>
      <c r="EN2" s="46"/>
      <c r="EO2" s="46"/>
      <c r="EP2" s="46"/>
      <c r="EQ2" s="46"/>
      <c r="ER2" s="46"/>
      <c r="ES2" s="46"/>
      <c r="ET2" s="46"/>
      <c r="EU2" s="46"/>
      <c r="EV2" s="46"/>
      <c r="EW2" s="46"/>
      <c r="EX2" s="46"/>
      <c r="EY2" s="46"/>
      <c r="EZ2" s="46"/>
      <c r="FA2" s="46"/>
      <c r="FB2" s="46"/>
      <c r="FC2" s="46"/>
      <c r="FD2" s="46"/>
      <c r="FE2" s="46"/>
      <c r="FF2" s="46"/>
      <c r="FG2" s="46"/>
      <c r="FH2" s="46"/>
      <c r="FI2" s="46"/>
      <c r="FJ2" s="46"/>
      <c r="FK2" s="46"/>
      <c r="FL2" s="46"/>
      <c r="FM2" s="46"/>
      <c r="FN2" s="46"/>
      <c r="FO2" s="46"/>
      <c r="FP2" s="46"/>
      <c r="FQ2" s="46"/>
      <c r="FR2" s="46"/>
      <c r="FS2" s="46"/>
      <c r="FT2" s="46"/>
      <c r="FU2" s="46"/>
      <c r="FV2" s="46"/>
      <c r="FW2" s="46"/>
      <c r="FX2" s="46"/>
      <c r="FY2" s="46"/>
      <c r="FZ2" s="46"/>
      <c r="GA2" s="46"/>
      <c r="GB2" s="46"/>
      <c r="GC2" s="46"/>
      <c r="GD2" s="46"/>
      <c r="GE2" s="46"/>
      <c r="GF2" s="46"/>
      <c r="GG2" s="46"/>
      <c r="GH2" s="46"/>
      <c r="GI2" s="46"/>
      <c r="GJ2" s="46"/>
      <c r="GK2" s="46"/>
      <c r="GL2" s="46"/>
      <c r="GM2" s="46"/>
      <c r="GN2" s="46"/>
      <c r="GO2" s="46"/>
      <c r="GP2" s="46"/>
      <c r="GQ2" s="46"/>
      <c r="GR2" s="46"/>
      <c r="GS2" s="46"/>
      <c r="GT2" s="46"/>
      <c r="GU2" s="46"/>
      <c r="GV2" s="46"/>
      <c r="GW2" s="46"/>
      <c r="GX2" s="46"/>
      <c r="GY2" s="46"/>
    </row>
    <row r="3" spans="1:207" customFormat="1" ht="33" customHeight="1">
      <c r="A3" s="70" t="str">
        <f>"                                            "&amp;"SUBSECTOR ADMINISTRATIVO"</f>
        <v xml:space="preserve">                                            SUBSECTOR ADMINISTRATIVO</v>
      </c>
      <c r="B3" s="10"/>
      <c r="C3" s="9"/>
      <c r="D3" s="9"/>
      <c r="E3" s="9"/>
      <c r="F3" s="9"/>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c r="CA3" s="45"/>
      <c r="CB3" s="45"/>
      <c r="CC3" s="45"/>
      <c r="CD3" s="45"/>
      <c r="CE3" s="45"/>
      <c r="CF3" s="45"/>
      <c r="CG3" s="45"/>
      <c r="CH3" s="45"/>
      <c r="CI3" s="45"/>
      <c r="CJ3" s="45"/>
      <c r="CK3" s="45"/>
      <c r="CL3" s="45"/>
      <c r="CM3" s="45"/>
      <c r="CN3" s="45"/>
      <c r="CO3" s="45"/>
      <c r="CP3" s="45"/>
      <c r="CQ3" s="45"/>
      <c r="CR3" s="45"/>
      <c r="CS3" s="45"/>
      <c r="CT3" s="45"/>
      <c r="CU3" s="45"/>
      <c r="CV3" s="45"/>
      <c r="CW3" s="45"/>
      <c r="CX3" s="45"/>
      <c r="CY3" s="45"/>
      <c r="CZ3" s="45"/>
      <c r="DA3" s="45"/>
      <c r="DB3" s="45"/>
      <c r="DC3" s="45"/>
      <c r="DD3" s="45"/>
      <c r="DE3" s="45"/>
      <c r="DF3" s="45"/>
      <c r="DG3" s="45"/>
      <c r="DH3" s="45"/>
      <c r="DI3" s="45"/>
      <c r="DJ3" s="45"/>
      <c r="DK3" s="45"/>
      <c r="DL3" s="45"/>
      <c r="DM3" s="45"/>
      <c r="DN3" s="45"/>
      <c r="DO3" s="45"/>
      <c r="DP3" s="45"/>
      <c r="DQ3" s="45"/>
      <c r="DR3" s="45"/>
      <c r="DS3" s="45"/>
      <c r="DT3" s="45"/>
      <c r="DU3" s="45"/>
      <c r="DV3" s="47"/>
      <c r="DW3" s="47"/>
      <c r="DX3" s="47"/>
      <c r="DY3" s="47"/>
      <c r="DZ3" s="47"/>
      <c r="EA3" s="47"/>
      <c r="EB3" s="47"/>
      <c r="EC3" s="47"/>
      <c r="ED3" s="47"/>
      <c r="EE3" s="47"/>
      <c r="EF3" s="47"/>
      <c r="EG3" s="47"/>
      <c r="EH3" s="47"/>
      <c r="EI3" s="47"/>
      <c r="EJ3" s="47"/>
      <c r="EK3" s="47"/>
      <c r="EL3" s="47"/>
      <c r="EM3" s="47"/>
      <c r="EN3" s="47"/>
      <c r="EO3" s="47"/>
      <c r="EP3" s="47"/>
      <c r="EQ3" s="47"/>
      <c r="ER3" s="47"/>
      <c r="ES3" s="47"/>
      <c r="ET3" s="47"/>
      <c r="EU3" s="47"/>
      <c r="EV3" s="47"/>
      <c r="EW3" s="47"/>
      <c r="EX3" s="47"/>
      <c r="EY3" s="47"/>
      <c r="EZ3" s="47"/>
      <c r="FA3" s="47"/>
      <c r="FB3" s="47"/>
      <c r="FC3" s="47"/>
      <c r="FD3" s="47"/>
      <c r="FE3" s="47"/>
      <c r="FF3" s="47"/>
      <c r="FG3" s="47"/>
      <c r="FH3" s="47"/>
      <c r="FI3" s="47"/>
      <c r="FJ3" s="47"/>
      <c r="FK3" s="47"/>
      <c r="FL3" s="47"/>
      <c r="FM3" s="47"/>
      <c r="FN3" s="47"/>
      <c r="FO3" s="47"/>
      <c r="FP3" s="47"/>
      <c r="FQ3" s="47"/>
      <c r="FR3" s="47"/>
      <c r="FS3" s="47"/>
      <c r="FT3" s="47"/>
      <c r="FU3" s="47"/>
      <c r="FV3" s="47"/>
      <c r="FW3" s="47"/>
      <c r="FX3" s="47"/>
      <c r="FY3" s="47"/>
      <c r="FZ3" s="47"/>
      <c r="GA3" s="47"/>
      <c r="GB3" s="47"/>
      <c r="GC3" s="47"/>
      <c r="GD3" s="47"/>
      <c r="GE3" s="47"/>
      <c r="GF3" s="47"/>
      <c r="GG3" s="47"/>
      <c r="GH3" s="47"/>
      <c r="GI3" s="47"/>
      <c r="GJ3" s="47"/>
      <c r="GK3" s="47"/>
      <c r="GL3" s="47"/>
      <c r="GM3" s="47"/>
      <c r="GN3" s="47"/>
      <c r="GO3" s="47"/>
      <c r="GP3" s="47"/>
      <c r="GQ3" s="47"/>
      <c r="GR3" s="47"/>
      <c r="GS3" s="47"/>
      <c r="GT3" s="47"/>
      <c r="GU3" s="47"/>
      <c r="GV3" s="47"/>
      <c r="GW3" s="47"/>
      <c r="GX3" s="47"/>
      <c r="GY3" s="47"/>
    </row>
    <row r="4" spans="1:207" customFormat="1" ht="20.100000000000001" customHeight="1">
      <c r="A4" s="14" t="str">
        <f>"AGREGADO"</f>
        <v>AGREGADO</v>
      </c>
      <c r="B4" s="74"/>
      <c r="C4" s="9"/>
      <c r="D4" s="9"/>
      <c r="E4" s="9"/>
      <c r="F4" s="9"/>
      <c r="G4" s="49"/>
      <c r="H4" s="49"/>
      <c r="I4" s="49"/>
      <c r="J4" s="49"/>
      <c r="K4" s="49"/>
      <c r="L4" s="49"/>
      <c r="M4" s="49"/>
      <c r="N4" s="49"/>
      <c r="O4" s="49"/>
      <c r="P4" s="49"/>
      <c r="Q4" s="49"/>
      <c r="R4" s="49"/>
      <c r="S4" s="49"/>
      <c r="T4" s="49"/>
      <c r="U4" s="49"/>
      <c r="V4" s="49"/>
      <c r="W4" s="49"/>
      <c r="X4" s="49"/>
      <c r="Y4" s="49"/>
      <c r="Z4" s="49"/>
      <c r="AA4" s="49"/>
      <c r="AB4" s="49"/>
      <c r="AC4" s="49"/>
      <c r="AD4" s="49"/>
      <c r="AE4" s="49"/>
      <c r="AF4" s="49"/>
      <c r="AG4" s="49"/>
      <c r="AH4" s="49"/>
      <c r="AI4" s="49"/>
      <c r="AJ4" s="49"/>
      <c r="AK4" s="49"/>
      <c r="AL4" s="49"/>
      <c r="AM4" s="49"/>
      <c r="AN4" s="49"/>
      <c r="AO4" s="49"/>
      <c r="AP4" s="49"/>
      <c r="AQ4" s="50"/>
      <c r="AR4" s="50"/>
      <c r="AS4" s="50"/>
      <c r="AT4" s="50"/>
      <c r="AU4" s="50"/>
      <c r="AV4" s="50"/>
      <c r="AW4" s="50"/>
      <c r="AX4" s="50"/>
      <c r="AY4" s="50"/>
      <c r="AZ4" s="50"/>
      <c r="BA4" s="50"/>
      <c r="BB4" s="50"/>
      <c r="BC4" s="50"/>
      <c r="BD4" s="50"/>
      <c r="BE4" s="50"/>
      <c r="BF4" s="50"/>
      <c r="BG4" s="50"/>
      <c r="BH4" s="50"/>
      <c r="BI4" s="50"/>
      <c r="BJ4" s="50"/>
      <c r="BK4" s="50"/>
      <c r="BL4" s="50"/>
      <c r="BM4" s="50"/>
      <c r="BN4" s="50"/>
      <c r="BO4" s="50"/>
      <c r="BP4" s="50"/>
      <c r="BQ4" s="50"/>
      <c r="BR4" s="50"/>
      <c r="BS4" s="50"/>
      <c r="BT4" s="50"/>
      <c r="BU4" s="50"/>
      <c r="BV4" s="50"/>
      <c r="BW4" s="50"/>
      <c r="BX4" s="50"/>
      <c r="BY4" s="50"/>
      <c r="BZ4" s="50"/>
      <c r="CA4" s="50"/>
      <c r="CB4" s="50"/>
      <c r="CC4" s="50"/>
      <c r="CD4" s="50"/>
      <c r="CE4" s="50"/>
      <c r="CF4" s="50"/>
      <c r="CG4" s="50"/>
      <c r="CH4" s="50"/>
      <c r="CI4" s="50"/>
      <c r="CJ4" s="50"/>
      <c r="CK4" s="50"/>
      <c r="CL4" s="50"/>
      <c r="CM4" s="50"/>
      <c r="CN4" s="50"/>
      <c r="CO4" s="50"/>
      <c r="CP4" s="50"/>
      <c r="CQ4" s="50"/>
      <c r="CR4" s="50"/>
      <c r="CS4" s="50"/>
      <c r="CT4" s="50"/>
      <c r="CU4" s="50"/>
      <c r="CV4" s="50"/>
      <c r="CW4" s="50"/>
      <c r="CX4" s="50"/>
      <c r="CY4" s="50"/>
      <c r="CZ4" s="50"/>
      <c r="DA4" s="50"/>
      <c r="DB4" s="50"/>
      <c r="DC4" s="50"/>
      <c r="DD4" s="50"/>
      <c r="DE4" s="50"/>
      <c r="DF4" s="50"/>
      <c r="DG4" s="50"/>
      <c r="DH4" s="50"/>
      <c r="DI4" s="50"/>
      <c r="DJ4" s="50"/>
      <c r="DK4" s="50"/>
      <c r="DL4" s="50"/>
      <c r="DM4" s="50"/>
      <c r="DN4" s="50"/>
      <c r="DO4" s="50"/>
      <c r="DP4" s="50"/>
      <c r="DQ4" s="50"/>
      <c r="DR4" s="50"/>
      <c r="DS4" s="50"/>
      <c r="DT4" s="50"/>
      <c r="DU4" s="50"/>
      <c r="DV4" s="50"/>
      <c r="DW4" s="50"/>
      <c r="DX4" s="50"/>
      <c r="DY4" s="50"/>
      <c r="DZ4" s="50"/>
      <c r="EA4" s="50"/>
      <c r="EB4" s="50"/>
      <c r="EC4" s="50"/>
      <c r="ED4" s="50"/>
      <c r="EE4" s="50"/>
      <c r="EF4" s="50"/>
      <c r="EG4" s="50"/>
      <c r="EH4" s="50"/>
      <c r="EI4" s="50"/>
      <c r="EJ4" s="50"/>
      <c r="EK4" s="50"/>
      <c r="EL4" s="50"/>
      <c r="EM4" s="50"/>
      <c r="EN4" s="50"/>
      <c r="EO4" s="50"/>
      <c r="EP4" s="50"/>
      <c r="EQ4" s="50"/>
      <c r="ER4" s="50"/>
      <c r="ES4" s="50"/>
      <c r="ET4" s="50"/>
      <c r="EU4" s="50"/>
      <c r="EV4" s="50"/>
      <c r="EW4" s="50"/>
      <c r="EX4" s="50"/>
      <c r="EY4" s="50"/>
      <c r="EZ4" s="50"/>
      <c r="FA4" s="50"/>
      <c r="FB4" s="50"/>
      <c r="FC4" s="50"/>
      <c r="FD4" s="50"/>
      <c r="FE4" s="50"/>
      <c r="FF4" s="50"/>
      <c r="FG4" s="50"/>
      <c r="FH4" s="50"/>
      <c r="FI4" s="50"/>
      <c r="FJ4" s="50"/>
      <c r="FK4" s="50"/>
      <c r="FL4" s="50"/>
      <c r="FM4" s="50"/>
      <c r="FN4" s="50"/>
      <c r="FO4" s="50"/>
      <c r="FP4" s="50"/>
      <c r="FQ4" s="50"/>
      <c r="FR4" s="50"/>
      <c r="FS4" s="50"/>
      <c r="FT4" s="50"/>
      <c r="FU4" s="50"/>
      <c r="FV4" s="50"/>
      <c r="FW4" s="50"/>
      <c r="FX4" s="50"/>
      <c r="FY4" s="50"/>
      <c r="FZ4" s="50"/>
      <c r="GA4" s="50"/>
      <c r="GB4" s="50"/>
      <c r="GC4" s="50"/>
      <c r="GD4" s="50"/>
      <c r="GE4" s="50"/>
      <c r="GF4" s="50"/>
      <c r="GG4" s="50"/>
      <c r="GH4" s="50"/>
      <c r="GI4" s="50"/>
      <c r="GJ4" s="50"/>
      <c r="GK4" s="50"/>
      <c r="GL4" s="50"/>
      <c r="GM4" s="50"/>
      <c r="GN4" s="50"/>
      <c r="GO4" s="50"/>
      <c r="GP4" s="50"/>
      <c r="GQ4" s="50"/>
      <c r="GR4" s="50"/>
      <c r="GS4" s="50"/>
      <c r="GT4" s="50"/>
      <c r="GU4" s="50"/>
      <c r="GV4" s="50"/>
      <c r="GW4" s="50"/>
      <c r="GX4" s="50"/>
      <c r="GY4" s="50"/>
    </row>
    <row r="5" spans="1:207" customFormat="1" ht="18" customHeight="1" thickBot="1">
      <c r="A5" s="18"/>
      <c r="B5" s="44"/>
      <c r="C5" s="9"/>
      <c r="D5" s="9"/>
      <c r="E5" s="9"/>
      <c r="F5" s="9"/>
      <c r="G5" s="49"/>
      <c r="H5" s="49"/>
      <c r="I5" s="49"/>
      <c r="J5" s="49"/>
      <c r="K5" s="49"/>
      <c r="L5" s="49"/>
      <c r="M5" s="49"/>
      <c r="N5" s="49"/>
      <c r="O5" s="49"/>
      <c r="P5" s="49"/>
      <c r="Q5" s="49"/>
      <c r="R5" s="49"/>
      <c r="S5" s="49"/>
      <c r="T5" s="49"/>
      <c r="U5" s="49"/>
      <c r="V5" s="49"/>
      <c r="W5" s="49"/>
      <c r="X5" s="49"/>
      <c r="Y5" s="49"/>
      <c r="Z5" s="49"/>
      <c r="AA5" s="49"/>
      <c r="AB5" s="49"/>
      <c r="AC5" s="49"/>
      <c r="AD5" s="49"/>
      <c r="AE5" s="49"/>
      <c r="AF5" s="49"/>
      <c r="AG5" s="49"/>
      <c r="AH5" s="49"/>
      <c r="AI5" s="49"/>
      <c r="AJ5" s="49"/>
      <c r="AK5" s="49"/>
      <c r="AL5" s="49"/>
      <c r="AM5" s="49"/>
      <c r="AN5" s="49"/>
      <c r="AO5" s="49"/>
      <c r="AP5" s="49"/>
      <c r="AQ5" s="50"/>
      <c r="AR5" s="50"/>
      <c r="AS5" s="50"/>
      <c r="AT5" s="50"/>
      <c r="AU5" s="50"/>
      <c r="AV5" s="50"/>
      <c r="AW5" s="50"/>
      <c r="AX5" s="50"/>
      <c r="AY5" s="50"/>
      <c r="AZ5" s="50"/>
      <c r="BA5" s="50"/>
      <c r="BB5" s="50"/>
      <c r="BC5" s="50"/>
      <c r="BD5" s="50"/>
      <c r="BE5" s="50"/>
      <c r="BF5" s="50"/>
      <c r="BG5" s="50"/>
      <c r="BH5" s="50"/>
      <c r="BI5" s="50"/>
      <c r="BJ5" s="50"/>
      <c r="BK5" s="50"/>
      <c r="BL5" s="50"/>
      <c r="BM5" s="50"/>
      <c r="BN5" s="50"/>
      <c r="BO5" s="50"/>
      <c r="BP5" s="50"/>
      <c r="BQ5" s="50"/>
      <c r="BR5" s="50"/>
      <c r="BS5" s="50"/>
      <c r="BT5" s="50"/>
      <c r="BU5" s="50"/>
      <c r="BV5" s="50"/>
      <c r="BW5" s="50"/>
      <c r="BX5" s="50"/>
      <c r="BY5" s="50"/>
      <c r="BZ5" s="50"/>
      <c r="CA5" s="50"/>
      <c r="CB5" s="50"/>
      <c r="CC5" s="50"/>
      <c r="CD5" s="50"/>
      <c r="CE5" s="50"/>
      <c r="CF5" s="50"/>
      <c r="CG5" s="50"/>
      <c r="CH5" s="50"/>
      <c r="CI5" s="50"/>
      <c r="CJ5" s="50"/>
      <c r="CK5" s="50"/>
      <c r="CL5" s="50"/>
      <c r="CM5" s="50"/>
      <c r="CN5" s="50"/>
      <c r="CO5" s="50"/>
      <c r="CP5" s="50"/>
      <c r="CQ5" s="50"/>
      <c r="CR5" s="50"/>
      <c r="CS5" s="50"/>
      <c r="CT5" s="50"/>
      <c r="CU5" s="50"/>
      <c r="CV5" s="50"/>
      <c r="CW5" s="50"/>
      <c r="CX5" s="50"/>
      <c r="CY5" s="50"/>
      <c r="CZ5" s="50"/>
      <c r="DA5" s="50"/>
      <c r="DB5" s="50"/>
      <c r="DC5" s="50"/>
      <c r="DD5" s="50"/>
      <c r="DE5" s="50"/>
      <c r="DF5" s="50"/>
      <c r="DG5" s="50"/>
      <c r="DH5" s="50"/>
      <c r="DI5" s="50"/>
      <c r="DJ5" s="50"/>
      <c r="DK5" s="50"/>
      <c r="DL5" s="50"/>
      <c r="DM5" s="50"/>
      <c r="DN5" s="50"/>
      <c r="DO5" s="50"/>
      <c r="DP5" s="50"/>
      <c r="DQ5" s="50"/>
      <c r="DR5" s="50"/>
      <c r="DS5" s="50"/>
      <c r="DT5" s="50"/>
      <c r="DU5" s="50"/>
      <c r="DV5" s="50"/>
      <c r="DW5" s="50"/>
      <c r="DX5" s="50"/>
      <c r="DY5" s="50"/>
      <c r="DZ5" s="50"/>
      <c r="EA5" s="50"/>
      <c r="EB5" s="50"/>
      <c r="EC5" s="50"/>
      <c r="ED5" s="50"/>
      <c r="EE5" s="50"/>
      <c r="EF5" s="50"/>
      <c r="EG5" s="50"/>
      <c r="EH5" s="50"/>
      <c r="EI5" s="50"/>
      <c r="EJ5" s="50"/>
      <c r="EK5" s="50"/>
      <c r="EL5" s="50"/>
      <c r="EM5" s="50"/>
      <c r="EN5" s="50"/>
      <c r="EO5" s="50"/>
      <c r="EP5" s="50"/>
      <c r="EQ5" s="50"/>
      <c r="ER5" s="50"/>
      <c r="ES5" s="50"/>
      <c r="ET5" s="50"/>
      <c r="EU5" s="50"/>
      <c r="EV5" s="50"/>
      <c r="EW5" s="50"/>
      <c r="EX5" s="50"/>
      <c r="EY5" s="50"/>
      <c r="EZ5" s="50"/>
      <c r="FA5" s="50"/>
      <c r="FB5" s="50"/>
      <c r="FC5" s="50"/>
      <c r="FD5" s="50"/>
      <c r="FE5" s="50"/>
      <c r="FF5" s="50"/>
      <c r="FG5" s="50"/>
      <c r="FH5" s="50"/>
      <c r="FI5" s="50"/>
      <c r="FJ5" s="50"/>
      <c r="FK5" s="50"/>
      <c r="FL5" s="50"/>
      <c r="FM5" s="50"/>
      <c r="FN5" s="50"/>
      <c r="FO5" s="50"/>
      <c r="FP5" s="50"/>
      <c r="FQ5" s="50"/>
      <c r="FR5" s="50"/>
      <c r="FS5" s="50"/>
      <c r="FT5" s="50"/>
      <c r="FU5" s="50"/>
      <c r="FV5" s="50"/>
      <c r="FW5" s="50"/>
      <c r="FX5" s="50"/>
      <c r="FY5" s="50"/>
      <c r="FZ5" s="50"/>
      <c r="GA5" s="50"/>
      <c r="GB5" s="50"/>
      <c r="GC5" s="50"/>
      <c r="GD5" s="50"/>
      <c r="GE5" s="50"/>
      <c r="GF5" s="50"/>
      <c r="GG5" s="50"/>
      <c r="GH5" s="50"/>
      <c r="GI5" s="50"/>
      <c r="GJ5" s="50"/>
      <c r="GK5" s="50"/>
      <c r="GL5" s="50"/>
      <c r="GM5" s="50"/>
      <c r="GN5" s="50"/>
      <c r="GO5" s="50"/>
      <c r="GP5" s="50"/>
      <c r="GQ5" s="50"/>
      <c r="GR5" s="50"/>
      <c r="GS5" s="50"/>
      <c r="GT5" s="50"/>
      <c r="GU5" s="50"/>
      <c r="GV5" s="50"/>
      <c r="GW5" s="50"/>
      <c r="GX5" s="50"/>
      <c r="GY5" s="50"/>
    </row>
    <row r="6" spans="1:207" customFormat="1" ht="15" customHeight="1">
      <c r="A6" s="20"/>
      <c r="B6" s="21"/>
      <c r="C6" s="9"/>
      <c r="D6" s="9"/>
      <c r="E6" s="9"/>
      <c r="F6" s="9"/>
      <c r="G6" s="49"/>
      <c r="H6" s="49"/>
      <c r="I6" s="49"/>
      <c r="J6" s="49"/>
      <c r="K6" s="49"/>
      <c r="L6" s="49"/>
      <c r="M6" s="49"/>
      <c r="N6" s="49"/>
      <c r="O6" s="49"/>
      <c r="P6" s="49"/>
      <c r="Q6" s="49"/>
      <c r="R6" s="49"/>
      <c r="S6" s="49"/>
      <c r="T6" s="49"/>
      <c r="U6" s="49"/>
      <c r="V6" s="49"/>
      <c r="W6" s="49"/>
      <c r="X6" s="49"/>
      <c r="Y6" s="49"/>
      <c r="Z6" s="49"/>
      <c r="AA6" s="49"/>
      <c r="AB6" s="49"/>
      <c r="AC6" s="49"/>
      <c r="AD6" s="49"/>
      <c r="AE6" s="49"/>
      <c r="AF6" s="49"/>
      <c r="AG6" s="49"/>
      <c r="AH6" s="49"/>
      <c r="AI6" s="49"/>
      <c r="AJ6" s="49"/>
      <c r="AK6" s="49"/>
      <c r="AL6" s="49"/>
      <c r="AM6" s="49"/>
      <c r="AN6" s="49"/>
      <c r="AO6" s="49"/>
      <c r="AP6" s="49"/>
      <c r="AQ6" s="50"/>
      <c r="AR6" s="50"/>
      <c r="AS6" s="50"/>
      <c r="AT6" s="50"/>
      <c r="AU6" s="50"/>
      <c r="AV6" s="50"/>
      <c r="AW6" s="50"/>
      <c r="AX6" s="50"/>
      <c r="AY6" s="50"/>
      <c r="AZ6" s="50"/>
      <c r="BA6" s="50"/>
      <c r="BB6" s="50"/>
      <c r="BC6" s="50"/>
      <c r="BD6" s="50"/>
      <c r="BE6" s="50"/>
      <c r="BF6" s="50"/>
      <c r="BG6" s="50"/>
      <c r="BH6" s="50"/>
      <c r="BI6" s="50"/>
      <c r="BJ6" s="50"/>
      <c r="BK6" s="50"/>
      <c r="BL6" s="50"/>
      <c r="BM6" s="50"/>
      <c r="BN6" s="50"/>
      <c r="BO6" s="50"/>
      <c r="BP6" s="50"/>
      <c r="BQ6" s="50"/>
      <c r="BR6" s="50"/>
      <c r="BS6" s="50"/>
      <c r="BT6" s="50"/>
      <c r="BU6" s="50"/>
      <c r="BV6" s="50"/>
      <c r="BW6" s="50"/>
      <c r="BX6" s="50"/>
      <c r="BY6" s="50"/>
      <c r="BZ6" s="50"/>
      <c r="CA6" s="50"/>
      <c r="CB6" s="50"/>
      <c r="CC6" s="50"/>
      <c r="CD6" s="50"/>
      <c r="CE6" s="50"/>
      <c r="CF6" s="50"/>
      <c r="CG6" s="50"/>
      <c r="CH6" s="50"/>
      <c r="CI6" s="50"/>
      <c r="CJ6" s="50"/>
      <c r="CK6" s="50"/>
      <c r="CL6" s="50"/>
      <c r="CM6" s="50"/>
      <c r="CN6" s="50"/>
      <c r="CO6" s="50"/>
      <c r="CP6" s="50"/>
      <c r="CQ6" s="50"/>
      <c r="CR6" s="50"/>
      <c r="CS6" s="50"/>
      <c r="CT6" s="50"/>
      <c r="CU6" s="50"/>
      <c r="CV6" s="50"/>
      <c r="CW6" s="50"/>
      <c r="CX6" s="50"/>
      <c r="CY6" s="50"/>
      <c r="CZ6" s="50"/>
      <c r="DA6" s="50"/>
      <c r="DB6" s="50"/>
      <c r="DC6" s="50"/>
      <c r="DD6" s="50"/>
      <c r="DE6" s="50"/>
      <c r="DF6" s="50"/>
      <c r="DG6" s="50"/>
      <c r="DH6" s="50"/>
      <c r="DI6" s="50"/>
      <c r="DJ6" s="50"/>
      <c r="DK6" s="50"/>
      <c r="DL6" s="50"/>
      <c r="DM6" s="50"/>
      <c r="DN6" s="50"/>
      <c r="DO6" s="50"/>
      <c r="DP6" s="50"/>
      <c r="DQ6" s="50"/>
      <c r="DR6" s="50"/>
      <c r="DS6" s="50"/>
      <c r="DT6" s="50"/>
      <c r="DU6" s="50"/>
      <c r="DV6" s="50"/>
      <c r="DW6" s="50"/>
      <c r="DX6" s="50"/>
      <c r="DY6" s="50"/>
      <c r="DZ6" s="50"/>
      <c r="EA6" s="50"/>
      <c r="EB6" s="50"/>
      <c r="EC6" s="50"/>
      <c r="ED6" s="50"/>
      <c r="EE6" s="50"/>
      <c r="EF6" s="50"/>
      <c r="EG6" s="50"/>
      <c r="EH6" s="50"/>
      <c r="EI6" s="50"/>
      <c r="EJ6" s="50"/>
      <c r="EK6" s="50"/>
      <c r="EL6" s="50"/>
      <c r="EM6" s="50"/>
      <c r="EN6" s="50"/>
      <c r="EO6" s="50"/>
      <c r="EP6" s="50"/>
      <c r="EQ6" s="50"/>
      <c r="ER6" s="50"/>
      <c r="ES6" s="50"/>
      <c r="ET6" s="50"/>
      <c r="EU6" s="50"/>
      <c r="EV6" s="50"/>
      <c r="EW6" s="50"/>
      <c r="EX6" s="50"/>
      <c r="EY6" s="50"/>
      <c r="EZ6" s="50"/>
      <c r="FA6" s="50"/>
      <c r="FB6" s="50"/>
      <c r="FC6" s="50"/>
      <c r="FD6" s="50"/>
      <c r="FE6" s="50"/>
      <c r="FF6" s="50"/>
      <c r="FG6" s="50"/>
      <c r="FH6" s="50"/>
      <c r="FI6" s="50"/>
      <c r="FJ6" s="50"/>
      <c r="FK6" s="50"/>
      <c r="FL6" s="50"/>
      <c r="FM6" s="50"/>
      <c r="FN6" s="50"/>
      <c r="FO6" s="50"/>
      <c r="FP6" s="50"/>
      <c r="FQ6" s="50"/>
      <c r="FR6" s="50"/>
      <c r="FS6" s="50"/>
      <c r="FT6" s="50"/>
      <c r="FU6" s="50"/>
      <c r="FV6" s="50"/>
      <c r="FW6" s="50"/>
      <c r="FX6" s="50"/>
      <c r="FY6" s="50"/>
      <c r="FZ6" s="50"/>
      <c r="GA6" s="50"/>
      <c r="GB6" s="50"/>
      <c r="GC6" s="50"/>
      <c r="GD6" s="50"/>
      <c r="GE6" s="50"/>
      <c r="GF6" s="50"/>
      <c r="GG6" s="50"/>
      <c r="GH6" s="50"/>
      <c r="GI6" s="50"/>
      <c r="GJ6" s="50"/>
      <c r="GK6" s="50"/>
      <c r="GL6" s="50"/>
      <c r="GM6" s="50"/>
      <c r="GN6" s="50"/>
      <c r="GO6" s="50"/>
      <c r="GP6" s="50"/>
      <c r="GQ6" s="50"/>
      <c r="GR6" s="50"/>
      <c r="GS6" s="50"/>
      <c r="GT6" s="50"/>
      <c r="GU6" s="50"/>
      <c r="GV6" s="50"/>
      <c r="GW6" s="50"/>
      <c r="GX6" s="50"/>
      <c r="GY6" s="50"/>
    </row>
    <row r="7" spans="1:207" customFormat="1" ht="12.95" customHeight="1" thickBot="1">
      <c r="A7" s="20"/>
      <c r="B7" s="21"/>
      <c r="C7" s="21"/>
      <c r="D7" s="21"/>
      <c r="E7" s="21"/>
      <c r="F7" s="51"/>
      <c r="G7" s="49"/>
      <c r="H7" s="49"/>
      <c r="I7" s="49"/>
      <c r="J7" s="49"/>
      <c r="K7" s="49"/>
      <c r="L7" s="49"/>
      <c r="M7" s="49"/>
      <c r="N7" s="49"/>
      <c r="O7" s="49"/>
      <c r="P7" s="49"/>
      <c r="Q7" s="49"/>
      <c r="R7" s="49"/>
      <c r="S7" s="49"/>
      <c r="T7" s="49"/>
      <c r="U7" s="49"/>
      <c r="V7" s="49"/>
      <c r="W7" s="49"/>
      <c r="X7" s="49"/>
      <c r="Y7" s="49"/>
      <c r="Z7" s="49"/>
      <c r="AA7" s="49"/>
      <c r="AB7" s="49"/>
      <c r="AC7" s="49"/>
      <c r="AD7" s="49"/>
      <c r="AE7" s="49"/>
      <c r="AF7" s="49"/>
      <c r="AG7" s="49"/>
      <c r="AH7" s="49"/>
      <c r="AI7" s="49"/>
      <c r="AJ7" s="49"/>
      <c r="AK7" s="49"/>
      <c r="AL7" s="49"/>
      <c r="AM7" s="49"/>
      <c r="AN7" s="49"/>
      <c r="AO7" s="49"/>
      <c r="AP7" s="49"/>
      <c r="AQ7" s="50"/>
      <c r="AR7" s="50"/>
      <c r="AS7" s="50"/>
      <c r="AT7" s="50"/>
      <c r="AU7" s="50"/>
      <c r="AV7" s="50"/>
      <c r="AW7" s="50"/>
      <c r="AX7" s="50"/>
      <c r="AY7" s="50"/>
      <c r="AZ7" s="50"/>
      <c r="BA7" s="50"/>
      <c r="BB7" s="50"/>
      <c r="BC7" s="50"/>
      <c r="BD7" s="50"/>
      <c r="BE7" s="50"/>
      <c r="BF7" s="50"/>
      <c r="BG7" s="50"/>
      <c r="BH7" s="50"/>
      <c r="BI7" s="50"/>
      <c r="BJ7" s="50"/>
      <c r="BK7" s="50"/>
      <c r="BL7" s="50"/>
      <c r="BM7" s="50"/>
      <c r="BN7" s="50"/>
      <c r="BO7" s="50"/>
      <c r="BP7" s="50"/>
      <c r="BQ7" s="50"/>
      <c r="BR7" s="50"/>
      <c r="BS7" s="50"/>
      <c r="BT7" s="50"/>
      <c r="BU7" s="50"/>
      <c r="BV7" s="50"/>
      <c r="BW7" s="50"/>
      <c r="BX7" s="50"/>
      <c r="BY7" s="50"/>
      <c r="BZ7" s="50"/>
      <c r="CA7" s="50"/>
      <c r="CB7" s="50"/>
      <c r="CC7" s="50"/>
      <c r="CD7" s="50"/>
      <c r="CE7" s="50"/>
      <c r="CF7" s="50"/>
      <c r="CG7" s="50"/>
      <c r="CH7" s="50"/>
      <c r="CI7" s="50"/>
      <c r="CJ7" s="50"/>
      <c r="CK7" s="50"/>
      <c r="CL7" s="50"/>
      <c r="CM7" s="50"/>
      <c r="CN7" s="50"/>
      <c r="CO7" s="50"/>
      <c r="CP7" s="50"/>
      <c r="CQ7" s="50"/>
      <c r="CR7" s="50"/>
      <c r="CS7" s="50"/>
      <c r="CT7" s="50"/>
      <c r="CU7" s="50"/>
      <c r="CV7" s="50"/>
      <c r="CW7" s="50"/>
      <c r="CX7" s="50"/>
      <c r="CY7" s="50"/>
      <c r="CZ7" s="50"/>
      <c r="DA7" s="50"/>
      <c r="DB7" s="50"/>
      <c r="DC7" s="50"/>
      <c r="DD7" s="50"/>
      <c r="DE7" s="50"/>
      <c r="DF7" s="50"/>
      <c r="DG7" s="50"/>
      <c r="DH7" s="50"/>
      <c r="DI7" s="50"/>
      <c r="DJ7" s="50"/>
      <c r="DK7" s="50"/>
      <c r="DL7" s="50"/>
      <c r="DM7" s="50"/>
      <c r="DN7" s="50"/>
      <c r="DO7" s="50"/>
      <c r="DP7" s="50"/>
      <c r="DQ7" s="50"/>
      <c r="DR7" s="50"/>
      <c r="DS7" s="50"/>
      <c r="DT7" s="50"/>
      <c r="DU7" s="50"/>
      <c r="DV7" s="50"/>
      <c r="DW7" s="50"/>
      <c r="DX7" s="50"/>
      <c r="DY7" s="50"/>
      <c r="DZ7" s="50"/>
      <c r="EA7" s="50"/>
      <c r="EB7" s="50"/>
      <c r="EC7" s="50"/>
      <c r="ED7" s="50"/>
      <c r="EE7" s="50"/>
      <c r="EF7" s="50"/>
      <c r="EG7" s="50"/>
      <c r="EH7" s="50"/>
      <c r="EI7" s="50"/>
      <c r="EJ7" s="50"/>
      <c r="EK7" s="50"/>
      <c r="EL7" s="50"/>
      <c r="EM7" s="50"/>
      <c r="EN7" s="50"/>
      <c r="EO7" s="50"/>
      <c r="EP7" s="50"/>
      <c r="EQ7" s="50"/>
      <c r="ER7" s="50"/>
      <c r="ES7" s="50"/>
      <c r="ET7" s="50"/>
      <c r="EU7" s="50"/>
      <c r="EV7" s="50"/>
      <c r="EW7" s="50"/>
      <c r="EX7" s="50"/>
      <c r="EY7" s="50"/>
      <c r="EZ7" s="50"/>
      <c r="FA7" s="50"/>
      <c r="FB7" s="50"/>
      <c r="FC7" s="50"/>
      <c r="FD7" s="50"/>
      <c r="FE7" s="50"/>
      <c r="FF7" s="50"/>
      <c r="FG7" s="50"/>
      <c r="FH7" s="50"/>
      <c r="FI7" s="50"/>
      <c r="FJ7" s="50"/>
      <c r="FK7" s="50"/>
      <c r="FL7" s="50"/>
      <c r="FM7" s="50"/>
      <c r="FN7" s="50"/>
      <c r="FO7" s="50"/>
      <c r="FP7" s="50"/>
      <c r="FQ7" s="50"/>
      <c r="FR7" s="50"/>
      <c r="FS7" s="50"/>
      <c r="FT7" s="50"/>
      <c r="FU7" s="50"/>
      <c r="FV7" s="50"/>
      <c r="FW7" s="50"/>
      <c r="FX7" s="50"/>
      <c r="FY7" s="50"/>
      <c r="FZ7" s="50"/>
      <c r="GA7" s="50"/>
      <c r="GB7" s="50"/>
      <c r="GC7" s="50"/>
      <c r="GD7" s="50"/>
      <c r="GE7" s="50"/>
      <c r="GF7" s="50"/>
      <c r="GG7" s="50"/>
      <c r="GH7" s="50"/>
      <c r="GI7" s="50"/>
      <c r="GJ7" s="50"/>
      <c r="GK7" s="50"/>
      <c r="GL7" s="50"/>
      <c r="GM7" s="50"/>
      <c r="GN7" s="50"/>
      <c r="GO7" s="50"/>
      <c r="GP7" s="50"/>
      <c r="GQ7" s="50"/>
      <c r="GR7" s="50"/>
      <c r="GS7" s="50"/>
      <c r="GT7" s="50"/>
      <c r="GU7" s="50"/>
      <c r="GV7" s="50"/>
      <c r="GW7" s="50"/>
      <c r="GX7" s="50"/>
      <c r="GY7" s="50"/>
    </row>
    <row r="8" spans="1:207" customFormat="1" ht="33" customHeight="1">
      <c r="A8" s="75" t="s">
        <v>49</v>
      </c>
      <c r="B8" s="76"/>
      <c r="C8" s="21"/>
      <c r="D8" s="21"/>
      <c r="E8" s="21"/>
      <c r="F8" s="51"/>
      <c r="G8" s="49"/>
      <c r="H8" s="49"/>
      <c r="I8" s="49"/>
      <c r="J8" s="49"/>
      <c r="K8" s="49"/>
      <c r="L8" s="49"/>
      <c r="M8" s="49"/>
      <c r="N8" s="49"/>
      <c r="O8" s="49"/>
      <c r="P8" s="49"/>
      <c r="Q8" s="49"/>
      <c r="R8" s="49"/>
      <c r="S8" s="49"/>
      <c r="T8" s="49"/>
      <c r="U8" s="49"/>
      <c r="V8" s="49"/>
      <c r="W8" s="49"/>
      <c r="X8" s="49"/>
      <c r="Y8" s="49"/>
      <c r="Z8" s="49"/>
      <c r="AA8" s="49"/>
      <c r="AB8" s="49"/>
      <c r="AC8" s="49"/>
      <c r="AD8" s="49"/>
      <c r="AE8" s="49"/>
      <c r="AF8" s="49"/>
      <c r="AG8" s="49"/>
      <c r="AH8" s="49"/>
      <c r="AI8" s="49"/>
      <c r="AJ8" s="49"/>
      <c r="AK8" s="49"/>
      <c r="AL8" s="49"/>
      <c r="AM8" s="49"/>
      <c r="AN8" s="49"/>
      <c r="AO8" s="49"/>
      <c r="AP8" s="49"/>
      <c r="AQ8" s="50"/>
      <c r="AR8" s="50"/>
      <c r="AS8" s="50"/>
      <c r="AT8" s="50"/>
      <c r="AU8" s="50"/>
      <c r="AV8" s="50"/>
      <c r="AW8" s="50"/>
      <c r="AX8" s="50"/>
      <c r="AY8" s="50"/>
      <c r="AZ8" s="50"/>
      <c r="BA8" s="50"/>
      <c r="BB8" s="50"/>
      <c r="BC8" s="50"/>
      <c r="BD8" s="50"/>
      <c r="BE8" s="50"/>
      <c r="BF8" s="50"/>
      <c r="BG8" s="50"/>
      <c r="BH8" s="50"/>
      <c r="BI8" s="50"/>
      <c r="BJ8" s="50"/>
      <c r="BK8" s="50"/>
      <c r="BL8" s="50"/>
      <c r="BM8" s="50"/>
      <c r="BN8" s="50"/>
      <c r="BO8" s="50"/>
      <c r="BP8" s="50"/>
      <c r="BQ8" s="50"/>
      <c r="BR8" s="50"/>
      <c r="BS8" s="50"/>
      <c r="BT8" s="50"/>
      <c r="BU8" s="50"/>
      <c r="BV8" s="50"/>
      <c r="BW8" s="50"/>
      <c r="BX8" s="50"/>
      <c r="BY8" s="50"/>
      <c r="BZ8" s="50"/>
      <c r="CA8" s="50"/>
      <c r="CB8" s="50"/>
      <c r="CC8" s="50"/>
      <c r="CD8" s="50"/>
      <c r="CE8" s="50"/>
      <c r="CF8" s="50"/>
      <c r="CG8" s="50"/>
      <c r="CH8" s="50"/>
      <c r="CI8" s="50"/>
      <c r="CJ8" s="50"/>
      <c r="CK8" s="50"/>
      <c r="CL8" s="50"/>
      <c r="CM8" s="50"/>
      <c r="CN8" s="50"/>
      <c r="CO8" s="50"/>
      <c r="CP8" s="50"/>
      <c r="CQ8" s="50"/>
      <c r="CR8" s="50"/>
      <c r="CS8" s="50"/>
      <c r="CT8" s="50"/>
      <c r="CU8" s="50"/>
      <c r="CV8" s="50"/>
      <c r="CW8" s="50"/>
      <c r="CX8" s="50"/>
      <c r="CY8" s="50"/>
      <c r="CZ8" s="50"/>
      <c r="DA8" s="50"/>
      <c r="DB8" s="50"/>
      <c r="DC8" s="50"/>
      <c r="DD8" s="50"/>
      <c r="DE8" s="50"/>
      <c r="DF8" s="50"/>
      <c r="DG8" s="50"/>
      <c r="DH8" s="50"/>
      <c r="DI8" s="50"/>
      <c r="DJ8" s="50"/>
      <c r="DK8" s="50"/>
      <c r="DL8" s="50"/>
      <c r="DM8" s="50"/>
      <c r="DN8" s="50"/>
      <c r="DO8" s="50"/>
      <c r="DP8" s="50"/>
      <c r="DQ8" s="50"/>
      <c r="DR8" s="50"/>
      <c r="DS8" s="50"/>
      <c r="DT8" s="50"/>
      <c r="DU8" s="50"/>
      <c r="DV8" s="50"/>
      <c r="DW8" s="50"/>
      <c r="DX8" s="50"/>
      <c r="DY8" s="50"/>
      <c r="DZ8" s="50"/>
      <c r="EA8" s="50"/>
      <c r="EB8" s="50"/>
      <c r="EC8" s="50"/>
      <c r="ED8" s="50"/>
      <c r="EE8" s="50"/>
      <c r="EF8" s="50"/>
      <c r="EG8" s="50"/>
      <c r="EH8" s="50"/>
      <c r="EI8" s="50"/>
      <c r="EJ8" s="50"/>
      <c r="EK8" s="50"/>
      <c r="EL8" s="50"/>
      <c r="EM8" s="50"/>
      <c r="EN8" s="50"/>
      <c r="EO8" s="50"/>
      <c r="EP8" s="50"/>
      <c r="EQ8" s="50"/>
      <c r="ER8" s="50"/>
      <c r="ES8" s="50"/>
      <c r="ET8" s="50"/>
      <c r="EU8" s="50"/>
      <c r="EV8" s="50"/>
      <c r="EW8" s="50"/>
      <c r="EX8" s="50"/>
      <c r="EY8" s="50"/>
      <c r="EZ8" s="50"/>
      <c r="FA8" s="50"/>
      <c r="FB8" s="50"/>
      <c r="FC8" s="50"/>
      <c r="FD8" s="50"/>
      <c r="FE8" s="50"/>
      <c r="FF8" s="50"/>
      <c r="FG8" s="50"/>
      <c r="FH8" s="50"/>
      <c r="FI8" s="50"/>
      <c r="FJ8" s="50"/>
      <c r="FK8" s="50"/>
      <c r="FL8" s="50"/>
      <c r="FM8" s="50"/>
      <c r="FN8" s="50"/>
      <c r="FO8" s="50"/>
      <c r="FP8" s="50"/>
      <c r="FQ8" s="50"/>
      <c r="FR8" s="50"/>
      <c r="FS8" s="50"/>
      <c r="FT8" s="50"/>
      <c r="FU8" s="50"/>
      <c r="FV8" s="50"/>
      <c r="FW8" s="50"/>
      <c r="FX8" s="50"/>
      <c r="FY8" s="50"/>
      <c r="FZ8" s="50"/>
      <c r="GA8" s="50"/>
      <c r="GB8" s="50"/>
      <c r="GC8" s="50"/>
      <c r="GD8" s="50"/>
      <c r="GE8" s="50"/>
      <c r="GF8" s="50"/>
      <c r="GG8" s="50"/>
      <c r="GH8" s="50"/>
      <c r="GI8" s="50"/>
      <c r="GJ8" s="50"/>
      <c r="GK8" s="50"/>
      <c r="GL8" s="50"/>
      <c r="GM8" s="50"/>
      <c r="GN8" s="50"/>
      <c r="GO8" s="50"/>
      <c r="GP8" s="50"/>
      <c r="GQ8" s="50"/>
      <c r="GR8" s="50"/>
      <c r="GS8" s="50"/>
      <c r="GT8" s="50"/>
      <c r="GU8" s="50"/>
      <c r="GV8" s="50"/>
      <c r="GW8" s="50"/>
      <c r="GX8" s="50"/>
      <c r="GY8" s="50"/>
    </row>
    <row r="9" spans="1:207" customFormat="1" ht="12.95" customHeight="1">
      <c r="A9" s="21"/>
      <c r="B9" s="21"/>
      <c r="C9" s="21"/>
      <c r="D9" s="21"/>
      <c r="E9" s="21"/>
      <c r="F9" s="51"/>
      <c r="G9" s="49"/>
      <c r="H9" s="49"/>
      <c r="I9" s="49"/>
      <c r="J9" s="49"/>
      <c r="K9" s="49"/>
      <c r="L9" s="49"/>
      <c r="M9" s="49"/>
      <c r="N9" s="49"/>
      <c r="O9" s="49"/>
      <c r="P9" s="49"/>
      <c r="Q9" s="49"/>
      <c r="R9" s="49"/>
      <c r="S9" s="49"/>
      <c r="T9" s="49"/>
      <c r="U9" s="49"/>
      <c r="V9" s="49"/>
      <c r="W9" s="49"/>
      <c r="X9" s="49"/>
      <c r="Y9" s="49"/>
      <c r="Z9" s="49"/>
      <c r="AA9" s="49"/>
      <c r="AB9" s="49"/>
      <c r="AC9" s="49"/>
      <c r="AD9" s="49"/>
      <c r="AE9" s="49"/>
      <c r="AF9" s="49"/>
      <c r="AG9" s="49"/>
      <c r="AH9" s="49"/>
      <c r="AI9" s="49"/>
      <c r="AJ9" s="49"/>
      <c r="AK9" s="49"/>
      <c r="AL9" s="49"/>
      <c r="AM9" s="49"/>
      <c r="AN9" s="49"/>
      <c r="AO9" s="49"/>
      <c r="AP9" s="49"/>
      <c r="AQ9" s="50"/>
      <c r="AR9" s="50"/>
      <c r="AS9" s="50"/>
      <c r="AT9" s="50"/>
      <c r="AU9" s="50"/>
      <c r="AV9" s="50"/>
      <c r="AW9" s="50"/>
      <c r="AX9" s="50"/>
      <c r="AY9" s="50"/>
      <c r="AZ9" s="50"/>
      <c r="BA9" s="50"/>
      <c r="BB9" s="50"/>
      <c r="BC9" s="50"/>
      <c r="BD9" s="50"/>
      <c r="BE9" s="50"/>
      <c r="BF9" s="50"/>
      <c r="BG9" s="50"/>
      <c r="BH9" s="50"/>
      <c r="BI9" s="50"/>
      <c r="BJ9" s="50"/>
      <c r="BK9" s="50"/>
      <c r="BL9" s="50"/>
      <c r="BM9" s="50"/>
      <c r="BN9" s="50"/>
      <c r="BO9" s="50"/>
      <c r="BP9" s="50"/>
      <c r="BQ9" s="50"/>
      <c r="BR9" s="50"/>
      <c r="BS9" s="50"/>
      <c r="BT9" s="50"/>
      <c r="BU9" s="50"/>
      <c r="BV9" s="50"/>
      <c r="BW9" s="50"/>
      <c r="BX9" s="50"/>
      <c r="BY9" s="50"/>
      <c r="BZ9" s="50"/>
      <c r="CA9" s="50"/>
      <c r="CB9" s="50"/>
      <c r="CC9" s="50"/>
      <c r="CD9" s="50"/>
      <c r="CE9" s="50"/>
      <c r="CF9" s="50"/>
      <c r="CG9" s="50"/>
      <c r="CH9" s="50"/>
      <c r="CI9" s="50"/>
      <c r="CJ9" s="50"/>
      <c r="CK9" s="50"/>
      <c r="CL9" s="50"/>
      <c r="CM9" s="50"/>
      <c r="CN9" s="50"/>
      <c r="CO9" s="50"/>
      <c r="CP9" s="50"/>
      <c r="CQ9" s="50"/>
      <c r="CR9" s="50"/>
      <c r="CS9" s="50"/>
      <c r="CT9" s="50"/>
      <c r="CU9" s="50"/>
      <c r="CV9" s="50"/>
      <c r="CW9" s="50"/>
      <c r="CX9" s="50"/>
      <c r="CY9" s="50"/>
      <c r="CZ9" s="50"/>
      <c r="DA9" s="50"/>
      <c r="DB9" s="50"/>
      <c r="DC9" s="50"/>
      <c r="DD9" s="50"/>
      <c r="DE9" s="50"/>
      <c r="DF9" s="50"/>
      <c r="DG9" s="50"/>
      <c r="DH9" s="50"/>
      <c r="DI9" s="50"/>
      <c r="DJ9" s="50"/>
      <c r="DK9" s="50"/>
      <c r="DL9" s="50"/>
      <c r="DM9" s="50"/>
      <c r="DN9" s="50"/>
      <c r="DO9" s="50"/>
      <c r="DP9" s="50"/>
      <c r="DQ9" s="50"/>
      <c r="DR9" s="50"/>
      <c r="DS9" s="50"/>
      <c r="DT9" s="50"/>
      <c r="DU9" s="50"/>
      <c r="DV9" s="50"/>
      <c r="DW9" s="50"/>
      <c r="DX9" s="50"/>
      <c r="DY9" s="50"/>
      <c r="DZ9" s="50"/>
      <c r="EA9" s="50"/>
      <c r="EB9" s="50"/>
      <c r="EC9" s="50"/>
      <c r="ED9" s="50"/>
      <c r="EE9" s="50"/>
      <c r="EF9" s="50"/>
      <c r="EG9" s="50"/>
      <c r="EH9" s="50"/>
      <c r="EI9" s="50"/>
      <c r="EJ9" s="50"/>
      <c r="EK9" s="50"/>
      <c r="EL9" s="50"/>
      <c r="EM9" s="50"/>
      <c r="EN9" s="50"/>
      <c r="EO9" s="50"/>
      <c r="EP9" s="50"/>
      <c r="EQ9" s="50"/>
      <c r="ER9" s="50"/>
      <c r="ES9" s="50"/>
      <c r="ET9" s="50"/>
      <c r="EU9" s="50"/>
      <c r="EV9" s="50"/>
      <c r="EW9" s="50"/>
      <c r="EX9" s="50"/>
      <c r="EY9" s="50"/>
      <c r="EZ9" s="50"/>
      <c r="FA9" s="50"/>
      <c r="FB9" s="50"/>
      <c r="FC9" s="50"/>
      <c r="FD9" s="50"/>
      <c r="FE9" s="50"/>
      <c r="FF9" s="50"/>
      <c r="FG9" s="50"/>
      <c r="FH9" s="50"/>
      <c r="FI9" s="50"/>
      <c r="FJ9" s="50"/>
      <c r="FK9" s="50"/>
      <c r="FL9" s="50"/>
      <c r="FM9" s="50"/>
      <c r="FN9" s="50"/>
      <c r="FO9" s="50"/>
      <c r="FP9" s="50"/>
      <c r="FQ9" s="50"/>
      <c r="FR9" s="50"/>
      <c r="FS9" s="50"/>
      <c r="FT9" s="50"/>
      <c r="FU9" s="50"/>
      <c r="FV9" s="50"/>
      <c r="FW9" s="50"/>
      <c r="FX9" s="50"/>
      <c r="FY9" s="50"/>
      <c r="FZ9" s="50"/>
      <c r="GA9" s="50"/>
      <c r="GB9" s="50"/>
      <c r="GC9" s="50"/>
      <c r="GD9" s="50"/>
      <c r="GE9" s="50"/>
      <c r="GF9" s="50"/>
      <c r="GG9" s="50"/>
      <c r="GH9" s="50"/>
      <c r="GI9" s="50"/>
      <c r="GJ9" s="50"/>
      <c r="GK9" s="50"/>
      <c r="GL9" s="50"/>
      <c r="GM9" s="50"/>
      <c r="GN9" s="50"/>
      <c r="GO9" s="50"/>
      <c r="GP9" s="50"/>
      <c r="GQ9" s="50"/>
      <c r="GR9" s="50"/>
      <c r="GS9" s="50"/>
      <c r="GT9" s="50"/>
      <c r="GU9" s="50"/>
      <c r="GV9" s="50"/>
      <c r="GW9" s="50"/>
      <c r="GX9" s="50"/>
      <c r="GY9" s="50"/>
    </row>
    <row r="10" spans="1:207" ht="18" customHeight="1">
      <c r="A10" s="1" t="s">
        <v>50</v>
      </c>
      <c r="B10" s="77" t="s">
        <v>61</v>
      </c>
    </row>
    <row r="11" spans="1:207" ht="18" customHeight="1">
      <c r="A11" s="1" t="s">
        <v>51</v>
      </c>
      <c r="B11" s="77" t="s">
        <v>76</v>
      </c>
    </row>
    <row r="12" spans="1:207" ht="18" customHeight="1">
      <c r="A12" s="1" t="s">
        <v>60</v>
      </c>
      <c r="B12" s="77" t="s">
        <v>75</v>
      </c>
    </row>
    <row r="13" spans="1:207" ht="18" customHeight="1">
      <c r="A13" s="1"/>
      <c r="B13" s="77" t="s">
        <v>524</v>
      </c>
    </row>
    <row r="14" spans="1:207" ht="18" customHeight="1">
      <c r="A14" s="219"/>
      <c r="B14" s="77" t="s">
        <v>523</v>
      </c>
    </row>
    <row r="15" spans="1:207" ht="18" customHeight="1">
      <c r="A15" s="1" t="s">
        <v>469</v>
      </c>
      <c r="B15" s="202">
        <f>COUNTA('Entidades agregadas'!A14:A119)</f>
        <v>25</v>
      </c>
    </row>
    <row r="16" spans="1:207" ht="18" customHeight="1">
      <c r="A16" s="1" t="s">
        <v>470</v>
      </c>
      <c r="B16" s="202">
        <f>COUNTA('Entidades no agregadas'!A14:A18)+COUNTA('Entidades no agregadas'!C14:C18)</f>
        <v>2</v>
      </c>
    </row>
    <row r="17" spans="1:2" ht="12.95" customHeight="1" thickBot="1">
      <c r="A17" s="78"/>
      <c r="B17" s="79"/>
    </row>
    <row r="18" spans="1:2" ht="12.95" customHeight="1">
      <c r="A18" s="1"/>
      <c r="B18" s="80"/>
    </row>
    <row r="19" spans="1:2" ht="12.95" customHeight="1">
      <c r="A19" s="1"/>
      <c r="B19" s="80"/>
    </row>
    <row r="20" spans="1:2" ht="12.95" customHeight="1" thickBot="1">
      <c r="A20" s="1"/>
      <c r="B20" s="80"/>
    </row>
    <row r="21" spans="1:2" ht="33" customHeight="1">
      <c r="A21" s="75" t="s">
        <v>52</v>
      </c>
      <c r="B21" s="76"/>
    </row>
    <row r="22" spans="1:2" ht="12.95" customHeight="1">
      <c r="B22" s="3"/>
    </row>
    <row r="23" spans="1:2" ht="18" customHeight="1">
      <c r="A23" s="1" t="s">
        <v>53</v>
      </c>
      <c r="B23" s="77" t="s">
        <v>62</v>
      </c>
    </row>
    <row r="24" spans="1:2" ht="18" customHeight="1">
      <c r="A24" s="1" t="s">
        <v>54</v>
      </c>
      <c r="B24" s="77" t="s">
        <v>63</v>
      </c>
    </row>
    <row r="25" spans="1:2" ht="12.95" customHeight="1" thickBot="1">
      <c r="A25" s="78"/>
      <c r="B25" s="79"/>
    </row>
    <row r="26" spans="1:2" ht="12.95" customHeight="1">
      <c r="A26" s="1"/>
      <c r="B26" s="80"/>
    </row>
    <row r="27" spans="1:2" ht="12.95" customHeight="1">
      <c r="A27" s="1"/>
      <c r="B27" s="80"/>
    </row>
    <row r="28" spans="1:2" ht="12.95" customHeight="1">
      <c r="A28" s="1"/>
      <c r="B28" s="80"/>
    </row>
    <row r="29" spans="1:2" ht="12.95" customHeight="1" thickBot="1">
      <c r="A29" s="81"/>
      <c r="B29" s="82"/>
    </row>
    <row r="30" spans="1:2" ht="33" customHeight="1">
      <c r="A30" s="75" t="s">
        <v>55</v>
      </c>
      <c r="B30" s="76"/>
    </row>
    <row r="31" spans="1:2" ht="12.95" customHeight="1">
      <c r="B31" s="3"/>
    </row>
    <row r="32" spans="1:2" ht="12.95" customHeight="1">
      <c r="A32" s="83"/>
      <c r="B32" s="229" t="s">
        <v>435</v>
      </c>
    </row>
    <row r="33" spans="1:2" ht="18" customHeight="1">
      <c r="A33" s="83"/>
      <c r="B33" s="229"/>
    </row>
    <row r="34" spans="1:2" ht="18" customHeight="1">
      <c r="A34" s="83"/>
      <c r="B34" s="229"/>
    </row>
    <row r="35" spans="1:2" ht="18" customHeight="1">
      <c r="A35" s="83"/>
      <c r="B35" s="229"/>
    </row>
    <row r="36" spans="1:2" ht="18" customHeight="1">
      <c r="A36" s="83"/>
      <c r="B36" s="229"/>
    </row>
    <row r="37" spans="1:2" ht="18" customHeight="1">
      <c r="A37" s="83"/>
      <c r="B37" s="229"/>
    </row>
    <row r="38" spans="1:2" ht="13.5" customHeight="1" thickBot="1">
      <c r="A38" s="78"/>
      <c r="B38" s="84"/>
    </row>
    <row r="39" spans="1:2" ht="12.95" customHeight="1">
      <c r="A39" s="83"/>
      <c r="B39" s="77"/>
    </row>
    <row r="40" spans="1:2" ht="12.95" customHeight="1">
      <c r="A40" s="83"/>
      <c r="B40" s="77"/>
    </row>
    <row r="41" spans="1:2" ht="12.95" customHeight="1">
      <c r="A41" s="83"/>
      <c r="B41" s="77"/>
    </row>
    <row r="42" spans="1:2" ht="12.95" customHeight="1" thickBot="1">
      <c r="A42" s="83"/>
      <c r="B42" s="82"/>
    </row>
    <row r="43" spans="1:2" ht="33" customHeight="1">
      <c r="A43" s="75" t="s">
        <v>56</v>
      </c>
      <c r="B43" s="76"/>
    </row>
    <row r="44" spans="1:2" ht="12.95" customHeight="1">
      <c r="B44" s="3"/>
    </row>
    <row r="45" spans="1:2" ht="18" customHeight="1">
      <c r="A45" s="1"/>
      <c r="B45" s="229" t="s">
        <v>467</v>
      </c>
    </row>
    <row r="46" spans="1:2" ht="18" customHeight="1">
      <c r="A46" s="81"/>
      <c r="B46" s="229"/>
    </row>
    <row r="47" spans="1:2" ht="18" customHeight="1">
      <c r="A47" s="81"/>
      <c r="B47" s="229"/>
    </row>
    <row r="48" spans="1:2" ht="18" customHeight="1">
      <c r="A48" s="81"/>
      <c r="B48" s="229"/>
    </row>
    <row r="49" spans="1:2" ht="18" customHeight="1">
      <c r="A49" s="81"/>
      <c r="B49" s="229"/>
    </row>
    <row r="50" spans="1:2" ht="18" customHeight="1">
      <c r="A50" s="81"/>
      <c r="B50" s="229"/>
    </row>
    <row r="51" spans="1:2" ht="18" customHeight="1">
      <c r="A51" s="81"/>
      <c r="B51" s="229"/>
    </row>
    <row r="52" spans="1:2" ht="18" customHeight="1">
      <c r="A52" s="81"/>
      <c r="B52" s="229"/>
    </row>
    <row r="53" spans="1:2" ht="12.95" customHeight="1" thickBot="1">
      <c r="A53" s="85"/>
      <c r="B53" s="85"/>
    </row>
    <row r="55" spans="1:2" ht="18" customHeight="1">
      <c r="A55" s="60" t="s">
        <v>475</v>
      </c>
    </row>
    <row r="56" spans="1:2" ht="18" customHeight="1">
      <c r="A56" s="31" t="s">
        <v>476</v>
      </c>
      <c r="B56" s="31" t="s">
        <v>477</v>
      </c>
    </row>
  </sheetData>
  <mergeCells count="2">
    <mergeCell ref="B45:B52"/>
    <mergeCell ref="B32:B37"/>
  </mergeCells>
  <phoneticPr fontId="1" type="noConversion"/>
  <printOptions horizontalCentered="1"/>
  <pageMargins left="0.31496062992125984" right="0.31496062992125984" top="0.59055118110236227" bottom="0.59055118110236227" header="0" footer="0"/>
  <pageSetup paperSize="9" scale="65"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outlinePr summaryBelow="0" summaryRight="0"/>
    <pageSetUpPr fitToPage="1"/>
  </sheetPr>
  <dimension ref="A1:BF98"/>
  <sheetViews>
    <sheetView zoomScale="75" workbookViewId="0"/>
  </sheetViews>
  <sheetFormatPr baseColWidth="10" defaultColWidth="19" defaultRowHeight="12.75"/>
  <cols>
    <col min="1" max="1" width="70" style="3" customWidth="1"/>
    <col min="2" max="2" width="19.140625" style="26" bestFit="1" customWidth="1"/>
    <col min="3" max="3" width="9.7109375" style="26" customWidth="1"/>
    <col min="4" max="23" width="19" style="26" hidden="1" customWidth="1"/>
    <col min="24" max="24" width="22.5703125" style="26" hidden="1" customWidth="1"/>
    <col min="25" max="25" width="34.28515625" style="26" hidden="1" customWidth="1"/>
    <col min="26" max="27" width="23.42578125" style="26" hidden="1" customWidth="1"/>
    <col min="28" max="28" width="30.42578125" style="26" hidden="1" customWidth="1"/>
    <col min="29" max="29" width="4" style="3" customWidth="1"/>
    <col min="30" max="30" width="66.28515625" style="3" customWidth="1"/>
    <col min="31" max="31" width="19.7109375" style="26" customWidth="1"/>
    <col min="32" max="32" width="9.7109375" style="3" customWidth="1"/>
    <col min="33" max="33" width="23" style="3" hidden="1" customWidth="1"/>
    <col min="34" max="52" width="19" style="3" hidden="1" customWidth="1"/>
    <col min="53" max="53" width="22.5703125" style="3" hidden="1" customWidth="1"/>
    <col min="54" max="54" width="34.28515625" style="3" hidden="1" customWidth="1"/>
    <col min="55" max="56" width="23.42578125" style="3" hidden="1" customWidth="1"/>
    <col min="57" max="57" width="30.42578125" style="3" hidden="1" customWidth="1"/>
    <col min="58" max="16384" width="19" style="3"/>
  </cols>
  <sheetData>
    <row r="1" spans="1:57" s="2" customFormat="1" ht="60" customHeight="1">
      <c r="A1" s="5"/>
      <c r="B1" s="6"/>
      <c r="C1" s="6"/>
      <c r="D1" s="6"/>
      <c r="E1" s="6"/>
      <c r="F1" s="6"/>
      <c r="G1" s="6"/>
      <c r="H1" s="6"/>
      <c r="I1" s="6"/>
      <c r="J1" s="6"/>
      <c r="K1" s="6"/>
      <c r="L1" s="6"/>
      <c r="M1" s="6"/>
      <c r="N1" s="6"/>
      <c r="O1" s="6"/>
      <c r="P1" s="6"/>
      <c r="Q1" s="6"/>
      <c r="R1" s="6"/>
      <c r="S1" s="6"/>
      <c r="T1" s="6"/>
      <c r="U1" s="6"/>
      <c r="V1" s="6"/>
      <c r="W1" s="6"/>
      <c r="X1" s="6"/>
      <c r="Y1" s="6"/>
      <c r="Z1" s="6"/>
      <c r="AA1" s="6"/>
      <c r="AB1" s="6"/>
      <c r="AC1" s="6"/>
      <c r="AD1" s="6"/>
      <c r="AE1" s="7" t="s">
        <v>24</v>
      </c>
      <c r="AF1" s="8">
        <v>2016</v>
      </c>
      <c r="AG1" s="3"/>
    </row>
    <row r="2" spans="1:57" s="2" customFormat="1" ht="12.95" customHeight="1" thickBot="1">
      <c r="A2" s="5"/>
      <c r="B2" s="6"/>
      <c r="C2" s="6"/>
      <c r="D2" s="6"/>
      <c r="E2" s="6"/>
      <c r="F2" s="6"/>
      <c r="G2" s="6"/>
      <c r="H2" s="6"/>
      <c r="I2" s="6"/>
      <c r="J2" s="6"/>
      <c r="K2" s="6"/>
      <c r="L2" s="6"/>
      <c r="M2" s="6"/>
      <c r="N2" s="6"/>
      <c r="O2" s="6"/>
      <c r="P2" s="6"/>
      <c r="Q2" s="6"/>
      <c r="R2" s="6"/>
      <c r="S2" s="6"/>
      <c r="T2" s="6"/>
      <c r="U2" s="6"/>
      <c r="V2" s="6"/>
      <c r="W2" s="6"/>
      <c r="X2" s="6"/>
      <c r="Y2" s="6"/>
      <c r="Z2" s="6"/>
      <c r="AA2" s="6"/>
      <c r="AB2" s="6"/>
      <c r="AC2" s="6"/>
      <c r="AD2" s="6"/>
      <c r="AE2" s="9"/>
      <c r="AF2" s="9"/>
      <c r="AG2" s="3"/>
    </row>
    <row r="3" spans="1:57" s="2" customFormat="1" ht="33" customHeight="1">
      <c r="A3" s="70" t="str">
        <f>"                                            "&amp;"SUBSECTOR ADMINISTRATIVO"</f>
        <v xml:space="preserve">                                            SUBSECTOR ADMINISTRATIVO</v>
      </c>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1"/>
      <c r="AD3" s="11"/>
      <c r="AE3" s="12"/>
      <c r="AF3" s="13"/>
      <c r="AG3" s="3"/>
    </row>
    <row r="4" spans="1:57" s="2" customFormat="1" ht="20.100000000000001" customHeight="1">
      <c r="A4" s="14" t="str">
        <f>"AGREGADO"</f>
        <v>AGREGADO</v>
      </c>
      <c r="B4" s="15"/>
      <c r="C4" s="15"/>
      <c r="D4" s="15"/>
      <c r="E4" s="15"/>
      <c r="F4" s="15"/>
      <c r="G4" s="15"/>
      <c r="H4" s="15"/>
      <c r="I4" s="15"/>
      <c r="J4" s="15"/>
      <c r="K4" s="15"/>
      <c r="L4" s="15"/>
      <c r="M4" s="15"/>
      <c r="N4" s="15"/>
      <c r="O4" s="15"/>
      <c r="P4" s="15"/>
      <c r="Q4" s="15"/>
      <c r="R4" s="15"/>
      <c r="S4" s="15"/>
      <c r="T4" s="15"/>
      <c r="U4" s="15"/>
      <c r="V4" s="15"/>
      <c r="W4" s="15"/>
      <c r="X4" s="15"/>
      <c r="Y4" s="15"/>
      <c r="Z4" s="15"/>
      <c r="AA4" s="15"/>
      <c r="AB4" s="15"/>
      <c r="AC4" s="14"/>
      <c r="AD4" s="14"/>
      <c r="AE4" s="16"/>
      <c r="AF4" s="17"/>
      <c r="AG4" s="3"/>
    </row>
    <row r="5" spans="1:57" s="2" customFormat="1" ht="18" customHeight="1" thickBot="1">
      <c r="A5" s="18"/>
      <c r="B5" s="19"/>
      <c r="C5" s="19"/>
      <c r="D5" s="19"/>
      <c r="E5" s="19"/>
      <c r="F5" s="19"/>
      <c r="G5" s="19"/>
      <c r="H5" s="19"/>
      <c r="I5" s="19"/>
      <c r="J5" s="19"/>
      <c r="K5" s="19"/>
      <c r="L5" s="19"/>
      <c r="M5" s="19"/>
      <c r="N5" s="19"/>
      <c r="O5" s="19"/>
      <c r="P5" s="19"/>
      <c r="Q5" s="19"/>
      <c r="R5" s="19"/>
      <c r="S5" s="19"/>
      <c r="T5" s="19"/>
      <c r="U5" s="19"/>
      <c r="V5" s="19"/>
      <c r="W5" s="19"/>
      <c r="X5" s="19"/>
      <c r="Y5" s="19"/>
      <c r="Z5" s="19"/>
      <c r="AA5" s="19"/>
      <c r="AB5" s="19"/>
      <c r="AC5" s="19"/>
      <c r="AD5" s="71" t="str">
        <f>"Población a 01/01/"&amp;AF1</f>
        <v>Población a 01/01/2016</v>
      </c>
      <c r="AE5" s="230">
        <v>4959968</v>
      </c>
      <c r="AF5" s="230"/>
      <c r="AG5" s="3"/>
    </row>
    <row r="6" spans="1:57" s="2" customFormat="1" ht="15" customHeight="1">
      <c r="A6" s="20"/>
      <c r="B6" s="21"/>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2"/>
      <c r="AE6" s="16"/>
      <c r="AF6" s="16"/>
      <c r="AG6" s="3"/>
    </row>
    <row r="7" spans="1:57" s="2" customFormat="1" ht="12.95" customHeight="1">
      <c r="A7" s="20"/>
      <c r="B7" s="21"/>
      <c r="C7" s="21"/>
      <c r="D7" s="21"/>
      <c r="E7" s="21"/>
      <c r="F7" s="21"/>
      <c r="G7" s="21"/>
      <c r="H7" s="21"/>
      <c r="I7" s="21"/>
      <c r="J7" s="21"/>
      <c r="K7" s="21"/>
      <c r="L7" s="21"/>
      <c r="M7" s="21"/>
      <c r="N7" s="21"/>
      <c r="O7" s="21"/>
      <c r="P7" s="21"/>
      <c r="Q7" s="21"/>
      <c r="R7" s="21"/>
      <c r="S7" s="21"/>
      <c r="T7" s="21"/>
      <c r="U7" s="21"/>
      <c r="V7" s="21"/>
      <c r="W7" s="21"/>
      <c r="X7" s="41"/>
      <c r="Y7" s="41"/>
      <c r="Z7" s="41"/>
      <c r="AA7" s="41"/>
      <c r="AB7" s="41"/>
      <c r="AC7" s="21"/>
      <c r="AD7" s="21"/>
      <c r="AE7" s="21"/>
      <c r="AF7" s="21"/>
      <c r="AG7" s="9"/>
    </row>
    <row r="8" spans="1:57" s="2" customFormat="1" ht="21" customHeight="1">
      <c r="A8" s="23" t="s">
        <v>28</v>
      </c>
      <c r="B8" s="21"/>
      <c r="C8" s="21"/>
      <c r="D8" s="21"/>
      <c r="E8" s="21"/>
      <c r="F8" s="21"/>
      <c r="G8" s="21"/>
      <c r="H8" s="21"/>
      <c r="I8" s="21"/>
      <c r="J8" s="21"/>
      <c r="K8" s="21"/>
      <c r="L8" s="21"/>
      <c r="M8" s="21"/>
      <c r="N8" s="21"/>
      <c r="O8" s="21"/>
      <c r="P8" s="21"/>
      <c r="Q8" s="21"/>
      <c r="R8" s="21"/>
      <c r="S8" s="21"/>
      <c r="T8" s="21"/>
      <c r="U8" s="21"/>
      <c r="V8" s="21"/>
      <c r="W8" s="21"/>
      <c r="X8" s="41"/>
      <c r="Y8" s="41"/>
      <c r="Z8" s="41"/>
      <c r="AA8" s="41"/>
      <c r="AB8" s="41"/>
      <c r="AC8" s="21"/>
      <c r="AD8" s="21"/>
      <c r="AE8" s="21"/>
      <c r="AF8" s="21"/>
      <c r="AG8" s="21"/>
    </row>
    <row r="9" spans="1:57" s="2" customFormat="1" ht="18" customHeight="1">
      <c r="A9" s="24"/>
      <c r="B9" s="21"/>
      <c r="C9" s="21"/>
      <c r="D9" s="21"/>
      <c r="E9" s="21"/>
      <c r="F9" s="21"/>
      <c r="G9" s="21"/>
      <c r="H9" s="21"/>
      <c r="I9" s="21"/>
      <c r="J9" s="21"/>
      <c r="K9" s="21"/>
      <c r="L9" s="21"/>
      <c r="M9" s="21"/>
      <c r="N9" s="21"/>
      <c r="O9" s="21"/>
      <c r="P9" s="21"/>
      <c r="Q9" s="21"/>
      <c r="R9" s="21"/>
      <c r="S9" s="21"/>
      <c r="T9" s="21"/>
      <c r="U9" s="21"/>
      <c r="V9" s="21"/>
      <c r="W9" s="21"/>
      <c r="X9" s="41"/>
      <c r="Y9" s="41"/>
      <c r="Z9" s="41"/>
      <c r="AA9" s="41"/>
      <c r="AB9" s="41"/>
      <c r="AC9" s="21"/>
      <c r="AD9" s="21"/>
      <c r="AE9" s="21"/>
      <c r="AF9" s="21"/>
      <c r="AG9" s="21"/>
    </row>
    <row r="10" spans="1:57" s="2" customFormat="1" ht="12.95" customHeight="1">
      <c r="A10" s="23"/>
      <c r="B10" s="21"/>
      <c r="C10" s="21"/>
      <c r="D10" s="41">
        <v>11100</v>
      </c>
      <c r="E10" s="41">
        <v>11200</v>
      </c>
      <c r="F10" s="41">
        <v>11201</v>
      </c>
      <c r="G10" s="41">
        <v>11202</v>
      </c>
      <c r="H10" s="41">
        <v>11203</v>
      </c>
      <c r="I10" s="41">
        <v>11204</v>
      </c>
      <c r="J10" s="41">
        <v>11205</v>
      </c>
      <c r="K10" s="41">
        <v>11206</v>
      </c>
      <c r="L10" s="41">
        <v>21301</v>
      </c>
      <c r="M10" s="41">
        <v>21303</v>
      </c>
      <c r="N10" s="41">
        <v>21307</v>
      </c>
      <c r="O10" s="41">
        <v>21400</v>
      </c>
      <c r="P10" s="41">
        <v>21401</v>
      </c>
      <c r="Q10" s="41">
        <v>21402</v>
      </c>
      <c r="R10" s="41">
        <v>21403</v>
      </c>
      <c r="S10" s="41">
        <v>21500</v>
      </c>
      <c r="T10" s="41">
        <v>21501</v>
      </c>
      <c r="U10" s="41">
        <v>21502</v>
      </c>
      <c r="V10" s="41">
        <v>21503</v>
      </c>
      <c r="W10" s="41">
        <v>21504</v>
      </c>
      <c r="X10" s="41">
        <v>21700</v>
      </c>
      <c r="Y10" s="41">
        <v>21701</v>
      </c>
      <c r="Z10" s="41">
        <v>21702</v>
      </c>
      <c r="AA10" s="41">
        <v>21703</v>
      </c>
      <c r="AB10" s="41">
        <v>21704</v>
      </c>
      <c r="AC10" s="21"/>
      <c r="AD10" s="21"/>
      <c r="AE10" s="21"/>
      <c r="AF10" s="21"/>
      <c r="AG10" s="41">
        <v>11100</v>
      </c>
      <c r="AH10" s="41">
        <v>11200</v>
      </c>
      <c r="AI10" s="41">
        <v>11201</v>
      </c>
      <c r="AJ10" s="41">
        <v>11202</v>
      </c>
      <c r="AK10" s="41">
        <v>11203</v>
      </c>
      <c r="AL10" s="41">
        <v>11204</v>
      </c>
      <c r="AM10" s="41">
        <v>11205</v>
      </c>
      <c r="AN10" s="41">
        <v>11206</v>
      </c>
      <c r="AO10" s="41">
        <v>21301</v>
      </c>
      <c r="AP10" s="41">
        <v>21303</v>
      </c>
      <c r="AQ10" s="41">
        <v>21307</v>
      </c>
      <c r="AR10" s="41">
        <v>21400</v>
      </c>
      <c r="AS10" s="41">
        <v>21401</v>
      </c>
      <c r="AT10" s="41">
        <v>21402</v>
      </c>
      <c r="AU10" s="41">
        <v>21403</v>
      </c>
      <c r="AV10" s="41">
        <v>21500</v>
      </c>
      <c r="AW10" s="41">
        <v>21501</v>
      </c>
      <c r="AX10" s="41">
        <v>21502</v>
      </c>
      <c r="AY10" s="41">
        <v>21503</v>
      </c>
      <c r="AZ10" s="41">
        <v>21504</v>
      </c>
      <c r="BA10" s="41">
        <v>21700</v>
      </c>
      <c r="BB10" s="41">
        <v>21701</v>
      </c>
      <c r="BC10" s="41">
        <v>21702</v>
      </c>
      <c r="BD10" s="41">
        <v>21703</v>
      </c>
      <c r="BE10" s="41">
        <v>21704</v>
      </c>
    </row>
    <row r="11" spans="1:57" ht="18" customHeight="1" thickBot="1">
      <c r="A11" s="25" t="s">
        <v>25</v>
      </c>
      <c r="B11" s="17"/>
      <c r="C11" s="17"/>
      <c r="D11" s="41" t="s">
        <v>22</v>
      </c>
      <c r="E11" s="41" t="s">
        <v>22</v>
      </c>
      <c r="F11" s="41" t="s">
        <v>22</v>
      </c>
      <c r="G11" s="41" t="s">
        <v>22</v>
      </c>
      <c r="H11" s="41" t="s">
        <v>22</v>
      </c>
      <c r="I11" s="41" t="s">
        <v>22</v>
      </c>
      <c r="J11" s="41" t="s">
        <v>22</v>
      </c>
      <c r="K11" s="41" t="s">
        <v>22</v>
      </c>
      <c r="L11" s="41" t="s">
        <v>22</v>
      </c>
      <c r="M11" s="41" t="s">
        <v>22</v>
      </c>
      <c r="N11" s="41" t="s">
        <v>22</v>
      </c>
      <c r="O11" s="41" t="s">
        <v>23</v>
      </c>
      <c r="P11" s="41" t="s">
        <v>23</v>
      </c>
      <c r="Q11" s="41" t="s">
        <v>23</v>
      </c>
      <c r="R11" s="41" t="s">
        <v>23</v>
      </c>
      <c r="S11" s="41" t="s">
        <v>23</v>
      </c>
      <c r="T11" s="41" t="s">
        <v>23</v>
      </c>
      <c r="U11" s="41" t="s">
        <v>23</v>
      </c>
      <c r="V11" s="41" t="s">
        <v>23</v>
      </c>
      <c r="W11" s="41" t="s">
        <v>23</v>
      </c>
      <c r="X11" s="41" t="s">
        <v>23</v>
      </c>
      <c r="Y11" s="41" t="s">
        <v>23</v>
      </c>
      <c r="Z11" s="41" t="s">
        <v>23</v>
      </c>
      <c r="AA11" s="41" t="s">
        <v>23</v>
      </c>
      <c r="AB11" s="41" t="s">
        <v>23</v>
      </c>
      <c r="AC11" s="21"/>
      <c r="AD11" s="17"/>
      <c r="AE11" s="3"/>
      <c r="AF11" s="26"/>
      <c r="AG11" s="41" t="s">
        <v>22</v>
      </c>
      <c r="AH11" s="41" t="s">
        <v>22</v>
      </c>
      <c r="AI11" s="41" t="s">
        <v>22</v>
      </c>
      <c r="AJ11" s="41" t="s">
        <v>22</v>
      </c>
      <c r="AK11" s="41" t="s">
        <v>22</v>
      </c>
      <c r="AL11" s="41" t="s">
        <v>22</v>
      </c>
      <c r="AM11" s="41" t="s">
        <v>22</v>
      </c>
      <c r="AN11" s="41" t="s">
        <v>22</v>
      </c>
      <c r="AO11" s="41" t="s">
        <v>22</v>
      </c>
      <c r="AP11" s="41" t="s">
        <v>22</v>
      </c>
      <c r="AQ11" s="41" t="s">
        <v>22</v>
      </c>
      <c r="AR11" s="41" t="s">
        <v>23</v>
      </c>
      <c r="AS11" s="41" t="s">
        <v>23</v>
      </c>
      <c r="AT11" s="41" t="s">
        <v>23</v>
      </c>
      <c r="AU11" s="41" t="s">
        <v>23</v>
      </c>
      <c r="AV11" s="41" t="s">
        <v>23</v>
      </c>
      <c r="AW11" s="41" t="s">
        <v>23</v>
      </c>
      <c r="AX11" s="41" t="s">
        <v>22</v>
      </c>
      <c r="AY11" s="41" t="s">
        <v>22</v>
      </c>
      <c r="AZ11" s="41" t="s">
        <v>22</v>
      </c>
      <c r="BA11" s="41" t="s">
        <v>23</v>
      </c>
      <c r="BB11" s="41" t="s">
        <v>23</v>
      </c>
      <c r="BC11" s="41" t="s">
        <v>23</v>
      </c>
      <c r="BD11" s="41" t="s">
        <v>23</v>
      </c>
      <c r="BE11" s="41" t="s">
        <v>23</v>
      </c>
    </row>
    <row r="12" spans="1:57" ht="33" customHeight="1">
      <c r="A12" s="27" t="s">
        <v>26</v>
      </c>
      <c r="B12" s="28">
        <f>AF1</f>
        <v>2016</v>
      </c>
      <c r="C12" s="29" t="s">
        <v>27</v>
      </c>
      <c r="D12" s="41" t="s">
        <v>0</v>
      </c>
      <c r="E12" s="41" t="s">
        <v>1</v>
      </c>
      <c r="F12" s="41" t="s">
        <v>2</v>
      </c>
      <c r="G12" s="41" t="s">
        <v>3</v>
      </c>
      <c r="H12" s="41" t="s">
        <v>4</v>
      </c>
      <c r="I12" s="41" t="s">
        <v>504</v>
      </c>
      <c r="J12" s="41" t="s">
        <v>5</v>
      </c>
      <c r="K12" s="41" t="s">
        <v>6</v>
      </c>
      <c r="L12" s="41" t="s">
        <v>7</v>
      </c>
      <c r="M12" s="41" t="s">
        <v>8</v>
      </c>
      <c r="N12" s="41" t="s">
        <v>519</v>
      </c>
      <c r="O12" s="41" t="s">
        <v>9</v>
      </c>
      <c r="P12" s="41" t="s">
        <v>10</v>
      </c>
      <c r="Q12" s="41" t="s">
        <v>11</v>
      </c>
      <c r="R12" s="41" t="s">
        <v>12</v>
      </c>
      <c r="S12" s="41" t="s">
        <v>13</v>
      </c>
      <c r="T12" s="41" t="s">
        <v>14</v>
      </c>
      <c r="U12" s="41" t="s">
        <v>15</v>
      </c>
      <c r="V12" s="41" t="s">
        <v>16</v>
      </c>
      <c r="W12" s="41" t="s">
        <v>17</v>
      </c>
      <c r="X12" s="41" t="s">
        <v>514</v>
      </c>
      <c r="Y12" s="41" t="s">
        <v>515</v>
      </c>
      <c r="Z12" s="41" t="s">
        <v>516</v>
      </c>
      <c r="AA12" s="219" t="s">
        <v>518</v>
      </c>
      <c r="AB12" s="41" t="s">
        <v>517</v>
      </c>
      <c r="AC12" s="21"/>
      <c r="AD12" s="27" t="s">
        <v>163</v>
      </c>
      <c r="AE12" s="28">
        <f>AF1</f>
        <v>2016</v>
      </c>
      <c r="AF12" s="29" t="s">
        <v>27</v>
      </c>
      <c r="AG12" s="41" t="s">
        <v>0</v>
      </c>
      <c r="AH12" s="41" t="s">
        <v>1</v>
      </c>
      <c r="AI12" s="41" t="s">
        <v>2</v>
      </c>
      <c r="AJ12" s="41" t="s">
        <v>3</v>
      </c>
      <c r="AK12" s="41" t="s">
        <v>4</v>
      </c>
      <c r="AL12" s="41" t="s">
        <v>504</v>
      </c>
      <c r="AM12" s="41" t="s">
        <v>5</v>
      </c>
      <c r="AN12" s="41" t="s">
        <v>6</v>
      </c>
      <c r="AO12" s="41" t="s">
        <v>7</v>
      </c>
      <c r="AP12" s="41" t="s">
        <v>8</v>
      </c>
      <c r="AQ12" s="41" t="s">
        <v>519</v>
      </c>
      <c r="AR12" s="41" t="s">
        <v>9</v>
      </c>
      <c r="AS12" s="41" t="s">
        <v>10</v>
      </c>
      <c r="AT12" s="41" t="s">
        <v>11</v>
      </c>
      <c r="AU12" s="41" t="s">
        <v>12</v>
      </c>
      <c r="AV12" s="41" t="s">
        <v>13</v>
      </c>
      <c r="AW12" s="41" t="s">
        <v>14</v>
      </c>
      <c r="AX12" s="41" t="s">
        <v>15</v>
      </c>
      <c r="AY12" s="41" t="s">
        <v>16</v>
      </c>
      <c r="AZ12" s="41" t="s">
        <v>17</v>
      </c>
      <c r="BA12" s="41" t="s">
        <v>514</v>
      </c>
      <c r="BB12" s="41" t="s">
        <v>515</v>
      </c>
      <c r="BC12" s="41" t="s">
        <v>516</v>
      </c>
      <c r="BD12" s="219" t="s">
        <v>518</v>
      </c>
      <c r="BE12" s="41" t="s">
        <v>517</v>
      </c>
    </row>
    <row r="13" spans="1:57" s="32" customFormat="1" ht="18" customHeight="1">
      <c r="A13" s="215" t="s">
        <v>77</v>
      </c>
      <c r="B13" s="213">
        <f t="shared" ref="B13:B45" si="0">SUM(D13:AB13)</f>
        <v>21748509990.189995</v>
      </c>
      <c r="C13" s="214">
        <f t="shared" ref="C13:C45" si="1">IF((B13/$B$64)=0,"--",B13/$B$64)</f>
        <v>0.90521803130991829</v>
      </c>
      <c r="D13" s="43">
        <f>'[1]1100'!$D3</f>
        <v>19164669976.960003</v>
      </c>
      <c r="E13" s="43">
        <f>'[2]1100'!$D3</f>
        <v>36637037.910000004</v>
      </c>
      <c r="F13" s="43">
        <f>'[3]1100'!$D3</f>
        <v>4717342.0399999991</v>
      </c>
      <c r="G13" s="43">
        <f>'[4]1100'!$D3</f>
        <v>157788.26</v>
      </c>
      <c r="H13" s="43">
        <f>'[5]1100'!$D3</f>
        <v>6070448.3199999994</v>
      </c>
      <c r="I13" s="43">
        <f>'[6]1100'!$D3</f>
        <v>43498.369999999995</v>
      </c>
      <c r="J13" s="43">
        <f>'[7]1100'!$D3</f>
        <v>910100.46</v>
      </c>
      <c r="K13" s="43">
        <f>'[8]1100'!$D3</f>
        <v>1163913.4899999998</v>
      </c>
      <c r="L13" s="43">
        <f>'[9]1100'!$D3</f>
        <v>107378103.05000001</v>
      </c>
      <c r="M13" s="43">
        <f>'[10]1100'!$D3</f>
        <v>282568.87000000011</v>
      </c>
      <c r="N13" s="43">
        <f>'[11]1100'!$D3</f>
        <v>22260.120000000003</v>
      </c>
      <c r="O13" s="43">
        <f>'[12]1100'!$D3</f>
        <v>23224673.669999994</v>
      </c>
      <c r="P13" s="43">
        <f>'[13]1100'!$D3</f>
        <v>21067108</v>
      </c>
      <c r="Q13" s="43">
        <f>'[14]1100'!$D3</f>
        <v>1145345.669999999</v>
      </c>
      <c r="R13" s="43">
        <f>'[15]1100'!$D3</f>
        <v>36022.540000000154</v>
      </c>
      <c r="S13" s="43">
        <f>'[16]1100'!$D3</f>
        <v>776631150.18999994</v>
      </c>
      <c r="T13" s="43">
        <f>'[17]1100'!$D3</f>
        <v>770857082.49999988</v>
      </c>
      <c r="U13" s="43">
        <f>'[18]1100'!$D3</f>
        <v>223191813.90000001</v>
      </c>
      <c r="V13" s="43">
        <f>'[19]1100'!$D3</f>
        <v>230866607.06999996</v>
      </c>
      <c r="W13" s="43">
        <f>'[20]1100'!$D3</f>
        <v>302206782.13</v>
      </c>
      <c r="X13" s="43">
        <f>'[21]1100'!$D3</f>
        <v>309900.29999999987</v>
      </c>
      <c r="Y13" s="43">
        <f>'[22]1100'!$D3</f>
        <v>2351705.9</v>
      </c>
      <c r="Z13" s="43">
        <f>'[23]1100'!$D3</f>
        <v>52166508.619999997</v>
      </c>
      <c r="AA13" s="43">
        <f>'[24]1100'!$D3</f>
        <v>19850248.82</v>
      </c>
      <c r="AB13" s="43">
        <f>'[25]1100'!$D3</f>
        <v>2552003.0299999998</v>
      </c>
      <c r="AC13" s="31"/>
      <c r="AD13" s="215" t="s">
        <v>124</v>
      </c>
      <c r="AE13" s="213">
        <f t="shared" ref="AE13:AE39" si="2">SUM(AG13:BE13)</f>
        <v>-25425558078.98</v>
      </c>
      <c r="AF13" s="214">
        <f>IF((AE13/$AE$64)=0,"",(AE13/$AE$64))</f>
        <v>-1.05826438866809</v>
      </c>
      <c r="AG13" s="42">
        <f>'[1]1100'!$L3</f>
        <v>-28104154546.59</v>
      </c>
      <c r="AH13" s="42">
        <f>'[2]1100'!$L3</f>
        <v>43773542.119999997</v>
      </c>
      <c r="AI13" s="42">
        <f>'[3]1100'!$L3</f>
        <v>6156430.8399999989</v>
      </c>
      <c r="AJ13" s="42">
        <f>'[4]1100'!$L3</f>
        <v>589700.33000000007</v>
      </c>
      <c r="AK13" s="42">
        <f>'[5]1100'!$L3</f>
        <v>6497562.54</v>
      </c>
      <c r="AL13" s="42">
        <f>'[6]1100'!$L3</f>
        <v>122447.41</v>
      </c>
      <c r="AM13" s="42">
        <f>'[7]1100'!$L3</f>
        <v>1175330.8999999999</v>
      </c>
      <c r="AN13" s="42">
        <f>'[8]1100'!$L3</f>
        <v>2593843.6599999997</v>
      </c>
      <c r="AO13" s="42">
        <f>'[9]1100'!$L3</f>
        <v>433932634.25</v>
      </c>
      <c r="AP13" s="42">
        <f>'[10]1100'!$L3</f>
        <v>-453920.27000000037</v>
      </c>
      <c r="AQ13" s="42">
        <f>'[11]1100'!$L3</f>
        <v>-66408.639999999999</v>
      </c>
      <c r="AR13" s="42">
        <f>'[12]1100'!$L3</f>
        <v>12520012.52</v>
      </c>
      <c r="AS13" s="42">
        <f>'[13]1100'!$L3</f>
        <v>20914543</v>
      </c>
      <c r="AT13" s="42">
        <f>'[14]1100'!$L3</f>
        <v>1149043.3900000001</v>
      </c>
      <c r="AU13" s="42">
        <f>'[15]1100'!$L3</f>
        <v>59530338.689999998</v>
      </c>
      <c r="AV13" s="42">
        <f>'[16]1100'!$L3</f>
        <v>623140290.99999988</v>
      </c>
      <c r="AW13" s="42">
        <f>'[17]1100'!$L3</f>
        <v>657495303.40999997</v>
      </c>
      <c r="AX13" s="42">
        <f>'[18]1100'!$L3</f>
        <v>217060211.94</v>
      </c>
      <c r="AY13" s="42">
        <f>'[19]1100'!$L3</f>
        <v>239195228.76999998</v>
      </c>
      <c r="AZ13" s="42">
        <f>'[20]1100'!$L3</f>
        <v>382454068.32999998</v>
      </c>
      <c r="BA13" s="42">
        <f>'[21]1100'!$L3</f>
        <v>60554.869999999995</v>
      </c>
      <c r="BB13" s="42">
        <f>'[22]1100'!$L3</f>
        <v>3111009.3</v>
      </c>
      <c r="BC13" s="42">
        <f>'[23]1100'!$L3</f>
        <v>-2048015.2500000014</v>
      </c>
      <c r="BD13" s="42">
        <f>'[24]1100'!$L3</f>
        <v>-34172280.009999998</v>
      </c>
      <c r="BE13" s="42">
        <f>'[25]1100'!$L3</f>
        <v>3864994.5100000002</v>
      </c>
    </row>
    <row r="14" spans="1:57" s="32" customFormat="1" ht="18" customHeight="1">
      <c r="A14" s="60" t="s">
        <v>78</v>
      </c>
      <c r="B14" s="33">
        <f t="shared" si="0"/>
        <v>9640228871.8599987</v>
      </c>
      <c r="C14" s="34">
        <f t="shared" si="1"/>
        <v>0.40124629249076699</v>
      </c>
      <c r="D14" s="43">
        <f>'[1]1100'!$D4</f>
        <v>9636058831.1100006</v>
      </c>
      <c r="E14" s="43">
        <f>'[2]1100'!$D4</f>
        <v>383670.5</v>
      </c>
      <c r="F14" s="43">
        <f>'[3]1100'!$D4</f>
        <v>5609.71</v>
      </c>
      <c r="G14" s="43">
        <f>'[4]1100'!$D4</f>
        <v>51445.35</v>
      </c>
      <c r="H14" s="43">
        <f>'[5]1100'!$D4</f>
        <v>0</v>
      </c>
      <c r="I14" s="43">
        <f>'[6]1100'!$D4</f>
        <v>0</v>
      </c>
      <c r="J14" s="43">
        <f>'[7]1100'!$D4</f>
        <v>0</v>
      </c>
      <c r="K14" s="43">
        <f>'[8]1100'!$D4</f>
        <v>0</v>
      </c>
      <c r="L14" s="43">
        <f>'[9]1100'!$D4</f>
        <v>21225.35</v>
      </c>
      <c r="M14" s="43">
        <f>'[10]1100'!$D4</f>
        <v>0</v>
      </c>
      <c r="N14" s="43">
        <f>'[11]1100'!$D4</f>
        <v>0</v>
      </c>
      <c r="O14" s="43">
        <f>'[12]1100'!$D4</f>
        <v>0</v>
      </c>
      <c r="P14" s="43">
        <f>'[13]1100'!$D4</f>
        <v>0</v>
      </c>
      <c r="Q14" s="43">
        <f>'[14]1100'!$D4</f>
        <v>0</v>
      </c>
      <c r="R14" s="43">
        <f>'[15]1100'!$D4</f>
        <v>30943.31</v>
      </c>
      <c r="S14" s="43">
        <f>'[16]1100'!$D4</f>
        <v>0</v>
      </c>
      <c r="T14" s="43">
        <f>'[17]1100'!$D4</f>
        <v>0</v>
      </c>
      <c r="U14" s="43">
        <f>'[18]1100'!$D4</f>
        <v>0</v>
      </c>
      <c r="V14" s="43">
        <f>'[19]1100'!$D4</f>
        <v>0</v>
      </c>
      <c r="W14" s="43">
        <f>'[20]1100'!$D4</f>
        <v>35511.800000000003</v>
      </c>
      <c r="X14" s="43">
        <f>'[21]1100'!$D4</f>
        <v>0</v>
      </c>
      <c r="Y14" s="43">
        <f>'[22]1100'!$D4</f>
        <v>2355449.5699999998</v>
      </c>
      <c r="Z14" s="43">
        <f>'[23]1100'!$D4</f>
        <v>0</v>
      </c>
      <c r="AA14" s="43">
        <f>'[24]1100'!$D4</f>
        <v>1286185.1599999999</v>
      </c>
      <c r="AB14" s="43">
        <f>'[25]1100'!$D4</f>
        <v>0</v>
      </c>
      <c r="AC14" s="31"/>
      <c r="AD14" s="4" t="s">
        <v>125</v>
      </c>
      <c r="AE14" s="33">
        <f t="shared" si="2"/>
        <v>4850270820.1000004</v>
      </c>
      <c r="AF14" s="34">
        <f t="shared" ref="AF14:AF39" si="3">IF((AE14/$AE$64)=0,"--",AE14/$AE$64)</f>
        <v>0.20187831741444781</v>
      </c>
      <c r="AG14" s="42">
        <f>'[1]1100'!$L4</f>
        <v>2867042623.6100001</v>
      </c>
      <c r="AH14" s="42">
        <f>'[2]1100'!$L4</f>
        <v>59757133.549999997</v>
      </c>
      <c r="AI14" s="42">
        <f>'[3]1100'!$L4</f>
        <v>5941163.7699999996</v>
      </c>
      <c r="AJ14" s="42">
        <f>'[4]1100'!$L4</f>
        <v>1410098.51</v>
      </c>
      <c r="AK14" s="42">
        <f>'[5]1100'!$L4</f>
        <v>11608826.109999999</v>
      </c>
      <c r="AL14" s="42">
        <f>'[6]1100'!$L4</f>
        <v>151632.60999999999</v>
      </c>
      <c r="AM14" s="42">
        <f>'[7]1100'!$L4</f>
        <v>890898.98</v>
      </c>
      <c r="AN14" s="42">
        <f>'[8]1100'!$L4</f>
        <v>506738.44</v>
      </c>
      <c r="AO14" s="42">
        <f>'[9]1100'!$L4</f>
        <v>0</v>
      </c>
      <c r="AP14" s="42">
        <f>'[10]1100'!$L4</f>
        <v>0</v>
      </c>
      <c r="AQ14" s="42">
        <f>'[11]1100'!$L4</f>
        <v>0</v>
      </c>
      <c r="AR14" s="42">
        <f>'[12]1100'!$L4</f>
        <v>11195705.680000002</v>
      </c>
      <c r="AS14" s="42">
        <f>'[13]1100'!$L4</f>
        <v>31546274</v>
      </c>
      <c r="AT14" s="42">
        <f>'[14]1100'!$L4</f>
        <v>1721364.18</v>
      </c>
      <c r="AU14" s="42">
        <f>'[15]1100'!$L4</f>
        <v>-21077707.829999998</v>
      </c>
      <c r="AV14" s="42">
        <f>'[16]1100'!$L4</f>
        <v>615772369.24999988</v>
      </c>
      <c r="AW14" s="42">
        <f>'[17]1100'!$L4</f>
        <v>665550420.30999994</v>
      </c>
      <c r="AX14" s="42">
        <f>'[18]1100'!$L4</f>
        <v>240179273.10999998</v>
      </c>
      <c r="AY14" s="42">
        <f>'[19]1100'!$L4</f>
        <v>234335248.11999997</v>
      </c>
      <c r="AZ14" s="42">
        <f>'[20]1100'!$L4</f>
        <v>76514614.5</v>
      </c>
      <c r="BA14" s="42">
        <f>'[21]1100'!$L4</f>
        <v>0</v>
      </c>
      <c r="BB14" s="42">
        <f>'[22]1100'!$L4</f>
        <v>1896833.8</v>
      </c>
      <c r="BC14" s="42">
        <f>'[23]1100'!$L4</f>
        <v>17239097.859999999</v>
      </c>
      <c r="BD14" s="42">
        <f>'[24]1100'!$L4</f>
        <v>25486014.57</v>
      </c>
      <c r="BE14" s="42">
        <f>'[25]1100'!$L4</f>
        <v>2602196.9700000002</v>
      </c>
    </row>
    <row r="15" spans="1:57" s="32" customFormat="1" ht="18" customHeight="1">
      <c r="A15" s="31" t="s">
        <v>79</v>
      </c>
      <c r="B15" s="110">
        <f t="shared" si="0"/>
        <v>263551379.66</v>
      </c>
      <c r="C15" s="35">
        <f t="shared" si="1"/>
        <v>1.0969554289119091E-2</v>
      </c>
      <c r="D15" s="43">
        <f>'[1]1100'!$D5</f>
        <v>263414412</v>
      </c>
      <c r="E15" s="43">
        <f>'[2]1100'!$D5</f>
        <v>0</v>
      </c>
      <c r="F15" s="43">
        <f>'[3]1100'!$D5</f>
        <v>0</v>
      </c>
      <c r="G15" s="43">
        <f>'[4]1100'!$D5</f>
        <v>0</v>
      </c>
      <c r="H15" s="43">
        <f>'[5]1100'!$D5</f>
        <v>0</v>
      </c>
      <c r="I15" s="43">
        <f>'[6]1100'!$D5</f>
        <v>0</v>
      </c>
      <c r="J15" s="43">
        <f>'[7]1100'!$D5</f>
        <v>0</v>
      </c>
      <c r="K15" s="43">
        <f>'[8]1100'!$D5</f>
        <v>0</v>
      </c>
      <c r="L15" s="43">
        <f>'[9]1100'!$D5</f>
        <v>0</v>
      </c>
      <c r="M15" s="43">
        <f>'[10]1100'!$D5</f>
        <v>0</v>
      </c>
      <c r="N15" s="43">
        <f>'[11]1100'!$D5</f>
        <v>0</v>
      </c>
      <c r="O15" s="43">
        <f>'[12]1100'!$D5</f>
        <v>0</v>
      </c>
      <c r="P15" s="43">
        <f>'[13]1100'!$D5</f>
        <v>0</v>
      </c>
      <c r="Q15" s="43">
        <f>'[14]1100'!$D5</f>
        <v>0</v>
      </c>
      <c r="R15" s="43">
        <f>'[15]1100'!$D5</f>
        <v>0</v>
      </c>
      <c r="S15" s="43">
        <f>'[16]1100'!$D5</f>
        <v>0</v>
      </c>
      <c r="T15" s="43">
        <f>'[17]1100'!$D5</f>
        <v>0</v>
      </c>
      <c r="U15" s="43">
        <f>'[18]1100'!$D5</f>
        <v>0</v>
      </c>
      <c r="V15" s="43">
        <f>'[19]1100'!$D5</f>
        <v>0</v>
      </c>
      <c r="W15" s="43">
        <f>'[20]1100'!$D5</f>
        <v>0</v>
      </c>
      <c r="X15" s="43">
        <f>'[21]1100'!$D5</f>
        <v>0</v>
      </c>
      <c r="Y15" s="43">
        <f>'[22]1100'!$D5</f>
        <v>0</v>
      </c>
      <c r="Z15" s="43">
        <f>'[23]1100'!$D5</f>
        <v>0</v>
      </c>
      <c r="AA15" s="43">
        <f>'[24]1100'!$D5</f>
        <v>136967.66</v>
      </c>
      <c r="AB15" s="43">
        <f>'[25]1100'!$D5</f>
        <v>0</v>
      </c>
      <c r="AC15" s="31"/>
      <c r="AD15" s="31" t="s">
        <v>126</v>
      </c>
      <c r="AE15" s="110">
        <f t="shared" si="2"/>
        <v>4756897166.6200008</v>
      </c>
      <c r="AF15" s="35">
        <f t="shared" si="3"/>
        <v>0.19799191256108062</v>
      </c>
      <c r="AG15" s="42">
        <f>'[1]1100'!$L5</f>
        <v>2867042623.6100001</v>
      </c>
      <c r="AH15" s="42">
        <f>'[2]1100'!$L5</f>
        <v>56139836.149999999</v>
      </c>
      <c r="AI15" s="42">
        <f>'[3]1100'!$L5</f>
        <v>0</v>
      </c>
      <c r="AJ15" s="42">
        <f>'[4]1100'!$L5</f>
        <v>1403298.51</v>
      </c>
      <c r="AK15" s="42">
        <f>'[5]1100'!$L5</f>
        <v>5709740.3899999997</v>
      </c>
      <c r="AL15" s="42">
        <f>'[6]1100'!$L5</f>
        <v>151632.60999999999</v>
      </c>
      <c r="AM15" s="42">
        <f>'[7]1100'!$L5</f>
        <v>890898.98</v>
      </c>
      <c r="AN15" s="42">
        <f>'[8]1100'!$L5</f>
        <v>506738.44</v>
      </c>
      <c r="AO15" s="42">
        <f>'[9]1100'!$L5</f>
        <v>0</v>
      </c>
      <c r="AP15" s="42">
        <f>'[10]1100'!$L5</f>
        <v>0</v>
      </c>
      <c r="AQ15" s="42">
        <f>'[11]1100'!$L5</f>
        <v>0</v>
      </c>
      <c r="AR15" s="42">
        <f>'[12]1100'!$L5</f>
        <v>11225361.460000001</v>
      </c>
      <c r="AS15" s="42">
        <f>'[13]1100'!$L5</f>
        <v>18357876</v>
      </c>
      <c r="AT15" s="42">
        <f>'[14]1100'!$L5</f>
        <v>1721364.18</v>
      </c>
      <c r="AU15" s="42">
        <f>'[15]1100'!$L5</f>
        <v>0</v>
      </c>
      <c r="AV15" s="42">
        <f>'[16]1100'!$L5</f>
        <v>629714162.65999997</v>
      </c>
      <c r="AW15" s="42">
        <f>'[17]1100'!$L5</f>
        <v>664913847.52999997</v>
      </c>
      <c r="AX15" s="42">
        <f>'[18]1100'!$L5</f>
        <v>240100126.56</v>
      </c>
      <c r="AY15" s="42">
        <f>'[19]1100'!$L5</f>
        <v>231636811.16999999</v>
      </c>
      <c r="AZ15" s="42">
        <f>'[20]1100'!$L5</f>
        <v>0</v>
      </c>
      <c r="BA15" s="42">
        <f>'[21]1100'!$L5</f>
        <v>0</v>
      </c>
      <c r="BB15" s="42">
        <f>'[22]1100'!$L5</f>
        <v>1896833.8</v>
      </c>
      <c r="BC15" s="42">
        <f>'[23]1100'!$L5</f>
        <v>0</v>
      </c>
      <c r="BD15" s="42">
        <f>'[24]1100'!$L5</f>
        <v>25486014.57</v>
      </c>
      <c r="BE15" s="42">
        <f>'[25]1100'!$L5</f>
        <v>0</v>
      </c>
    </row>
    <row r="16" spans="1:57" s="32" customFormat="1" ht="18" customHeight="1">
      <c r="A16" s="31" t="s">
        <v>80</v>
      </c>
      <c r="B16" s="110">
        <f t="shared" si="0"/>
        <v>4805969594.6400003</v>
      </c>
      <c r="C16" s="35">
        <f t="shared" si="1"/>
        <v>0.20003440865409564</v>
      </c>
      <c r="D16" s="43">
        <f>'[1]1100'!$D6</f>
        <v>4804768208.4799995</v>
      </c>
      <c r="E16" s="43">
        <f>'[2]1100'!$D6</f>
        <v>0</v>
      </c>
      <c r="F16" s="43">
        <f>'[3]1100'!$D6</f>
        <v>0</v>
      </c>
      <c r="G16" s="43">
        <f>'[4]1100'!$D6</f>
        <v>0</v>
      </c>
      <c r="H16" s="43">
        <f>'[5]1100'!$D6</f>
        <v>0</v>
      </c>
      <c r="I16" s="43">
        <f>'[6]1100'!$D6</f>
        <v>0</v>
      </c>
      <c r="J16" s="43">
        <f>'[7]1100'!$D6</f>
        <v>0</v>
      </c>
      <c r="K16" s="43">
        <f>'[8]1100'!$D6</f>
        <v>0</v>
      </c>
      <c r="L16" s="43">
        <f>'[9]1100'!$D6</f>
        <v>21225.35</v>
      </c>
      <c r="M16" s="43">
        <f>'[10]1100'!$D6</f>
        <v>0</v>
      </c>
      <c r="N16" s="43">
        <f>'[11]1100'!$D6</f>
        <v>0</v>
      </c>
      <c r="O16" s="43">
        <f>'[12]1100'!$D6</f>
        <v>0</v>
      </c>
      <c r="P16" s="43">
        <f>'[13]1100'!$D6</f>
        <v>0</v>
      </c>
      <c r="Q16" s="43">
        <f>'[14]1100'!$D6</f>
        <v>0</v>
      </c>
      <c r="R16" s="43">
        <f>'[15]1100'!$D6</f>
        <v>30943.31</v>
      </c>
      <c r="S16" s="43">
        <f>'[16]1100'!$D6</f>
        <v>0</v>
      </c>
      <c r="T16" s="43">
        <f>'[17]1100'!$D6</f>
        <v>0</v>
      </c>
      <c r="U16" s="43">
        <f>'[18]1100'!$D6</f>
        <v>0</v>
      </c>
      <c r="V16" s="43">
        <f>'[19]1100'!$D6</f>
        <v>0</v>
      </c>
      <c r="W16" s="43">
        <f>'[20]1100'!$D6</f>
        <v>0</v>
      </c>
      <c r="X16" s="43">
        <f>'[21]1100'!$D6</f>
        <v>0</v>
      </c>
      <c r="Y16" s="43">
        <f>'[22]1100'!$D6</f>
        <v>0</v>
      </c>
      <c r="Z16" s="43">
        <f>'[23]1100'!$D6</f>
        <v>0</v>
      </c>
      <c r="AA16" s="43">
        <f>'[24]1100'!$D6</f>
        <v>1149217.5</v>
      </c>
      <c r="AB16" s="43">
        <f>'[25]1100'!$D6</f>
        <v>0</v>
      </c>
      <c r="AC16" s="31"/>
      <c r="AD16" s="31" t="s">
        <v>127</v>
      </c>
      <c r="AE16" s="110">
        <f t="shared" si="2"/>
        <v>70728789.890000001</v>
      </c>
      <c r="AF16" s="35">
        <f t="shared" si="3"/>
        <v>2.9438787287054662E-3</v>
      </c>
      <c r="AG16" s="42">
        <f>'[1]1100'!$L6</f>
        <v>0</v>
      </c>
      <c r="AH16" s="42">
        <f>'[2]1100'!$L6</f>
        <v>3617297.4</v>
      </c>
      <c r="AI16" s="42">
        <f>'[3]1100'!$L6</f>
        <v>5941163.7699999996</v>
      </c>
      <c r="AJ16" s="42">
        <f>'[4]1100'!$L6</f>
        <v>0</v>
      </c>
      <c r="AK16" s="42">
        <f>'[5]1100'!$L6</f>
        <v>5899085.7199999997</v>
      </c>
      <c r="AL16" s="42">
        <f>'[6]1100'!$L6</f>
        <v>0</v>
      </c>
      <c r="AM16" s="42">
        <f>'[7]1100'!$L6</f>
        <v>0</v>
      </c>
      <c r="AN16" s="42">
        <f>'[8]1100'!$L6</f>
        <v>0</v>
      </c>
      <c r="AO16" s="42">
        <f>'[9]1100'!$L6</f>
        <v>0</v>
      </c>
      <c r="AP16" s="42">
        <f>'[10]1100'!$L6</f>
        <v>0</v>
      </c>
      <c r="AQ16" s="42">
        <f>'[11]1100'!$L6</f>
        <v>0</v>
      </c>
      <c r="AR16" s="42">
        <f>'[12]1100'!$L6</f>
        <v>0</v>
      </c>
      <c r="AS16" s="42">
        <f>'[13]1100'!$L6</f>
        <v>13188398</v>
      </c>
      <c r="AT16" s="42">
        <f>'[14]1100'!$L6</f>
        <v>0</v>
      </c>
      <c r="AU16" s="42">
        <f>'[15]1100'!$L6</f>
        <v>0</v>
      </c>
      <c r="AV16" s="42">
        <f>'[16]1100'!$L6</f>
        <v>0</v>
      </c>
      <c r="AW16" s="42">
        <f>'[17]1100'!$L6</f>
        <v>0</v>
      </c>
      <c r="AX16" s="42">
        <f>'[18]1100'!$L6</f>
        <v>0</v>
      </c>
      <c r="AY16" s="42">
        <f>'[19]1100'!$L6</f>
        <v>0</v>
      </c>
      <c r="AZ16" s="42">
        <f>'[20]1100'!$L6</f>
        <v>42082845</v>
      </c>
      <c r="BA16" s="42">
        <f>'[21]1100'!$L6</f>
        <v>0</v>
      </c>
      <c r="BB16" s="42">
        <f>'[22]1100'!$L6</f>
        <v>0</v>
      </c>
      <c r="BC16" s="42">
        <f>'[23]1100'!$L6</f>
        <v>0</v>
      </c>
      <c r="BD16" s="42">
        <f>'[24]1100'!$L6</f>
        <v>0</v>
      </c>
      <c r="BE16" s="42">
        <f>'[25]1100'!$L6</f>
        <v>0</v>
      </c>
    </row>
    <row r="17" spans="1:57" s="32" customFormat="1" ht="18" customHeight="1">
      <c r="A17" s="31" t="s">
        <v>81</v>
      </c>
      <c r="B17" s="110">
        <f t="shared" si="0"/>
        <v>0</v>
      </c>
      <c r="C17" s="35" t="str">
        <f t="shared" si="1"/>
        <v>--</v>
      </c>
      <c r="D17" s="43">
        <f>'[1]1100'!$D7</f>
        <v>0</v>
      </c>
      <c r="E17" s="43">
        <f>'[2]1100'!$D7</f>
        <v>0</v>
      </c>
      <c r="F17" s="43">
        <f>'[3]1100'!$D7</f>
        <v>0</v>
      </c>
      <c r="G17" s="43">
        <f>'[4]1100'!$D7</f>
        <v>0</v>
      </c>
      <c r="H17" s="43">
        <f>'[5]1100'!$D7</f>
        <v>0</v>
      </c>
      <c r="I17" s="43">
        <f>'[6]1100'!$D7</f>
        <v>0</v>
      </c>
      <c r="J17" s="43">
        <f>'[7]1100'!$D7</f>
        <v>0</v>
      </c>
      <c r="K17" s="43">
        <f>'[8]1100'!$D7</f>
        <v>0</v>
      </c>
      <c r="L17" s="43">
        <f>'[9]1100'!$D7</f>
        <v>0</v>
      </c>
      <c r="M17" s="43">
        <f>'[10]1100'!$D7</f>
        <v>0</v>
      </c>
      <c r="N17" s="43">
        <f>'[11]1100'!$D7</f>
        <v>0</v>
      </c>
      <c r="O17" s="43">
        <f>'[12]1100'!$D7</f>
        <v>0</v>
      </c>
      <c r="P17" s="43">
        <f>'[13]1100'!$D7</f>
        <v>0</v>
      </c>
      <c r="Q17" s="43">
        <f>'[14]1100'!$D7</f>
        <v>0</v>
      </c>
      <c r="R17" s="43">
        <f>'[15]1100'!$D7</f>
        <v>0</v>
      </c>
      <c r="S17" s="43">
        <f>'[16]1100'!$D7</f>
        <v>0</v>
      </c>
      <c r="T17" s="43">
        <f>'[17]1100'!$D7</f>
        <v>0</v>
      </c>
      <c r="U17" s="43">
        <f>'[18]1100'!$D7</f>
        <v>0</v>
      </c>
      <c r="V17" s="43">
        <f>'[19]1100'!$D7</f>
        <v>0</v>
      </c>
      <c r="W17" s="43">
        <f>'[20]1100'!$D7</f>
        <v>0</v>
      </c>
      <c r="X17" s="43">
        <f>'[21]1100'!$D7</f>
        <v>0</v>
      </c>
      <c r="Y17" s="43">
        <f>'[22]1100'!$D7</f>
        <v>0</v>
      </c>
      <c r="Z17" s="43">
        <f>'[23]1100'!$D7</f>
        <v>0</v>
      </c>
      <c r="AA17" s="43">
        <f>'[24]1100'!$D7</f>
        <v>0</v>
      </c>
      <c r="AB17" s="43">
        <f>'[25]1100'!$D7</f>
        <v>0</v>
      </c>
      <c r="AC17" s="31"/>
      <c r="AD17" s="31" t="s">
        <v>128</v>
      </c>
      <c r="AE17" s="110">
        <f t="shared" si="2"/>
        <v>64964395.859999999</v>
      </c>
      <c r="AF17" s="35">
        <f t="shared" si="3"/>
        <v>2.7039527099628063E-3</v>
      </c>
      <c r="AG17" s="42">
        <f>'[1]1100'!$L7</f>
        <v>0</v>
      </c>
      <c r="AH17" s="42">
        <f>'[2]1100'!$L7</f>
        <v>0</v>
      </c>
      <c r="AI17" s="42">
        <f>'[3]1100'!$L7</f>
        <v>0</v>
      </c>
      <c r="AJ17" s="42">
        <f>'[4]1100'!$L7</f>
        <v>6800</v>
      </c>
      <c r="AK17" s="42">
        <f>'[5]1100'!$L7</f>
        <v>0</v>
      </c>
      <c r="AL17" s="42">
        <f>'[6]1100'!$L7</f>
        <v>0</v>
      </c>
      <c r="AM17" s="42">
        <f>'[7]1100'!$L7</f>
        <v>0</v>
      </c>
      <c r="AN17" s="42">
        <f>'[8]1100'!$L7</f>
        <v>0</v>
      </c>
      <c r="AO17" s="42">
        <f>'[9]1100'!$L7</f>
        <v>0</v>
      </c>
      <c r="AP17" s="42">
        <f>'[10]1100'!$L7</f>
        <v>0</v>
      </c>
      <c r="AQ17" s="42">
        <f>'[11]1100'!$L7</f>
        <v>0</v>
      </c>
      <c r="AR17" s="42">
        <f>'[12]1100'!$L7</f>
        <v>0</v>
      </c>
      <c r="AS17" s="42">
        <f>'[13]1100'!$L7</f>
        <v>0</v>
      </c>
      <c r="AT17" s="42">
        <f>'[14]1100'!$L7</f>
        <v>0</v>
      </c>
      <c r="AU17" s="42">
        <f>'[15]1100'!$L7</f>
        <v>0</v>
      </c>
      <c r="AV17" s="42">
        <f>'[16]1100'!$L7</f>
        <v>4613348.3</v>
      </c>
      <c r="AW17" s="42">
        <f>'[17]1100'!$L7</f>
        <v>636572.78</v>
      </c>
      <c r="AX17" s="42">
        <f>'[18]1100'!$L7</f>
        <v>1139820.17</v>
      </c>
      <c r="AY17" s="42">
        <f>'[19]1100'!$L7</f>
        <v>2698436.95</v>
      </c>
      <c r="AZ17" s="42">
        <f>'[20]1100'!$L7</f>
        <v>36028122.829999998</v>
      </c>
      <c r="BA17" s="42">
        <f>'[21]1100'!$L7</f>
        <v>0</v>
      </c>
      <c r="BB17" s="42">
        <f>'[22]1100'!$L7</f>
        <v>0</v>
      </c>
      <c r="BC17" s="42">
        <f>'[23]1100'!$L7</f>
        <v>17239097.859999999</v>
      </c>
      <c r="BD17" s="42">
        <f>'[24]1100'!$L7</f>
        <v>0</v>
      </c>
      <c r="BE17" s="42">
        <f>'[25]1100'!$L7</f>
        <v>2602196.9700000002</v>
      </c>
    </row>
    <row r="18" spans="1:57" s="32" customFormat="1" ht="18" customHeight="1">
      <c r="A18" s="31" t="s">
        <v>82</v>
      </c>
      <c r="B18" s="110">
        <f t="shared" si="0"/>
        <v>175680067.01000002</v>
      </c>
      <c r="C18" s="35">
        <f t="shared" si="1"/>
        <v>7.3121682575458804E-3</v>
      </c>
      <c r="D18" s="43">
        <f>'[1]1100'!$D8</f>
        <v>172848380.08000001</v>
      </c>
      <c r="E18" s="43">
        <f>'[2]1100'!$D8</f>
        <v>383670.5</v>
      </c>
      <c r="F18" s="43">
        <f>'[3]1100'!$D8</f>
        <v>5609.71</v>
      </c>
      <c r="G18" s="43">
        <f>'[4]1100'!$D8</f>
        <v>51445.35</v>
      </c>
      <c r="H18" s="43">
        <f>'[5]1100'!$D8</f>
        <v>0</v>
      </c>
      <c r="I18" s="43">
        <f>'[6]1100'!$D8</f>
        <v>0</v>
      </c>
      <c r="J18" s="43">
        <f>'[7]1100'!$D8</f>
        <v>0</v>
      </c>
      <c r="K18" s="43">
        <f>'[8]1100'!$D8</f>
        <v>0</v>
      </c>
      <c r="L18" s="43">
        <f>'[9]1100'!$D8</f>
        <v>0</v>
      </c>
      <c r="M18" s="43">
        <f>'[10]1100'!$D8</f>
        <v>0</v>
      </c>
      <c r="N18" s="43">
        <f>'[11]1100'!$D8</f>
        <v>0</v>
      </c>
      <c r="O18" s="43">
        <f>'[12]1100'!$D8</f>
        <v>0</v>
      </c>
      <c r="P18" s="43">
        <f>'[13]1100'!$D8</f>
        <v>0</v>
      </c>
      <c r="Q18" s="43">
        <f>'[14]1100'!$D8</f>
        <v>0</v>
      </c>
      <c r="R18" s="43">
        <f>'[15]1100'!$D8</f>
        <v>0</v>
      </c>
      <c r="S18" s="43">
        <f>'[16]1100'!$D8</f>
        <v>0</v>
      </c>
      <c r="T18" s="43">
        <f>'[17]1100'!$D8</f>
        <v>0</v>
      </c>
      <c r="U18" s="43">
        <f>'[18]1100'!$D8</f>
        <v>0</v>
      </c>
      <c r="V18" s="43">
        <f>'[19]1100'!$D8</f>
        <v>0</v>
      </c>
      <c r="W18" s="43">
        <f>'[20]1100'!$D8</f>
        <v>35511.800000000003</v>
      </c>
      <c r="X18" s="43">
        <f>'[21]1100'!$D8</f>
        <v>0</v>
      </c>
      <c r="Y18" s="43">
        <f>'[22]1100'!$D8</f>
        <v>2355449.5699999998</v>
      </c>
      <c r="Z18" s="43">
        <f>'[23]1100'!$D8</f>
        <v>0</v>
      </c>
      <c r="AA18" s="43">
        <f>'[24]1100'!$D8</f>
        <v>0</v>
      </c>
      <c r="AB18" s="43">
        <f>'[25]1100'!$D8</f>
        <v>0</v>
      </c>
      <c r="AC18" s="31"/>
      <c r="AD18" s="31" t="s">
        <v>129</v>
      </c>
      <c r="AE18" s="110">
        <f t="shared" si="2"/>
        <v>0</v>
      </c>
      <c r="AF18" s="35" t="str">
        <f t="shared" si="3"/>
        <v>--</v>
      </c>
      <c r="AG18" s="42">
        <f>'[1]1100'!$L8</f>
        <v>0</v>
      </c>
      <c r="AH18" s="42">
        <f>'[2]1100'!$L8</f>
        <v>0</v>
      </c>
      <c r="AI18" s="42">
        <f>'[3]1100'!$L8</f>
        <v>0</v>
      </c>
      <c r="AJ18" s="42">
        <f>'[4]1100'!$L8</f>
        <v>0</v>
      </c>
      <c r="AK18" s="42">
        <f>'[5]1100'!$L8</f>
        <v>0</v>
      </c>
      <c r="AL18" s="42">
        <f>'[6]1100'!$L8</f>
        <v>0</v>
      </c>
      <c r="AM18" s="42">
        <f>'[7]1100'!$L8</f>
        <v>0</v>
      </c>
      <c r="AN18" s="42">
        <f>'[8]1100'!$L8</f>
        <v>0</v>
      </c>
      <c r="AO18" s="42">
        <f>'[9]1100'!$L8</f>
        <v>0</v>
      </c>
      <c r="AP18" s="42">
        <f>'[10]1100'!$L8</f>
        <v>0</v>
      </c>
      <c r="AQ18" s="42">
        <f>'[11]1100'!$L8</f>
        <v>0</v>
      </c>
      <c r="AR18" s="42">
        <f>'[12]1100'!$L8</f>
        <v>0</v>
      </c>
      <c r="AS18" s="42">
        <f>'[13]1100'!$L8</f>
        <v>0</v>
      </c>
      <c r="AT18" s="42">
        <f>'[14]1100'!$L8</f>
        <v>0</v>
      </c>
      <c r="AU18" s="42">
        <f>'[15]1100'!$L8</f>
        <v>0</v>
      </c>
      <c r="AV18" s="42">
        <f>'[16]1100'!$L8</f>
        <v>0</v>
      </c>
      <c r="AW18" s="42">
        <f>'[17]1100'!$L8</f>
        <v>0</v>
      </c>
      <c r="AX18" s="42">
        <f>'[18]1100'!$L8</f>
        <v>0</v>
      </c>
      <c r="AY18" s="42">
        <f>'[19]1100'!$L8</f>
        <v>0</v>
      </c>
      <c r="AZ18" s="42">
        <f>'[20]1100'!$L8</f>
        <v>0</v>
      </c>
      <c r="BA18" s="42">
        <f>'[21]1100'!$L8</f>
        <v>0</v>
      </c>
      <c r="BB18" s="42">
        <f>'[22]1100'!$L8</f>
        <v>0</v>
      </c>
      <c r="BC18" s="42">
        <f>'[23]1100'!$L8</f>
        <v>0</v>
      </c>
      <c r="BD18" s="42">
        <f>'[24]1100'!$L8</f>
        <v>0</v>
      </c>
      <c r="BE18" s="42">
        <f>'[25]1100'!$L8</f>
        <v>0</v>
      </c>
    </row>
    <row r="19" spans="1:57" s="32" customFormat="1" ht="18" customHeight="1">
      <c r="A19" s="31" t="s">
        <v>468</v>
      </c>
      <c r="B19" s="110">
        <f t="shared" si="0"/>
        <v>4395027830.5500002</v>
      </c>
      <c r="C19" s="35">
        <f t="shared" si="1"/>
        <v>0.18293016129000644</v>
      </c>
      <c r="D19" s="43">
        <f>'[1]1100'!$D9</f>
        <v>4395027830.5500002</v>
      </c>
      <c r="E19" s="43">
        <f>'[2]1100'!$D9</f>
        <v>0</v>
      </c>
      <c r="F19" s="43">
        <f>'[3]1100'!$D9</f>
        <v>0</v>
      </c>
      <c r="G19" s="43">
        <f>'[4]1100'!$D9</f>
        <v>0</v>
      </c>
      <c r="H19" s="43">
        <f>'[5]1100'!$D9</f>
        <v>0</v>
      </c>
      <c r="I19" s="43">
        <f>'[6]1100'!$D9</f>
        <v>0</v>
      </c>
      <c r="J19" s="43">
        <f>'[7]1100'!$D9</f>
        <v>0</v>
      </c>
      <c r="K19" s="43">
        <f>'[8]1100'!$D9</f>
        <v>0</v>
      </c>
      <c r="L19" s="43">
        <f>'[9]1100'!$D9</f>
        <v>0</v>
      </c>
      <c r="M19" s="43">
        <f>'[10]1100'!$D9</f>
        <v>0</v>
      </c>
      <c r="N19" s="43">
        <f>'[11]1100'!$D9</f>
        <v>0</v>
      </c>
      <c r="O19" s="43">
        <f>'[12]1100'!$D9</f>
        <v>0</v>
      </c>
      <c r="P19" s="43">
        <f>'[13]1100'!$D9</f>
        <v>0</v>
      </c>
      <c r="Q19" s="43">
        <f>'[14]1100'!$D9</f>
        <v>0</v>
      </c>
      <c r="R19" s="43">
        <f>'[15]1100'!$D9</f>
        <v>0</v>
      </c>
      <c r="S19" s="43">
        <f>'[16]1100'!$D9</f>
        <v>0</v>
      </c>
      <c r="T19" s="43">
        <f>'[17]1100'!$D9</f>
        <v>0</v>
      </c>
      <c r="U19" s="43">
        <f>'[18]1100'!$D9</f>
        <v>0</v>
      </c>
      <c r="V19" s="43">
        <f>'[19]1100'!$D9</f>
        <v>0</v>
      </c>
      <c r="W19" s="43">
        <f>'[20]1100'!$D9</f>
        <v>0</v>
      </c>
      <c r="X19" s="43">
        <f>'[21]1100'!$D9</f>
        <v>0</v>
      </c>
      <c r="Y19" s="43">
        <f>'[22]1100'!$D9</f>
        <v>0</v>
      </c>
      <c r="Z19" s="43">
        <f>'[23]1100'!$D9</f>
        <v>0</v>
      </c>
      <c r="AA19" s="43">
        <f>'[24]1100'!$D9</f>
        <v>0</v>
      </c>
      <c r="AB19" s="43">
        <f>'[25]1100'!$D9</f>
        <v>0</v>
      </c>
      <c r="AC19" s="31"/>
      <c r="AD19" s="31" t="s">
        <v>130</v>
      </c>
      <c r="AE19" s="36">
        <f t="shared" si="2"/>
        <v>-19615815.330000002</v>
      </c>
      <c r="AF19" s="35">
        <f t="shared" si="3"/>
        <v>-8.1645086231520712E-4</v>
      </c>
      <c r="AG19" s="42">
        <f>'[1]1100'!$L9</f>
        <v>0</v>
      </c>
      <c r="AH19" s="42">
        <f>'[2]1100'!$L9</f>
        <v>0</v>
      </c>
      <c r="AI19" s="42">
        <f>'[3]1100'!$L9</f>
        <v>0</v>
      </c>
      <c r="AJ19" s="42">
        <f>'[4]1100'!$L9</f>
        <v>0</v>
      </c>
      <c r="AK19" s="42">
        <f>'[5]1100'!$L9</f>
        <v>0</v>
      </c>
      <c r="AL19" s="42">
        <f>'[6]1100'!$L9</f>
        <v>0</v>
      </c>
      <c r="AM19" s="42">
        <f>'[7]1100'!$L9</f>
        <v>0</v>
      </c>
      <c r="AN19" s="42">
        <f>'[8]1100'!$L9</f>
        <v>0</v>
      </c>
      <c r="AO19" s="42">
        <f>'[9]1100'!$L9</f>
        <v>0</v>
      </c>
      <c r="AP19" s="42">
        <f>'[10]1100'!$L9</f>
        <v>0</v>
      </c>
      <c r="AQ19" s="42">
        <f>'[11]1100'!$L9</f>
        <v>0</v>
      </c>
      <c r="AR19" s="42">
        <f>'[12]1100'!$L9</f>
        <v>0</v>
      </c>
      <c r="AS19" s="42">
        <f>'[13]1100'!$L9</f>
        <v>0</v>
      </c>
      <c r="AT19" s="42">
        <f>'[14]1100'!$L9</f>
        <v>0</v>
      </c>
      <c r="AU19" s="42">
        <f>'[15]1100'!$L9</f>
        <v>0</v>
      </c>
      <c r="AV19" s="42">
        <f>'[16]1100'!$L9</f>
        <v>-18555141.710000001</v>
      </c>
      <c r="AW19" s="42">
        <f>'[17]1100'!$L9</f>
        <v>0</v>
      </c>
      <c r="AX19" s="42">
        <f>'[18]1100'!$L9</f>
        <v>-1060673.6200000001</v>
      </c>
      <c r="AY19" s="42">
        <f>'[19]1100'!$L9</f>
        <v>0</v>
      </c>
      <c r="AZ19" s="42">
        <f>'[20]1100'!$L9</f>
        <v>0</v>
      </c>
      <c r="BA19" s="42">
        <f>'[21]1100'!$L9</f>
        <v>0</v>
      </c>
      <c r="BB19" s="42">
        <f>'[22]1100'!$L9</f>
        <v>0</v>
      </c>
      <c r="BC19" s="42">
        <f>'[23]1100'!$L9</f>
        <v>0</v>
      </c>
      <c r="BD19" s="42">
        <f>'[24]1100'!$L9</f>
        <v>0</v>
      </c>
      <c r="BE19" s="42">
        <f>'[25]1100'!$L9</f>
        <v>0</v>
      </c>
    </row>
    <row r="20" spans="1:57" s="32" customFormat="1" ht="18" customHeight="1">
      <c r="A20" s="60" t="s">
        <v>83</v>
      </c>
      <c r="B20" s="33">
        <f t="shared" si="0"/>
        <v>1196223116.0600002</v>
      </c>
      <c r="C20" s="34">
        <f t="shared" si="1"/>
        <v>4.9789283707972747E-2</v>
      </c>
      <c r="D20" s="43">
        <f>'[1]1100'!$D10</f>
        <v>1178366064.7</v>
      </c>
      <c r="E20" s="43">
        <f>'[2]1100'!$D10</f>
        <v>1070279.29</v>
      </c>
      <c r="F20" s="43">
        <f>'[3]1100'!$D10</f>
        <v>16262.539999999979</v>
      </c>
      <c r="G20" s="43">
        <f>'[4]1100'!$D10</f>
        <v>2427.2599999999984</v>
      </c>
      <c r="H20" s="43">
        <f>'[5]1100'!$D10</f>
        <v>41692.539999999994</v>
      </c>
      <c r="I20" s="43">
        <f>'[6]1100'!$D10</f>
        <v>1777.1900000000005</v>
      </c>
      <c r="J20" s="43">
        <f>'[7]1100'!$D10</f>
        <v>0</v>
      </c>
      <c r="K20" s="43">
        <f>'[8]1100'!$D10</f>
        <v>866721.24</v>
      </c>
      <c r="L20" s="43">
        <f>'[9]1100'!$D10</f>
        <v>2498087.71</v>
      </c>
      <c r="M20" s="43">
        <f>'[10]1100'!$D10</f>
        <v>0</v>
      </c>
      <c r="N20" s="43">
        <f>'[11]1100'!$D10</f>
        <v>0</v>
      </c>
      <c r="O20" s="43">
        <f>'[12]1100'!$D10</f>
        <v>13469.540000000095</v>
      </c>
      <c r="P20" s="43">
        <f>'[13]1100'!$D10</f>
        <v>636895</v>
      </c>
      <c r="Q20" s="43">
        <f>'[14]1100'!$D10</f>
        <v>1114738.5399999991</v>
      </c>
      <c r="R20" s="43">
        <f>'[15]1100'!$D10</f>
        <v>626.41000000014901</v>
      </c>
      <c r="S20" s="43">
        <f>'[16]1100'!$D10</f>
        <v>7051354.5299999937</v>
      </c>
      <c r="T20" s="43">
        <f>'[17]1100'!$D10</f>
        <v>1298788.0500000007</v>
      </c>
      <c r="U20" s="43">
        <f>'[18]1100'!$D10</f>
        <v>152268.9099999998</v>
      </c>
      <c r="V20" s="43">
        <f>'[19]1100'!$D10</f>
        <v>556809.23000000045</v>
      </c>
      <c r="W20" s="43">
        <f>'[20]1100'!$D10</f>
        <v>1491922.9100000006</v>
      </c>
      <c r="X20" s="43">
        <f>'[21]1100'!$D10</f>
        <v>42631.669999999984</v>
      </c>
      <c r="Y20" s="43">
        <f>'[22]1100'!$D10</f>
        <v>8672.93</v>
      </c>
      <c r="Z20" s="43">
        <f>'[23]1100'!$D10</f>
        <v>869359.05</v>
      </c>
      <c r="AA20" s="43">
        <f>'[24]1100'!$D10</f>
        <v>118636.04999999993</v>
      </c>
      <c r="AB20" s="43">
        <f>'[25]1100'!$D10</f>
        <v>3630.7699999999968</v>
      </c>
      <c r="AC20" s="31"/>
      <c r="AD20" s="31" t="s">
        <v>131</v>
      </c>
      <c r="AE20" s="110">
        <f t="shared" si="2"/>
        <v>-22703716.939999998</v>
      </c>
      <c r="AF20" s="35">
        <f t="shared" si="3"/>
        <v>-9.4497572298583475E-4</v>
      </c>
      <c r="AG20" s="42">
        <f>'[1]1100'!$L10</f>
        <v>0</v>
      </c>
      <c r="AH20" s="42">
        <f>'[2]1100'!$L10</f>
        <v>0</v>
      </c>
      <c r="AI20" s="42">
        <f>'[3]1100'!$L10</f>
        <v>0</v>
      </c>
      <c r="AJ20" s="42">
        <f>'[4]1100'!$L10</f>
        <v>0</v>
      </c>
      <c r="AK20" s="42">
        <f>'[5]1100'!$L10</f>
        <v>0</v>
      </c>
      <c r="AL20" s="42">
        <f>'[6]1100'!$L10</f>
        <v>0</v>
      </c>
      <c r="AM20" s="42">
        <f>'[7]1100'!$L10</f>
        <v>0</v>
      </c>
      <c r="AN20" s="42">
        <f>'[8]1100'!$L10</f>
        <v>0</v>
      </c>
      <c r="AO20" s="42">
        <f>'[9]1100'!$L10</f>
        <v>0</v>
      </c>
      <c r="AP20" s="42">
        <f>'[10]1100'!$L10</f>
        <v>0</v>
      </c>
      <c r="AQ20" s="42">
        <f>'[11]1100'!$L10</f>
        <v>0</v>
      </c>
      <c r="AR20" s="42">
        <f>'[12]1100'!$L10</f>
        <v>-29655.78</v>
      </c>
      <c r="AS20" s="42">
        <f>'[13]1100'!$L10</f>
        <v>0</v>
      </c>
      <c r="AT20" s="42">
        <f>'[14]1100'!$L10</f>
        <v>0</v>
      </c>
      <c r="AU20" s="42">
        <f>'[15]1100'!$L10</f>
        <v>-21077707.829999998</v>
      </c>
      <c r="AV20" s="42">
        <f>'[16]1100'!$L10</f>
        <v>0</v>
      </c>
      <c r="AW20" s="42">
        <f>'[17]1100'!$L10</f>
        <v>0</v>
      </c>
      <c r="AX20" s="42">
        <f>'[18]1100'!$L10</f>
        <v>0</v>
      </c>
      <c r="AY20" s="42">
        <f>'[19]1100'!$L10</f>
        <v>0</v>
      </c>
      <c r="AZ20" s="42">
        <f>'[20]1100'!$L10</f>
        <v>-1596353.33</v>
      </c>
      <c r="BA20" s="42">
        <f>'[21]1100'!$L10</f>
        <v>0</v>
      </c>
      <c r="BB20" s="42">
        <f>'[22]1100'!$L10</f>
        <v>0</v>
      </c>
      <c r="BC20" s="42">
        <f>'[23]1100'!$L10</f>
        <v>0</v>
      </c>
      <c r="BD20" s="42">
        <f>'[24]1100'!$L10</f>
        <v>0</v>
      </c>
      <c r="BE20" s="42">
        <f>'[25]1100'!$L10</f>
        <v>0</v>
      </c>
    </row>
    <row r="21" spans="1:57" s="32" customFormat="1" ht="18" customHeight="1">
      <c r="A21" s="31" t="s">
        <v>84</v>
      </c>
      <c r="B21" s="110">
        <f t="shared" si="0"/>
        <v>59789285.119999997</v>
      </c>
      <c r="C21" s="35">
        <f t="shared" si="1"/>
        <v>2.4885538822736141E-3</v>
      </c>
      <c r="D21" s="43">
        <f>'[1]1100'!$D11</f>
        <v>56417920.030000001</v>
      </c>
      <c r="E21" s="43">
        <f>'[2]1100'!$D11</f>
        <v>286593.23</v>
      </c>
      <c r="F21" s="43">
        <f>'[3]1100'!$D11</f>
        <v>0</v>
      </c>
      <c r="G21" s="43">
        <f>'[4]1100'!$D11</f>
        <v>0</v>
      </c>
      <c r="H21" s="43">
        <f>'[5]1100'!$D11</f>
        <v>0</v>
      </c>
      <c r="I21" s="43">
        <f>'[6]1100'!$D11</f>
        <v>0</v>
      </c>
      <c r="J21" s="43">
        <f>'[7]1100'!$D11</f>
        <v>0</v>
      </c>
      <c r="K21" s="43">
        <f>'[8]1100'!$D11</f>
        <v>0</v>
      </c>
      <c r="L21" s="43">
        <f>'[9]1100'!$D11</f>
        <v>0</v>
      </c>
      <c r="M21" s="43">
        <f>'[10]1100'!$D11</f>
        <v>0</v>
      </c>
      <c r="N21" s="43">
        <f>'[11]1100'!$D11</f>
        <v>0</v>
      </c>
      <c r="O21" s="43">
        <f>'[12]1100'!$D11</f>
        <v>0</v>
      </c>
      <c r="P21" s="43">
        <f>'[13]1100'!$D11</f>
        <v>0</v>
      </c>
      <c r="Q21" s="43">
        <f>'[14]1100'!$D11</f>
        <v>0</v>
      </c>
      <c r="R21" s="43">
        <f>'[15]1100'!$D11</f>
        <v>0</v>
      </c>
      <c r="S21" s="43">
        <f>'[16]1100'!$D11</f>
        <v>0</v>
      </c>
      <c r="T21" s="43">
        <f>'[17]1100'!$D11</f>
        <v>0</v>
      </c>
      <c r="U21" s="43">
        <f>'[18]1100'!$D11</f>
        <v>0</v>
      </c>
      <c r="V21" s="43">
        <f>'[19]1100'!$D11</f>
        <v>0</v>
      </c>
      <c r="W21" s="43">
        <f>'[20]1100'!$D11</f>
        <v>3088117.87</v>
      </c>
      <c r="X21" s="43">
        <f>'[21]1100'!$D11</f>
        <v>0</v>
      </c>
      <c r="Y21" s="43">
        <f>'[22]1100'!$D11</f>
        <v>-3346.01</v>
      </c>
      <c r="Z21" s="43">
        <f>'[23]1100'!$D11</f>
        <v>0</v>
      </c>
      <c r="AA21" s="43">
        <f>'[24]1100'!$D11</f>
        <v>0</v>
      </c>
      <c r="AB21" s="43">
        <f>'[25]1100'!$D11</f>
        <v>0</v>
      </c>
      <c r="AC21" s="31"/>
      <c r="AD21" s="4" t="s">
        <v>132</v>
      </c>
      <c r="AE21" s="112">
        <f t="shared" si="2"/>
        <v>32280.06</v>
      </c>
      <c r="AF21" s="34">
        <f t="shared" si="3"/>
        <v>1.3435629556666826E-6</v>
      </c>
      <c r="AG21" s="42">
        <f>'[1]1100'!$L11</f>
        <v>0</v>
      </c>
      <c r="AH21" s="42">
        <f>'[2]1100'!$L11</f>
        <v>0</v>
      </c>
      <c r="AI21" s="42">
        <f>'[3]1100'!$L11</f>
        <v>0</v>
      </c>
      <c r="AJ21" s="42">
        <f>'[4]1100'!$L11</f>
        <v>0</v>
      </c>
      <c r="AK21" s="42">
        <f>'[5]1100'!$L11</f>
        <v>0</v>
      </c>
      <c r="AL21" s="42">
        <f>'[6]1100'!$L11</f>
        <v>0</v>
      </c>
      <c r="AM21" s="42">
        <f>'[7]1100'!$L11</f>
        <v>0</v>
      </c>
      <c r="AN21" s="42">
        <f>'[8]1100'!$L11</f>
        <v>0</v>
      </c>
      <c r="AO21" s="42">
        <f>'[9]1100'!$L11</f>
        <v>0</v>
      </c>
      <c r="AP21" s="42">
        <f>'[10]1100'!$L11</f>
        <v>0</v>
      </c>
      <c r="AQ21" s="42">
        <f>'[11]1100'!$L11</f>
        <v>0</v>
      </c>
      <c r="AR21" s="42">
        <f>'[12]1100'!$L11</f>
        <v>0</v>
      </c>
      <c r="AS21" s="42">
        <f>'[13]1100'!$L11</f>
        <v>0</v>
      </c>
      <c r="AT21" s="42">
        <f>'[14]1100'!$L11</f>
        <v>32280.06</v>
      </c>
      <c r="AU21" s="42">
        <f>'[15]1100'!$L11</f>
        <v>0</v>
      </c>
      <c r="AV21" s="42">
        <f>'[16]1100'!$L11</f>
        <v>0</v>
      </c>
      <c r="AW21" s="42">
        <f>'[17]1100'!$L11</f>
        <v>0</v>
      </c>
      <c r="AX21" s="42">
        <f>'[18]1100'!$L11</f>
        <v>0</v>
      </c>
      <c r="AY21" s="42">
        <f>'[19]1100'!$L11</f>
        <v>0</v>
      </c>
      <c r="AZ21" s="42">
        <f>'[20]1100'!$L11</f>
        <v>0</v>
      </c>
      <c r="BA21" s="42">
        <f>'[21]1100'!$L11</f>
        <v>0</v>
      </c>
      <c r="BB21" s="42">
        <f>'[22]1100'!$L11</f>
        <v>0</v>
      </c>
      <c r="BC21" s="42">
        <f>'[23]1100'!$L11</f>
        <v>0</v>
      </c>
      <c r="BD21" s="42">
        <f>'[24]1100'!$L11</f>
        <v>0</v>
      </c>
      <c r="BE21" s="42">
        <f>'[25]1100'!$L11</f>
        <v>0</v>
      </c>
    </row>
    <row r="22" spans="1:57" s="32" customFormat="1" ht="18" customHeight="1">
      <c r="A22" s="31" t="s">
        <v>85</v>
      </c>
      <c r="B22" s="110">
        <f t="shared" si="0"/>
        <v>403626.05</v>
      </c>
      <c r="C22" s="35">
        <f t="shared" si="1"/>
        <v>1.6799752191354914E-5</v>
      </c>
      <c r="D22" s="43">
        <f>'[1]1100'!$D12</f>
        <v>1498.5</v>
      </c>
      <c r="E22" s="43">
        <f>'[2]1100'!$D12</f>
        <v>0</v>
      </c>
      <c r="F22" s="43">
        <f>'[3]1100'!$D12</f>
        <v>0</v>
      </c>
      <c r="G22" s="43">
        <f>'[4]1100'!$D12</f>
        <v>0</v>
      </c>
      <c r="H22" s="43">
        <f>'[5]1100'!$D12</f>
        <v>0</v>
      </c>
      <c r="I22" s="43">
        <f>'[6]1100'!$D12</f>
        <v>0</v>
      </c>
      <c r="J22" s="43">
        <f>'[7]1100'!$D12</f>
        <v>0</v>
      </c>
      <c r="K22" s="43">
        <f>'[8]1100'!$D12</f>
        <v>0</v>
      </c>
      <c r="L22" s="43">
        <f>'[9]1100'!$D12</f>
        <v>3955.6</v>
      </c>
      <c r="M22" s="43">
        <f>'[10]1100'!$D12</f>
        <v>0</v>
      </c>
      <c r="N22" s="43">
        <f>'[11]1100'!$D12</f>
        <v>0</v>
      </c>
      <c r="O22" s="43">
        <f>'[12]1100'!$D12</f>
        <v>20024.669999999998</v>
      </c>
      <c r="P22" s="43">
        <f>'[13]1100'!$D12</f>
        <v>0</v>
      </c>
      <c r="Q22" s="43">
        <f>'[14]1100'!$D12</f>
        <v>0</v>
      </c>
      <c r="R22" s="43">
        <f>'[15]1100'!$D12</f>
        <v>0</v>
      </c>
      <c r="S22" s="43">
        <f>'[16]1100'!$D12</f>
        <v>0</v>
      </c>
      <c r="T22" s="43">
        <f>'[17]1100'!$D12</f>
        <v>0</v>
      </c>
      <c r="U22" s="43">
        <f>'[18]1100'!$D12</f>
        <v>0</v>
      </c>
      <c r="V22" s="43">
        <f>'[19]1100'!$D12</f>
        <v>0</v>
      </c>
      <c r="W22" s="43">
        <f>'[20]1100'!$D12</f>
        <v>216480.03</v>
      </c>
      <c r="X22" s="43">
        <f>'[21]1100'!$D12</f>
        <v>161667.25</v>
      </c>
      <c r="Y22" s="43">
        <f>'[22]1100'!$D12</f>
        <v>0</v>
      </c>
      <c r="Z22" s="43">
        <f>'[23]1100'!$D12</f>
        <v>0</v>
      </c>
      <c r="AA22" s="43">
        <f>'[24]1100'!$D12</f>
        <v>0</v>
      </c>
      <c r="AB22" s="43">
        <f>'[25]1100'!$D12</f>
        <v>0</v>
      </c>
      <c r="AC22" s="31"/>
      <c r="AD22" s="4" t="s">
        <v>133</v>
      </c>
      <c r="AE22" s="112">
        <f t="shared" si="2"/>
        <v>-27775847427.439999</v>
      </c>
      <c r="AF22" s="34">
        <f t="shared" si="3"/>
        <v>-1.1560882992707604</v>
      </c>
      <c r="AG22" s="42">
        <f>'[1]1100'!$L12</f>
        <v>-28334224257.200001</v>
      </c>
      <c r="AH22" s="42">
        <f>'[2]1100'!$L12</f>
        <v>-14352418.609999999</v>
      </c>
      <c r="AI22" s="42">
        <f>'[3]1100'!$L12</f>
        <v>-93592.24</v>
      </c>
      <c r="AJ22" s="42">
        <f>'[4]1100'!$L12</f>
        <v>-529441.01</v>
      </c>
      <c r="AK22" s="42">
        <f>'[5]1100'!$L12</f>
        <v>-5110069.1399999997</v>
      </c>
      <c r="AL22" s="42">
        <f>'[6]1100'!$L12</f>
        <v>-40688.99</v>
      </c>
      <c r="AM22" s="42">
        <f>'[7]1100'!$L12</f>
        <v>293404.5</v>
      </c>
      <c r="AN22" s="42">
        <f>'[8]1100'!$L12</f>
        <v>2152653.84</v>
      </c>
      <c r="AO22" s="42">
        <f>'[9]1100'!$L12</f>
        <v>279263910.65999997</v>
      </c>
      <c r="AP22" s="42">
        <f>'[10]1100'!$L12</f>
        <v>355389.90999999968</v>
      </c>
      <c r="AQ22" s="42">
        <f>'[11]1100'!$L12</f>
        <v>0</v>
      </c>
      <c r="AR22" s="42">
        <f>'[12]1100'!$L12</f>
        <v>1167808.0599999987</v>
      </c>
      <c r="AS22" s="42">
        <f>'[13]1100'!$L12</f>
        <v>-8959933</v>
      </c>
      <c r="AT22" s="42">
        <f>'[14]1100'!$L12</f>
        <v>-281131.25</v>
      </c>
      <c r="AU22" s="42">
        <f>'[15]1100'!$L12</f>
        <v>74354983.129999995</v>
      </c>
      <c r="AV22" s="42">
        <f>'[16]1100'!$L12</f>
        <v>0</v>
      </c>
      <c r="AW22" s="42">
        <f>'[17]1100'!$L12</f>
        <v>0</v>
      </c>
      <c r="AX22" s="42">
        <f>'[18]1100'!$L12</f>
        <v>0</v>
      </c>
      <c r="AY22" s="42">
        <f>'[19]1100'!$L12</f>
        <v>0</v>
      </c>
      <c r="AZ22" s="42">
        <f>'[20]1100'!$L12</f>
        <v>302243414.88999999</v>
      </c>
      <c r="BA22" s="42">
        <f>'[21]1100'!$L12</f>
        <v>60401.59</v>
      </c>
      <c r="BB22" s="42">
        <f>'[22]1100'!$L12</f>
        <v>969201.79</v>
      </c>
      <c r="BC22" s="42">
        <f>'[23]1100'!$L12</f>
        <v>-18923759.710000001</v>
      </c>
      <c r="BD22" s="42">
        <f>'[24]1100'!$L12</f>
        <v>-55639387.409999996</v>
      </c>
      <c r="BE22" s="42">
        <f>'[25]1100'!$L12</f>
        <v>1446082.75</v>
      </c>
    </row>
    <row r="23" spans="1:57" s="32" customFormat="1" ht="18" customHeight="1">
      <c r="A23" s="31" t="s">
        <v>86</v>
      </c>
      <c r="B23" s="110">
        <f t="shared" si="0"/>
        <v>353736151.20000005</v>
      </c>
      <c r="C23" s="35">
        <f t="shared" si="1"/>
        <v>1.4723231271330616E-2</v>
      </c>
      <c r="D23" s="43">
        <f>'[1]1100'!$D13</f>
        <v>296642490.79000002</v>
      </c>
      <c r="E23" s="43">
        <f>'[2]1100'!$D13</f>
        <v>1559047.35</v>
      </c>
      <c r="F23" s="43">
        <f>'[3]1100'!$D13</f>
        <v>280613.37</v>
      </c>
      <c r="G23" s="43">
        <f>'[4]1100'!$D13</f>
        <v>19384.66</v>
      </c>
      <c r="H23" s="43">
        <f>'[5]1100'!$D13</f>
        <v>0</v>
      </c>
      <c r="I23" s="43">
        <f>'[6]1100'!$D13</f>
        <v>12260.19</v>
      </c>
      <c r="J23" s="43">
        <f>'[7]1100'!$D13</f>
        <v>0</v>
      </c>
      <c r="K23" s="43">
        <f>'[8]1100'!$D13</f>
        <v>349566.97</v>
      </c>
      <c r="L23" s="43">
        <f>'[9]1100'!$D13</f>
        <v>2493466.61</v>
      </c>
      <c r="M23" s="43">
        <f>'[10]1100'!$D13</f>
        <v>0</v>
      </c>
      <c r="N23" s="43">
        <f>'[11]1100'!$D13</f>
        <v>0</v>
      </c>
      <c r="O23" s="43">
        <f>'[12]1100'!$D13</f>
        <v>780587</v>
      </c>
      <c r="P23" s="43">
        <f>'[13]1100'!$D13</f>
        <v>839297</v>
      </c>
      <c r="Q23" s="43">
        <f>'[14]1100'!$D13</f>
        <v>515857.26</v>
      </c>
      <c r="R23" s="43">
        <f>'[15]1100'!$D13</f>
        <v>1591829.56</v>
      </c>
      <c r="S23" s="43">
        <f>'[16]1100'!$D13</f>
        <v>17577544.559999999</v>
      </c>
      <c r="T23" s="43">
        <f>'[17]1100'!$D13</f>
        <v>16428610.470000001</v>
      </c>
      <c r="U23" s="43">
        <f>'[18]1100'!$D13</f>
        <v>2853146.15</v>
      </c>
      <c r="V23" s="43">
        <f>'[19]1100'!$D13</f>
        <v>6234936.1500000004</v>
      </c>
      <c r="W23" s="43">
        <f>'[20]1100'!$D13</f>
        <v>2413307.84</v>
      </c>
      <c r="X23" s="43">
        <f>'[21]1100'!$D13</f>
        <v>76562.81</v>
      </c>
      <c r="Y23" s="43">
        <f>'[22]1100'!$D13</f>
        <v>10849.06</v>
      </c>
      <c r="Z23" s="43">
        <f>'[23]1100'!$D13</f>
        <v>2559758.27</v>
      </c>
      <c r="AA23" s="43">
        <f>'[24]1100'!$D13</f>
        <v>458872.85</v>
      </c>
      <c r="AB23" s="43">
        <f>'[25]1100'!$D13</f>
        <v>38162.28</v>
      </c>
      <c r="AC23" s="31"/>
      <c r="AD23" s="1" t="s">
        <v>134</v>
      </c>
      <c r="AE23" s="110">
        <f t="shared" si="2"/>
        <v>2498517194.1599998</v>
      </c>
      <c r="AF23" s="35">
        <f t="shared" si="3"/>
        <v>0.10399346055024791</v>
      </c>
      <c r="AG23" s="42">
        <f>'[1]1100'!$L13</f>
        <v>1566657949.6800001</v>
      </c>
      <c r="AH23" s="42">
        <f>'[2]1100'!$L13</f>
        <v>0</v>
      </c>
      <c r="AI23" s="42">
        <f>'[3]1100'!$L13</f>
        <v>0</v>
      </c>
      <c r="AJ23" s="42">
        <f>'[4]1100'!$L13</f>
        <v>-529441.01</v>
      </c>
      <c r="AK23" s="42">
        <f>'[5]1100'!$L13</f>
        <v>0</v>
      </c>
      <c r="AL23" s="42">
        <f>'[6]1100'!$L13</f>
        <v>0</v>
      </c>
      <c r="AM23" s="42">
        <f>'[7]1100'!$L13</f>
        <v>293404.5</v>
      </c>
      <c r="AN23" s="42">
        <f>'[8]1100'!$L13</f>
        <v>2152653.84</v>
      </c>
      <c r="AO23" s="42">
        <f>'[9]1100'!$L13</f>
        <v>495704489.38</v>
      </c>
      <c r="AP23" s="42">
        <f>'[10]1100'!$L13</f>
        <v>3598768.05</v>
      </c>
      <c r="AQ23" s="42">
        <f>'[11]1100'!$L13</f>
        <v>0</v>
      </c>
      <c r="AR23" s="42">
        <f>'[12]1100'!$L13</f>
        <v>27524195.489999998</v>
      </c>
      <c r="AS23" s="42">
        <f>'[13]1100'!$L13</f>
        <v>0</v>
      </c>
      <c r="AT23" s="42">
        <f>'[14]1100'!$L13</f>
        <v>0</v>
      </c>
      <c r="AU23" s="42">
        <f>'[15]1100'!$L13</f>
        <v>98396073.209999993</v>
      </c>
      <c r="AV23" s="42">
        <f>'[16]1100'!$L13</f>
        <v>0</v>
      </c>
      <c r="AW23" s="42">
        <f>'[17]1100'!$L13</f>
        <v>0</v>
      </c>
      <c r="AX23" s="42">
        <f>'[18]1100'!$L13</f>
        <v>0</v>
      </c>
      <c r="AY23" s="42">
        <f>'[19]1100'!$L13</f>
        <v>0</v>
      </c>
      <c r="AZ23" s="42">
        <f>'[20]1100'!$L13</f>
        <v>302243414.88999999</v>
      </c>
      <c r="BA23" s="42">
        <f>'[21]1100'!$L13</f>
        <v>60401.59</v>
      </c>
      <c r="BB23" s="42">
        <f>'[22]1100'!$L13</f>
        <v>969201.79</v>
      </c>
      <c r="BC23" s="42">
        <f>'[23]1100'!$L13</f>
        <v>0</v>
      </c>
      <c r="BD23" s="42">
        <f>'[24]1100'!$L13</f>
        <v>0</v>
      </c>
      <c r="BE23" s="42">
        <f>'[25]1100'!$L13</f>
        <v>1446082.75</v>
      </c>
    </row>
    <row r="24" spans="1:57" s="32" customFormat="1" ht="18" customHeight="1">
      <c r="A24" s="31" t="s">
        <v>87</v>
      </c>
      <c r="B24" s="110">
        <f t="shared" si="0"/>
        <v>527835.14</v>
      </c>
      <c r="C24" s="35">
        <f t="shared" si="1"/>
        <v>2.1969591779046792E-5</v>
      </c>
      <c r="D24" s="43">
        <f>'[1]1100'!$D14</f>
        <v>349054.9</v>
      </c>
      <c r="E24" s="43">
        <f>'[2]1100'!$D14</f>
        <v>165781.20000000001</v>
      </c>
      <c r="F24" s="43">
        <f>'[3]1100'!$D14</f>
        <v>0</v>
      </c>
      <c r="G24" s="43">
        <f>'[4]1100'!$D14</f>
        <v>0</v>
      </c>
      <c r="H24" s="43">
        <f>'[5]1100'!$D14</f>
        <v>0</v>
      </c>
      <c r="I24" s="43">
        <f>'[6]1100'!$D14</f>
        <v>0</v>
      </c>
      <c r="J24" s="43">
        <f>'[7]1100'!$D14</f>
        <v>0</v>
      </c>
      <c r="K24" s="43">
        <f>'[8]1100'!$D14</f>
        <v>0</v>
      </c>
      <c r="L24" s="43">
        <f>'[9]1100'!$D14</f>
        <v>0</v>
      </c>
      <c r="M24" s="43">
        <f>'[10]1100'!$D14</f>
        <v>0</v>
      </c>
      <c r="N24" s="43">
        <f>'[11]1100'!$D14</f>
        <v>0</v>
      </c>
      <c r="O24" s="43">
        <f>'[12]1100'!$D14</f>
        <v>0</v>
      </c>
      <c r="P24" s="43">
        <f>'[13]1100'!$D14</f>
        <v>0</v>
      </c>
      <c r="Q24" s="43">
        <f>'[14]1100'!$D14</f>
        <v>0</v>
      </c>
      <c r="R24" s="43">
        <f>'[15]1100'!$D14</f>
        <v>0</v>
      </c>
      <c r="S24" s="43">
        <f>'[16]1100'!$D14</f>
        <v>1673.22</v>
      </c>
      <c r="T24" s="43">
        <f>'[17]1100'!$D14</f>
        <v>0</v>
      </c>
      <c r="U24" s="43">
        <f>'[18]1100'!$D14</f>
        <v>0</v>
      </c>
      <c r="V24" s="43">
        <f>'[19]1100'!$D14</f>
        <v>0</v>
      </c>
      <c r="W24" s="43">
        <f>'[20]1100'!$D14</f>
        <v>1205.82</v>
      </c>
      <c r="X24" s="43">
        <f>'[21]1100'!$D14</f>
        <v>0</v>
      </c>
      <c r="Y24" s="43">
        <f>'[22]1100'!$D14</f>
        <v>0</v>
      </c>
      <c r="Z24" s="43">
        <f>'[23]1100'!$D14</f>
        <v>0</v>
      </c>
      <c r="AA24" s="43">
        <f>'[24]1100'!$D14</f>
        <v>0</v>
      </c>
      <c r="AB24" s="43">
        <f>'[25]1100'!$D14</f>
        <v>10120</v>
      </c>
      <c r="AC24" s="31"/>
      <c r="AD24" s="1" t="s">
        <v>135</v>
      </c>
      <c r="AE24" s="110">
        <f t="shared" si="2"/>
        <v>-30274364621.600006</v>
      </c>
      <c r="AF24" s="35">
        <f t="shared" si="3"/>
        <v>-1.2600817598210088</v>
      </c>
      <c r="AG24" s="42">
        <f>'[1]1100'!$L14</f>
        <v>-29900882206.880001</v>
      </c>
      <c r="AH24" s="42">
        <f>'[2]1100'!$L14</f>
        <v>-14352418.609999999</v>
      </c>
      <c r="AI24" s="42">
        <f>'[3]1100'!$L14</f>
        <v>-93592.24</v>
      </c>
      <c r="AJ24" s="42">
        <f>'[4]1100'!$L14</f>
        <v>0</v>
      </c>
      <c r="AK24" s="42">
        <f>'[5]1100'!$L14</f>
        <v>-5110069.1399999997</v>
      </c>
      <c r="AL24" s="42">
        <f>'[6]1100'!$L14</f>
        <v>-40688.99</v>
      </c>
      <c r="AM24" s="42">
        <f>'[7]1100'!$L14</f>
        <v>0</v>
      </c>
      <c r="AN24" s="42">
        <f>'[8]1100'!$L14</f>
        <v>0</v>
      </c>
      <c r="AO24" s="42">
        <f>'[9]1100'!$L14</f>
        <v>-216440578.72</v>
      </c>
      <c r="AP24" s="42">
        <f>'[10]1100'!$L14</f>
        <v>-3243378.14</v>
      </c>
      <c r="AQ24" s="42">
        <f>'[11]1100'!$L14</f>
        <v>0</v>
      </c>
      <c r="AR24" s="42">
        <f>'[12]1100'!$L14</f>
        <v>-26356387.43</v>
      </c>
      <c r="AS24" s="42">
        <f>'[13]1100'!$L14</f>
        <v>-8959933</v>
      </c>
      <c r="AT24" s="42">
        <f>'[14]1100'!$L14</f>
        <v>-281131.25</v>
      </c>
      <c r="AU24" s="42">
        <f>'[15]1100'!$L14</f>
        <v>-24041090.079999998</v>
      </c>
      <c r="AV24" s="42">
        <f>'[16]1100'!$L14</f>
        <v>0</v>
      </c>
      <c r="AW24" s="42">
        <f>'[17]1100'!$L14</f>
        <v>0</v>
      </c>
      <c r="AX24" s="42">
        <f>'[18]1100'!$L14</f>
        <v>0</v>
      </c>
      <c r="AY24" s="42">
        <f>'[19]1100'!$L14</f>
        <v>0</v>
      </c>
      <c r="AZ24" s="42">
        <f>'[20]1100'!$L14</f>
        <v>0</v>
      </c>
      <c r="BA24" s="42">
        <f>'[21]1100'!$L14</f>
        <v>0</v>
      </c>
      <c r="BB24" s="42">
        <f>'[22]1100'!$L14</f>
        <v>0</v>
      </c>
      <c r="BC24" s="42">
        <f>'[23]1100'!$L14</f>
        <v>-18923759.710000001</v>
      </c>
      <c r="BD24" s="42">
        <f>'[24]1100'!$L14</f>
        <v>-55639387.409999996</v>
      </c>
      <c r="BE24" s="42">
        <f>'[25]1100'!$L14</f>
        <v>0</v>
      </c>
    </row>
    <row r="25" spans="1:57" s="32" customFormat="1" ht="18" customHeight="1">
      <c r="A25" s="31" t="s">
        <v>88</v>
      </c>
      <c r="B25" s="110">
        <f t="shared" si="0"/>
        <v>10864862.630000001</v>
      </c>
      <c r="C25" s="35">
        <f t="shared" si="1"/>
        <v>4.5221808596623695E-4</v>
      </c>
      <c r="D25" s="43">
        <f>'[1]1100'!$D15</f>
        <v>1478567.74</v>
      </c>
      <c r="E25" s="43">
        <f>'[2]1100'!$D15</f>
        <v>0</v>
      </c>
      <c r="F25" s="43">
        <f>'[3]1100'!$D15</f>
        <v>0</v>
      </c>
      <c r="G25" s="43">
        <f>'[4]1100'!$D15</f>
        <v>0</v>
      </c>
      <c r="H25" s="43">
        <f>'[5]1100'!$D15</f>
        <v>0</v>
      </c>
      <c r="I25" s="43">
        <f>'[6]1100'!$D15</f>
        <v>0</v>
      </c>
      <c r="J25" s="43">
        <f>'[7]1100'!$D15</f>
        <v>0</v>
      </c>
      <c r="K25" s="43">
        <f>'[8]1100'!$D15</f>
        <v>0</v>
      </c>
      <c r="L25" s="43">
        <f>'[9]1100'!$D15</f>
        <v>0</v>
      </c>
      <c r="M25" s="43">
        <f>'[10]1100'!$D15</f>
        <v>0</v>
      </c>
      <c r="N25" s="43">
        <f>'[11]1100'!$D15</f>
        <v>0</v>
      </c>
      <c r="O25" s="43">
        <f>'[12]1100'!$D15</f>
        <v>0</v>
      </c>
      <c r="P25" s="43">
        <f>'[13]1100'!$D15</f>
        <v>0</v>
      </c>
      <c r="Q25" s="43">
        <f>'[14]1100'!$D15</f>
        <v>0</v>
      </c>
      <c r="R25" s="43">
        <f>'[15]1100'!$D15</f>
        <v>0</v>
      </c>
      <c r="S25" s="43">
        <f>'[16]1100'!$D15</f>
        <v>9101303.6699999999</v>
      </c>
      <c r="T25" s="43">
        <f>'[17]1100'!$D15</f>
        <v>0</v>
      </c>
      <c r="U25" s="43">
        <f>'[18]1100'!$D15</f>
        <v>0</v>
      </c>
      <c r="V25" s="43">
        <f>'[19]1100'!$D15</f>
        <v>0</v>
      </c>
      <c r="W25" s="43">
        <f>'[20]1100'!$D15</f>
        <v>0</v>
      </c>
      <c r="X25" s="43">
        <f>'[21]1100'!$D15</f>
        <v>0</v>
      </c>
      <c r="Y25" s="43">
        <f>'[22]1100'!$D15</f>
        <v>0</v>
      </c>
      <c r="Z25" s="43">
        <f>'[23]1100'!$D15</f>
        <v>0</v>
      </c>
      <c r="AA25" s="43">
        <f>'[24]1100'!$D15</f>
        <v>284991.21999999997</v>
      </c>
      <c r="AB25" s="43">
        <f>'[25]1100'!$D15</f>
        <v>0</v>
      </c>
      <c r="AC25" s="31"/>
      <c r="AD25" s="4" t="s">
        <v>136</v>
      </c>
      <c r="AE25" s="112">
        <f t="shared" si="2"/>
        <v>-2500013751.6999993</v>
      </c>
      <c r="AF25" s="34">
        <f t="shared" si="3"/>
        <v>-0.10405575037473297</v>
      </c>
      <c r="AG25" s="42">
        <f>'[1]1100'!$L15</f>
        <v>-2636972913</v>
      </c>
      <c r="AH25" s="42">
        <f>'[2]1100'!$L15</f>
        <v>-1631172.82</v>
      </c>
      <c r="AI25" s="42">
        <f>'[3]1100'!$L15</f>
        <v>308859.31</v>
      </c>
      <c r="AJ25" s="42">
        <f>'[4]1100'!$L15</f>
        <v>-290957.17</v>
      </c>
      <c r="AK25" s="42">
        <f>'[5]1100'!$L15</f>
        <v>-1194.43</v>
      </c>
      <c r="AL25" s="42">
        <f>'[6]1100'!$L15</f>
        <v>11503.79</v>
      </c>
      <c r="AM25" s="42">
        <f>'[7]1100'!$L15</f>
        <v>-8972.58</v>
      </c>
      <c r="AN25" s="42">
        <f>'[8]1100'!$L15</f>
        <v>-65548.62</v>
      </c>
      <c r="AO25" s="42">
        <f>'[9]1100'!$L15</f>
        <v>154668723.59</v>
      </c>
      <c r="AP25" s="42">
        <f>'[10]1100'!$L15</f>
        <v>-809310.18</v>
      </c>
      <c r="AQ25" s="42">
        <f>'[11]1100'!$L15</f>
        <v>-66408.639999999999</v>
      </c>
      <c r="AR25" s="42">
        <f>'[12]1100'!$L15</f>
        <v>156498.78</v>
      </c>
      <c r="AS25" s="42">
        <f>'[13]1100'!$L15</f>
        <v>-1671798</v>
      </c>
      <c r="AT25" s="42">
        <f>'[14]1100'!$L15</f>
        <v>-323469.59999999998</v>
      </c>
      <c r="AU25" s="42">
        <f>'[15]1100'!$L15</f>
        <v>6253063.3899999997</v>
      </c>
      <c r="AV25" s="42">
        <f>'[16]1100'!$L15</f>
        <v>7367921.75</v>
      </c>
      <c r="AW25" s="42">
        <f>'[17]1100'!$L15</f>
        <v>-8055116.9000000004</v>
      </c>
      <c r="AX25" s="42">
        <f>'[18]1100'!$L15</f>
        <v>-23119061.170000002</v>
      </c>
      <c r="AY25" s="42">
        <f>'[19]1100'!$L15</f>
        <v>4859980.6500000004</v>
      </c>
      <c r="AZ25" s="42">
        <f>'[20]1100'!$L15</f>
        <v>3696038.94</v>
      </c>
      <c r="BA25" s="42">
        <f>'[21]1100'!$L15</f>
        <v>153.28</v>
      </c>
      <c r="BB25" s="42">
        <f>'[22]1100'!$L15</f>
        <v>244973.71</v>
      </c>
      <c r="BC25" s="42">
        <f>'[23]1100'!$L15</f>
        <v>-363353.4</v>
      </c>
      <c r="BD25" s="42">
        <f>'[24]1100'!$L15</f>
        <v>-4018907.17</v>
      </c>
      <c r="BE25" s="42">
        <f>'[25]1100'!$L15</f>
        <v>-183285.21</v>
      </c>
    </row>
    <row r="26" spans="1:57" s="32" customFormat="1" ht="18" customHeight="1">
      <c r="A26" s="31" t="s">
        <v>89</v>
      </c>
      <c r="B26" s="110">
        <f t="shared" si="0"/>
        <v>-63377917.719999999</v>
      </c>
      <c r="C26" s="35">
        <f t="shared" si="1"/>
        <v>-2.6379202038621678E-3</v>
      </c>
      <c r="D26" s="43">
        <f>'[1]1100'!$D16</f>
        <v>0</v>
      </c>
      <c r="E26" s="43">
        <f>'[2]1100'!$D16</f>
        <v>-941142.49</v>
      </c>
      <c r="F26" s="43">
        <f>'[3]1100'!$D16</f>
        <v>-264350.83</v>
      </c>
      <c r="G26" s="43">
        <f>'[4]1100'!$D16</f>
        <v>-16957.400000000001</v>
      </c>
      <c r="H26" s="43">
        <f>'[5]1100'!$D16</f>
        <v>-52447.47</v>
      </c>
      <c r="I26" s="43">
        <f>'[6]1100'!$D16</f>
        <v>-10483</v>
      </c>
      <c r="J26" s="43">
        <f>'[7]1100'!$D16</f>
        <v>0</v>
      </c>
      <c r="K26" s="43">
        <f>'[8]1100'!$D16</f>
        <v>-217590.54</v>
      </c>
      <c r="L26" s="43">
        <f>'[9]1100'!$D16</f>
        <v>0</v>
      </c>
      <c r="M26" s="43">
        <f>'[10]1100'!$D16</f>
        <v>0</v>
      </c>
      <c r="N26" s="43">
        <f>'[11]1100'!$D16</f>
        <v>0</v>
      </c>
      <c r="O26" s="43">
        <f>'[12]1100'!$D16</f>
        <v>-1163494.21</v>
      </c>
      <c r="P26" s="43">
        <f>'[13]1100'!$D16</f>
        <v>-202402</v>
      </c>
      <c r="Q26" s="43">
        <f>'[14]1100'!$D16</f>
        <v>-8438099.6400000006</v>
      </c>
      <c r="R26" s="43">
        <f>'[15]1100'!$D16</f>
        <v>-1591203.15</v>
      </c>
      <c r="S26" s="43">
        <f>'[16]1100'!$D16</f>
        <v>-19629166.920000002</v>
      </c>
      <c r="T26" s="43">
        <f>'[17]1100'!$D16</f>
        <v>-15129822.42</v>
      </c>
      <c r="U26" s="43">
        <f>'[18]1100'!$D16</f>
        <v>-2701400.12</v>
      </c>
      <c r="V26" s="43">
        <f>'[19]1100'!$D16</f>
        <v>-5678126.9199999999</v>
      </c>
      <c r="W26" s="43">
        <f>'[20]1100'!$D16</f>
        <v>-4781860</v>
      </c>
      <c r="X26" s="43">
        <f>'[21]1100'!$D16</f>
        <v>-195598.39</v>
      </c>
      <c r="Y26" s="43">
        <f>'[22]1100'!$D16</f>
        <v>0</v>
      </c>
      <c r="Z26" s="43">
        <f>'[23]1100'!$D16</f>
        <v>-1693892.69</v>
      </c>
      <c r="AA26" s="43">
        <f>'[24]1100'!$D16</f>
        <v>-625228.02</v>
      </c>
      <c r="AB26" s="43">
        <f>'[25]1100'!$D16</f>
        <v>-44651.51</v>
      </c>
      <c r="AC26" s="31"/>
      <c r="AD26" s="215" t="s">
        <v>19</v>
      </c>
      <c r="AE26" s="213">
        <f t="shared" si="2"/>
        <v>99173392.109999999</v>
      </c>
      <c r="AF26" s="214">
        <f t="shared" si="3"/>
        <v>4.1278019875676331E-3</v>
      </c>
      <c r="AG26" s="42">
        <f>'[1]1100'!$L16</f>
        <v>0</v>
      </c>
      <c r="AH26" s="42">
        <f>'[2]1100'!$L16</f>
        <v>0</v>
      </c>
      <c r="AI26" s="42">
        <f>'[3]1100'!$L16</f>
        <v>0</v>
      </c>
      <c r="AJ26" s="42">
        <f>'[4]1100'!$L16</f>
        <v>0</v>
      </c>
      <c r="AK26" s="42">
        <f>'[5]1100'!$L16</f>
        <v>0</v>
      </c>
      <c r="AL26" s="42">
        <f>'[6]1100'!$L16</f>
        <v>0</v>
      </c>
      <c r="AM26" s="42">
        <f>'[7]1100'!$L16</f>
        <v>0</v>
      </c>
      <c r="AN26" s="42">
        <f>'[8]1100'!$L16</f>
        <v>0</v>
      </c>
      <c r="AO26" s="42">
        <f>'[9]1100'!$L16</f>
        <v>0</v>
      </c>
      <c r="AP26" s="42">
        <f>'[10]1100'!$L16</f>
        <v>0</v>
      </c>
      <c r="AQ26" s="42">
        <f>'[11]1100'!$L16</f>
        <v>0</v>
      </c>
      <c r="AR26" s="42">
        <f>'[12]1100'!$L16</f>
        <v>0</v>
      </c>
      <c r="AS26" s="42">
        <f>'[13]1100'!$L16</f>
        <v>0</v>
      </c>
      <c r="AT26" s="42">
        <f>'[14]1100'!$L16</f>
        <v>0</v>
      </c>
      <c r="AU26" s="42">
        <f>'[15]1100'!$L16</f>
        <v>0</v>
      </c>
      <c r="AV26" s="42">
        <f>'[16]1100'!$L16</f>
        <v>94838165.269999996</v>
      </c>
      <c r="AW26" s="42">
        <f>'[17]1100'!$L16</f>
        <v>0</v>
      </c>
      <c r="AX26" s="42">
        <f>'[18]1100'!$L16</f>
        <v>0</v>
      </c>
      <c r="AY26" s="42">
        <f>'[19]1100'!$L16</f>
        <v>4026310.98</v>
      </c>
      <c r="AZ26" s="42">
        <f>'[20]1100'!$L16</f>
        <v>0</v>
      </c>
      <c r="BA26" s="42">
        <f>'[21]1100'!$L16</f>
        <v>308915.86</v>
      </c>
      <c r="BB26" s="42">
        <f>'[22]1100'!$L16</f>
        <v>0</v>
      </c>
      <c r="BC26" s="42">
        <f>'[23]1100'!$L16</f>
        <v>0</v>
      </c>
      <c r="BD26" s="42">
        <f>'[24]1100'!$L16</f>
        <v>0</v>
      </c>
      <c r="BE26" s="42">
        <f>'[25]1100'!$L16</f>
        <v>0</v>
      </c>
    </row>
    <row r="27" spans="1:57" s="32" customFormat="1" ht="18" customHeight="1">
      <c r="A27" s="31" t="s">
        <v>90</v>
      </c>
      <c r="B27" s="110">
        <f t="shared" si="0"/>
        <v>834279273.63999999</v>
      </c>
      <c r="C27" s="35">
        <f t="shared" si="1"/>
        <v>3.4724431328294045E-2</v>
      </c>
      <c r="D27" s="43">
        <f>'[1]1100'!$D17</f>
        <v>823476532.74000001</v>
      </c>
      <c r="E27" s="43">
        <f>'[2]1100'!$D17</f>
        <v>0</v>
      </c>
      <c r="F27" s="43">
        <f>'[3]1100'!$D17</f>
        <v>0</v>
      </c>
      <c r="G27" s="43">
        <f>'[4]1100'!$D17</f>
        <v>0</v>
      </c>
      <c r="H27" s="43">
        <f>'[5]1100'!$D17</f>
        <v>94140.01</v>
      </c>
      <c r="I27" s="43">
        <f>'[6]1100'!$D17</f>
        <v>0</v>
      </c>
      <c r="J27" s="43">
        <f>'[7]1100'!$D17</f>
        <v>0</v>
      </c>
      <c r="K27" s="43">
        <f>'[8]1100'!$D17</f>
        <v>734744.81</v>
      </c>
      <c r="L27" s="43">
        <f>'[9]1100'!$D17</f>
        <v>665.5</v>
      </c>
      <c r="M27" s="43">
        <f>'[10]1100'!$D17</f>
        <v>0</v>
      </c>
      <c r="N27" s="43">
        <f>'[11]1100'!$D17</f>
        <v>0</v>
      </c>
      <c r="O27" s="43">
        <f>'[12]1100'!$D17</f>
        <v>376352.08</v>
      </c>
      <c r="P27" s="43">
        <f>'[13]1100'!$D17</f>
        <v>0</v>
      </c>
      <c r="Q27" s="43">
        <f>'[14]1100'!$D17</f>
        <v>9036980.9199999999</v>
      </c>
      <c r="R27" s="43">
        <f>'[15]1100'!$D17</f>
        <v>0</v>
      </c>
      <c r="S27" s="43">
        <f>'[16]1100'!$D17</f>
        <v>0</v>
      </c>
      <c r="T27" s="43">
        <f>'[17]1100'!$D17</f>
        <v>0</v>
      </c>
      <c r="U27" s="43">
        <f>'[18]1100'!$D17</f>
        <v>522.88</v>
      </c>
      <c r="V27" s="43">
        <f>'[19]1100'!$D17</f>
        <v>0</v>
      </c>
      <c r="W27" s="43">
        <f>'[20]1100'!$D17</f>
        <v>554671.35</v>
      </c>
      <c r="X27" s="43">
        <f>'[21]1100'!$D17</f>
        <v>0</v>
      </c>
      <c r="Y27" s="43">
        <f>'[22]1100'!$D17</f>
        <v>1169.8800000000001</v>
      </c>
      <c r="Z27" s="43">
        <f>'[23]1100'!$D17</f>
        <v>3493.47</v>
      </c>
      <c r="AA27" s="43">
        <f>'[24]1100'!$D17</f>
        <v>0</v>
      </c>
      <c r="AB27" s="43">
        <f>'[25]1100'!$D17</f>
        <v>0</v>
      </c>
      <c r="AC27" s="31"/>
      <c r="AD27" s="215" t="s">
        <v>20</v>
      </c>
      <c r="AE27" s="213">
        <f t="shared" si="2"/>
        <v>794508305.15999997</v>
      </c>
      <c r="AF27" s="214">
        <f t="shared" si="3"/>
        <v>3.3069081246518625E-2</v>
      </c>
      <c r="AG27" s="42">
        <f>'[1]1100'!$L17</f>
        <v>757145650.79999995</v>
      </c>
      <c r="AH27" s="42">
        <f>'[2]1100'!$L17</f>
        <v>0</v>
      </c>
      <c r="AI27" s="42">
        <f>'[3]1100'!$L17</f>
        <v>0</v>
      </c>
      <c r="AJ27" s="42">
        <f>'[4]1100'!$L17</f>
        <v>0</v>
      </c>
      <c r="AK27" s="42">
        <f>'[5]1100'!$L17</f>
        <v>0</v>
      </c>
      <c r="AL27" s="42">
        <f>'[6]1100'!$L17</f>
        <v>0</v>
      </c>
      <c r="AM27" s="42">
        <f>'[7]1100'!$L17</f>
        <v>0</v>
      </c>
      <c r="AN27" s="42">
        <f>'[8]1100'!$L17</f>
        <v>0</v>
      </c>
      <c r="AO27" s="42">
        <f>'[9]1100'!$L17</f>
        <v>0</v>
      </c>
      <c r="AP27" s="42">
        <f>'[10]1100'!$L17</f>
        <v>0</v>
      </c>
      <c r="AQ27" s="42">
        <f>'[11]1100'!$L17</f>
        <v>0</v>
      </c>
      <c r="AR27" s="42">
        <f>'[12]1100'!$L17</f>
        <v>0</v>
      </c>
      <c r="AS27" s="42">
        <f>'[13]1100'!$L17</f>
        <v>0</v>
      </c>
      <c r="AT27" s="42">
        <f>'[14]1100'!$L17</f>
        <v>0</v>
      </c>
      <c r="AU27" s="42">
        <f>'[15]1100'!$L17</f>
        <v>3398771.23</v>
      </c>
      <c r="AV27" s="42">
        <f>'[16]1100'!$L17</f>
        <v>8823843.5500000007</v>
      </c>
      <c r="AW27" s="42">
        <f>'[17]1100'!$L17</f>
        <v>21737860.609999999</v>
      </c>
      <c r="AX27" s="42">
        <f>'[18]1100'!$L17</f>
        <v>714054.82</v>
      </c>
      <c r="AY27" s="42">
        <f>'[19]1100'!$L17</f>
        <v>534791.05000000005</v>
      </c>
      <c r="AZ27" s="42">
        <f>'[20]1100'!$L17</f>
        <v>857617.37</v>
      </c>
      <c r="BA27" s="42">
        <f>'[21]1100'!$L17</f>
        <v>0</v>
      </c>
      <c r="BB27" s="42">
        <f>'[22]1100'!$L17</f>
        <v>0</v>
      </c>
      <c r="BC27" s="42">
        <f>'[23]1100'!$L17</f>
        <v>0</v>
      </c>
      <c r="BD27" s="42">
        <f>'[24]1100'!$L17</f>
        <v>1295715.73</v>
      </c>
      <c r="BE27" s="42">
        <f>'[25]1100'!$L17</f>
        <v>0</v>
      </c>
    </row>
    <row r="28" spans="1:57" s="32" customFormat="1" ht="18" customHeight="1">
      <c r="A28" s="60" t="s">
        <v>91</v>
      </c>
      <c r="B28" s="33">
        <f t="shared" si="0"/>
        <v>8869179608.3199978</v>
      </c>
      <c r="C28" s="34">
        <f t="shared" si="1"/>
        <v>0.3691536251448444</v>
      </c>
      <c r="D28" s="43">
        <f>'[1]1100'!$D18</f>
        <v>6712993836.0599995</v>
      </c>
      <c r="E28" s="43">
        <f>'[2]1100'!$D18</f>
        <v>35106009.660000004</v>
      </c>
      <c r="F28" s="43">
        <f>'[3]1100'!$D18</f>
        <v>4694869.7899999991</v>
      </c>
      <c r="G28" s="43">
        <f>'[4]1100'!$D18</f>
        <v>103915.65000000002</v>
      </c>
      <c r="H28" s="43">
        <f>'[5]1100'!$D18</f>
        <v>6028755.7799999993</v>
      </c>
      <c r="I28" s="43">
        <f>'[6]1100'!$D18</f>
        <v>41721.179999999993</v>
      </c>
      <c r="J28" s="43">
        <f>'[7]1100'!$D18</f>
        <v>910100.46</v>
      </c>
      <c r="K28" s="43">
        <f>'[8]1100'!$D18</f>
        <v>297192.24999999988</v>
      </c>
      <c r="L28" s="43">
        <f>'[9]1100'!$D18</f>
        <v>104858789.99000001</v>
      </c>
      <c r="M28" s="43">
        <f>'[10]1100'!$D18</f>
        <v>282568.87000000011</v>
      </c>
      <c r="N28" s="43">
        <f>'[11]1100'!$D18</f>
        <v>22260.120000000003</v>
      </c>
      <c r="O28" s="43">
        <f>'[12]1100'!$D18</f>
        <v>23211204.129999995</v>
      </c>
      <c r="P28" s="43">
        <f>'[13]1100'!$D18</f>
        <v>20430213</v>
      </c>
      <c r="Q28" s="43">
        <f>'[14]1100'!$D18</f>
        <v>30607.130000000005</v>
      </c>
      <c r="R28" s="43">
        <f>'[15]1100'!$D18</f>
        <v>4452.82</v>
      </c>
      <c r="S28" s="43">
        <f>'[16]1100'!$D18</f>
        <v>608440566.00999999</v>
      </c>
      <c r="T28" s="43">
        <f>'[17]1100'!$D18</f>
        <v>635539966.39999998</v>
      </c>
      <c r="U28" s="43">
        <f>'[18]1100'!$D18</f>
        <v>195518487.03</v>
      </c>
      <c r="V28" s="43">
        <f>'[19]1100'!$D18</f>
        <v>192950797.08999997</v>
      </c>
      <c r="W28" s="43">
        <f>'[20]1100'!$D18</f>
        <v>255237133.82999998</v>
      </c>
      <c r="X28" s="43">
        <f>'[21]1100'!$D18</f>
        <v>267268.62999999989</v>
      </c>
      <c r="Y28" s="43">
        <f>'[22]1100'!$D18</f>
        <v>-12416.599999999999</v>
      </c>
      <c r="Z28" s="43">
        <f>'[23]1100'!$D18</f>
        <v>51227509.170000002</v>
      </c>
      <c r="AA28" s="43">
        <f>'[24]1100'!$D18</f>
        <v>18445427.609999999</v>
      </c>
      <c r="AB28" s="43">
        <f>'[25]1100'!$D18</f>
        <v>2548372.2599999998</v>
      </c>
      <c r="AC28" s="31"/>
      <c r="AD28" s="215" t="s">
        <v>137</v>
      </c>
      <c r="AE28" s="213">
        <f t="shared" si="2"/>
        <v>38002281362.060005</v>
      </c>
      <c r="AF28" s="214">
        <f t="shared" si="3"/>
        <v>1.5817336606216414</v>
      </c>
      <c r="AG28" s="42">
        <f>'[1]1100'!$L18</f>
        <v>37717232508.360001</v>
      </c>
      <c r="AH28" s="42">
        <f>'[2]1100'!$L18</f>
        <v>0</v>
      </c>
      <c r="AI28" s="42">
        <f>'[3]1100'!$L18</f>
        <v>0</v>
      </c>
      <c r="AJ28" s="42">
        <f>'[4]1100'!$L18</f>
        <v>0</v>
      </c>
      <c r="AK28" s="42">
        <f>'[5]1100'!$L18</f>
        <v>0</v>
      </c>
      <c r="AL28" s="42">
        <f>'[6]1100'!$L18</f>
        <v>0</v>
      </c>
      <c r="AM28" s="42">
        <f>'[7]1100'!$L18</f>
        <v>0</v>
      </c>
      <c r="AN28" s="42">
        <f>'[8]1100'!$L18</f>
        <v>0</v>
      </c>
      <c r="AO28" s="42">
        <f>'[9]1100'!$L18</f>
        <v>0</v>
      </c>
      <c r="AP28" s="42">
        <f>'[10]1100'!$L18</f>
        <v>0</v>
      </c>
      <c r="AQ28" s="42">
        <f>'[11]1100'!$L18</f>
        <v>0</v>
      </c>
      <c r="AR28" s="42">
        <f>'[12]1100'!$L18</f>
        <v>77911.58</v>
      </c>
      <c r="AS28" s="42">
        <f>'[13]1100'!$L18</f>
        <v>0</v>
      </c>
      <c r="AT28" s="42">
        <f>'[14]1100'!$L18</f>
        <v>0</v>
      </c>
      <c r="AU28" s="42">
        <f>'[15]1100'!$L18</f>
        <v>0</v>
      </c>
      <c r="AV28" s="42">
        <f>'[16]1100'!$L18</f>
        <v>90671575.479999989</v>
      </c>
      <c r="AW28" s="42">
        <f>'[17]1100'!$L18</f>
        <v>112757020.06</v>
      </c>
      <c r="AX28" s="42">
        <f>'[18]1100'!$L18</f>
        <v>1137595.76</v>
      </c>
      <c r="AY28" s="42">
        <f>'[19]1100'!$L18</f>
        <v>12803542.859999999</v>
      </c>
      <c r="AZ28" s="42">
        <f>'[20]1100'!$L18</f>
        <v>18070863.43</v>
      </c>
      <c r="BA28" s="42">
        <f>'[21]1100'!$L18</f>
        <v>0</v>
      </c>
      <c r="BB28" s="42">
        <f>'[22]1100'!$L18</f>
        <v>0</v>
      </c>
      <c r="BC28" s="42">
        <f>'[23]1100'!$L18</f>
        <v>18133250.760000002</v>
      </c>
      <c r="BD28" s="42">
        <f>'[24]1100'!$L18</f>
        <v>31397093.77</v>
      </c>
      <c r="BE28" s="42">
        <f>'[25]1100'!$L18</f>
        <v>0</v>
      </c>
    </row>
    <row r="29" spans="1:57" s="32" customFormat="1" ht="18" customHeight="1">
      <c r="A29" s="31" t="s">
        <v>92</v>
      </c>
      <c r="B29" s="110">
        <f t="shared" si="0"/>
        <v>5816480674.5499992</v>
      </c>
      <c r="C29" s="35">
        <f t="shared" si="1"/>
        <v>0.24209397277069919</v>
      </c>
      <c r="D29" s="43">
        <f>'[1]1100'!$D19</f>
        <v>3333427478.21</v>
      </c>
      <c r="E29" s="43">
        <f>'[2]1100'!$D19</f>
        <v>71566183.790000007</v>
      </c>
      <c r="F29" s="43">
        <f>'[3]1100'!$D19</f>
        <v>4752888.8899999997</v>
      </c>
      <c r="G29" s="43">
        <f>'[4]1100'!$D19</f>
        <v>79564.52</v>
      </c>
      <c r="H29" s="43">
        <f>'[5]1100'!$D19</f>
        <v>5896080.6600000001</v>
      </c>
      <c r="I29" s="43">
        <f>'[6]1100'!$D19</f>
        <v>0</v>
      </c>
      <c r="J29" s="43">
        <f>'[7]1100'!$D19</f>
        <v>217421.06</v>
      </c>
      <c r="K29" s="43">
        <f>'[8]1100'!$D19</f>
        <v>38473.22</v>
      </c>
      <c r="L29" s="43">
        <f>'[9]1100'!$D19</f>
        <v>62201218.369999997</v>
      </c>
      <c r="M29" s="43">
        <f>'[10]1100'!$D19</f>
        <v>609322.74</v>
      </c>
      <c r="N29" s="43">
        <f>'[11]1100'!$D19</f>
        <v>0</v>
      </c>
      <c r="O29" s="43">
        <f>'[12]1100'!$D19</f>
        <v>27429763.460000001</v>
      </c>
      <c r="P29" s="43">
        <f>'[13]1100'!$D19</f>
        <v>25124472</v>
      </c>
      <c r="Q29" s="43">
        <f>'[14]1100'!$D19</f>
        <v>0</v>
      </c>
      <c r="R29" s="43">
        <f>'[15]1100'!$D19</f>
        <v>0</v>
      </c>
      <c r="S29" s="43">
        <f>'[16]1100'!$D19</f>
        <v>726294196.36000001</v>
      </c>
      <c r="T29" s="43">
        <f>'[17]1100'!$D19</f>
        <v>755800135.70000005</v>
      </c>
      <c r="U29" s="43">
        <f>'[18]1100'!$D19</f>
        <v>243243836.41999999</v>
      </c>
      <c r="V29" s="43">
        <f>'[19]1100'!$D19</f>
        <v>225324245.20999998</v>
      </c>
      <c r="W29" s="43">
        <f>'[20]1100'!$D19</f>
        <v>287374937.82999998</v>
      </c>
      <c r="X29" s="43">
        <f>'[21]1100'!$D19</f>
        <v>0</v>
      </c>
      <c r="Y29" s="43">
        <f>'[22]1100'!$D19</f>
        <v>-37040.85</v>
      </c>
      <c r="Z29" s="43">
        <f>'[23]1100'!$D19</f>
        <v>30902374.420000002</v>
      </c>
      <c r="AA29" s="43">
        <f>'[24]1100'!$D19</f>
        <v>16235122.539999999</v>
      </c>
      <c r="AB29" s="43">
        <f>'[25]1100'!$D19</f>
        <v>0</v>
      </c>
      <c r="AC29" s="31"/>
      <c r="AD29" s="4" t="s">
        <v>138</v>
      </c>
      <c r="AE29" s="112">
        <f t="shared" si="2"/>
        <v>833333994.44000006</v>
      </c>
      <c r="AF29" s="34">
        <f t="shared" si="3"/>
        <v>3.4685086850127576E-2</v>
      </c>
      <c r="AG29" s="42">
        <f>'[1]1100'!$L19</f>
        <v>734166997.22000003</v>
      </c>
      <c r="AH29" s="42">
        <f>'[2]1100'!$L19</f>
        <v>0</v>
      </c>
      <c r="AI29" s="42">
        <f>'[3]1100'!$L19</f>
        <v>0</v>
      </c>
      <c r="AJ29" s="42">
        <f>'[4]1100'!$L19</f>
        <v>0</v>
      </c>
      <c r="AK29" s="42">
        <f>'[5]1100'!$L19</f>
        <v>0</v>
      </c>
      <c r="AL29" s="42">
        <f>'[6]1100'!$L19</f>
        <v>0</v>
      </c>
      <c r="AM29" s="42">
        <f>'[7]1100'!$L19</f>
        <v>0</v>
      </c>
      <c r="AN29" s="42">
        <f>'[8]1100'!$L19</f>
        <v>0</v>
      </c>
      <c r="AO29" s="42">
        <f>'[9]1100'!$L19</f>
        <v>0</v>
      </c>
      <c r="AP29" s="42">
        <f>'[10]1100'!$L19</f>
        <v>0</v>
      </c>
      <c r="AQ29" s="42">
        <f>'[11]1100'!$L19</f>
        <v>0</v>
      </c>
      <c r="AR29" s="42">
        <f>'[12]1100'!$L19</f>
        <v>0</v>
      </c>
      <c r="AS29" s="42">
        <f>'[13]1100'!$L19</f>
        <v>0</v>
      </c>
      <c r="AT29" s="42">
        <f>'[14]1100'!$L19</f>
        <v>0</v>
      </c>
      <c r="AU29" s="42">
        <f>'[15]1100'!$L19</f>
        <v>0</v>
      </c>
      <c r="AV29" s="42">
        <f>'[16]1100'!$L19</f>
        <v>45075907.829999998</v>
      </c>
      <c r="AW29" s="42">
        <f>'[17]1100'!$L19</f>
        <v>54091089.390000001</v>
      </c>
      <c r="AX29" s="42">
        <f>'[18]1100'!$L19</f>
        <v>0</v>
      </c>
      <c r="AY29" s="42">
        <f>'[19]1100'!$L19</f>
        <v>0</v>
      </c>
      <c r="AZ29" s="42">
        <f>'[20]1100'!$L19</f>
        <v>0</v>
      </c>
      <c r="BA29" s="42">
        <f>'[21]1100'!$L19</f>
        <v>0</v>
      </c>
      <c r="BB29" s="42">
        <f>'[22]1100'!$L19</f>
        <v>0</v>
      </c>
      <c r="BC29" s="42">
        <f>'[23]1100'!$L19</f>
        <v>0</v>
      </c>
      <c r="BD29" s="42">
        <f>'[24]1100'!$L19</f>
        <v>0</v>
      </c>
      <c r="BE29" s="42">
        <f>'[25]1100'!$L19</f>
        <v>0</v>
      </c>
    </row>
    <row r="30" spans="1:57" s="32" customFormat="1" ht="18" customHeight="1">
      <c r="A30" s="31" t="s">
        <v>93</v>
      </c>
      <c r="B30" s="110">
        <f t="shared" si="0"/>
        <v>957903423.79999983</v>
      </c>
      <c r="C30" s="35">
        <f t="shared" si="1"/>
        <v>3.9869924508317597E-2</v>
      </c>
      <c r="D30" s="43">
        <f>'[1]1100'!$D20</f>
        <v>689440062.65999997</v>
      </c>
      <c r="E30" s="43">
        <f>'[2]1100'!$D20</f>
        <v>6441505.21</v>
      </c>
      <c r="F30" s="43">
        <f>'[3]1100'!$D20</f>
        <v>1062770.8999999999</v>
      </c>
      <c r="G30" s="43">
        <f>'[4]1100'!$D20</f>
        <v>64848.38</v>
      </c>
      <c r="H30" s="43">
        <f>'[5]1100'!$D20</f>
        <v>242372.96999999997</v>
      </c>
      <c r="I30" s="43">
        <f>'[6]1100'!$D20</f>
        <v>22780.18</v>
      </c>
      <c r="J30" s="43">
        <f>'[7]1100'!$D20</f>
        <v>130185.9</v>
      </c>
      <c r="K30" s="43">
        <f>'[8]1100'!$D20</f>
        <v>21035.65</v>
      </c>
      <c r="L30" s="43">
        <f>'[9]1100'!$D20</f>
        <v>5102986.91</v>
      </c>
      <c r="M30" s="43">
        <f>'[10]1100'!$D20</f>
        <v>710046.23</v>
      </c>
      <c r="N30" s="43">
        <f>'[11]1100'!$D20</f>
        <v>4812.42</v>
      </c>
      <c r="O30" s="43">
        <f>'[12]1100'!$D20</f>
        <v>3353947.25</v>
      </c>
      <c r="P30" s="43">
        <f>'[13]1100'!$D20</f>
        <v>18210736</v>
      </c>
      <c r="Q30" s="43">
        <f>'[14]1100'!$D20</f>
        <v>0</v>
      </c>
      <c r="R30" s="43">
        <f>'[15]1100'!$D20</f>
        <v>0</v>
      </c>
      <c r="S30" s="43">
        <f>'[16]1100'!$D20</f>
        <v>20791783.949999999</v>
      </c>
      <c r="T30" s="43">
        <f>'[17]1100'!$D20</f>
        <v>41925898.689999998</v>
      </c>
      <c r="U30" s="43">
        <f>'[18]1100'!$D20</f>
        <v>47920429.409999996</v>
      </c>
      <c r="V30" s="43">
        <f>'[19]1100'!$D20</f>
        <v>55062531.93</v>
      </c>
      <c r="W30" s="43">
        <f>'[20]1100'!$D20</f>
        <v>56076566.240000002</v>
      </c>
      <c r="X30" s="43">
        <f>'[21]1100'!$D20</f>
        <v>808313.89</v>
      </c>
      <c r="Y30" s="43">
        <f>'[22]1100'!$D20</f>
        <v>0</v>
      </c>
      <c r="Z30" s="43">
        <f>'[23]1100'!$D20</f>
        <v>6600123.75</v>
      </c>
      <c r="AA30" s="43">
        <f>'[24]1100'!$D20</f>
        <v>0</v>
      </c>
      <c r="AB30" s="43">
        <f>'[25]1100'!$D20</f>
        <v>3909685.2800000003</v>
      </c>
      <c r="AC30" s="31"/>
      <c r="AD30" s="1" t="s">
        <v>139</v>
      </c>
      <c r="AE30" s="110">
        <f t="shared" si="2"/>
        <v>833333994.44000006</v>
      </c>
      <c r="AF30" s="35">
        <f t="shared" si="3"/>
        <v>3.4685086850127576E-2</v>
      </c>
      <c r="AG30" s="42">
        <f>'[1]1100'!$L20</f>
        <v>734166997.22000003</v>
      </c>
      <c r="AH30" s="42">
        <f>'[2]1100'!$L20</f>
        <v>0</v>
      </c>
      <c r="AI30" s="42">
        <f>'[3]1100'!$L20</f>
        <v>0</v>
      </c>
      <c r="AJ30" s="42">
        <f>'[4]1100'!$L20</f>
        <v>0</v>
      </c>
      <c r="AK30" s="42">
        <f>'[5]1100'!$L20</f>
        <v>0</v>
      </c>
      <c r="AL30" s="42">
        <f>'[6]1100'!$L20</f>
        <v>0</v>
      </c>
      <c r="AM30" s="42">
        <f>'[7]1100'!$L20</f>
        <v>0</v>
      </c>
      <c r="AN30" s="42">
        <f>'[8]1100'!$L20</f>
        <v>0</v>
      </c>
      <c r="AO30" s="42">
        <f>'[9]1100'!$L20</f>
        <v>0</v>
      </c>
      <c r="AP30" s="42">
        <f>'[10]1100'!$L20</f>
        <v>0</v>
      </c>
      <c r="AQ30" s="42">
        <f>'[11]1100'!$L20</f>
        <v>0</v>
      </c>
      <c r="AR30" s="42">
        <f>'[12]1100'!$L20</f>
        <v>0</v>
      </c>
      <c r="AS30" s="42">
        <f>'[13]1100'!$L20</f>
        <v>0</v>
      </c>
      <c r="AT30" s="42">
        <f>'[14]1100'!$L20</f>
        <v>0</v>
      </c>
      <c r="AU30" s="42">
        <f>'[15]1100'!$L20</f>
        <v>0</v>
      </c>
      <c r="AV30" s="42">
        <f>'[16]1100'!$L20</f>
        <v>45075907.829999998</v>
      </c>
      <c r="AW30" s="42">
        <f>'[17]1100'!$L20</f>
        <v>54091089.390000001</v>
      </c>
      <c r="AX30" s="42">
        <f>'[18]1100'!$L20</f>
        <v>0</v>
      </c>
      <c r="AY30" s="42">
        <f>'[19]1100'!$L20</f>
        <v>0</v>
      </c>
      <c r="AZ30" s="42">
        <f>'[20]1100'!$L20</f>
        <v>0</v>
      </c>
      <c r="BA30" s="42">
        <f>'[21]1100'!$L20</f>
        <v>0</v>
      </c>
      <c r="BB30" s="42">
        <f>'[22]1100'!$L20</f>
        <v>0</v>
      </c>
      <c r="BC30" s="42">
        <f>'[23]1100'!$L20</f>
        <v>0</v>
      </c>
      <c r="BD30" s="42">
        <f>'[24]1100'!$L20</f>
        <v>0</v>
      </c>
      <c r="BE30" s="42">
        <f>'[25]1100'!$L20</f>
        <v>0</v>
      </c>
    </row>
    <row r="31" spans="1:57" s="32" customFormat="1" ht="18" customHeight="1">
      <c r="A31" s="31" t="s">
        <v>94</v>
      </c>
      <c r="B31" s="110">
        <f t="shared" si="0"/>
        <v>745877650.31000006</v>
      </c>
      <c r="C31" s="35">
        <f t="shared" si="1"/>
        <v>3.1044972667839649E-2</v>
      </c>
      <c r="D31" s="43">
        <f>'[1]1100'!$D21</f>
        <v>542333823.72000003</v>
      </c>
      <c r="E31" s="43">
        <f>'[2]1100'!$D21</f>
        <v>3537494.73</v>
      </c>
      <c r="F31" s="43">
        <f>'[3]1100'!$D21</f>
        <v>624156.14</v>
      </c>
      <c r="G31" s="43">
        <f>'[4]1100'!$D21</f>
        <v>399491.9</v>
      </c>
      <c r="H31" s="43">
        <f>'[5]1100'!$D21</f>
        <v>72761.3</v>
      </c>
      <c r="I31" s="43">
        <f>'[6]1100'!$D21</f>
        <v>71619.100000000006</v>
      </c>
      <c r="J31" s="43">
        <f>'[7]1100'!$D21</f>
        <v>0</v>
      </c>
      <c r="K31" s="43">
        <f>'[8]1100'!$D21</f>
        <v>0</v>
      </c>
      <c r="L31" s="43">
        <f>'[9]1100'!$D21</f>
        <v>9668268.8399999999</v>
      </c>
      <c r="M31" s="43">
        <f>'[10]1100'!$D21</f>
        <v>281740.15999999997</v>
      </c>
      <c r="N31" s="43">
        <f>'[11]1100'!$D21</f>
        <v>0</v>
      </c>
      <c r="O31" s="43">
        <f>'[12]1100'!$D21</f>
        <v>569636.77</v>
      </c>
      <c r="P31" s="43">
        <f>'[13]1100'!$D21</f>
        <v>2019869</v>
      </c>
      <c r="Q31" s="43">
        <f>'[14]1100'!$D21</f>
        <v>165122.72</v>
      </c>
      <c r="R31" s="43">
        <f>'[15]1100'!$D21</f>
        <v>6326.26</v>
      </c>
      <c r="S31" s="43">
        <f>'[16]1100'!$D21</f>
        <v>81405418.989999995</v>
      </c>
      <c r="T31" s="43">
        <f>'[17]1100'!$D21</f>
        <v>60290424.210000001</v>
      </c>
      <c r="U31" s="43">
        <f>'[18]1100'!$D21</f>
        <v>0</v>
      </c>
      <c r="V31" s="43">
        <f>'[19]1100'!$D21</f>
        <v>21716090.449999999</v>
      </c>
      <c r="W31" s="43">
        <f>'[20]1100'!$D21</f>
        <v>22235310.960000001</v>
      </c>
      <c r="X31" s="43">
        <f>'[21]1100'!$D21</f>
        <v>416314.79</v>
      </c>
      <c r="Y31" s="43">
        <f>'[22]1100'!$D21</f>
        <v>0</v>
      </c>
      <c r="Z31" s="43">
        <f>'[23]1100'!$D21</f>
        <v>0</v>
      </c>
      <c r="AA31" s="43">
        <f>'[24]1100'!$D21</f>
        <v>0</v>
      </c>
      <c r="AB31" s="43">
        <f>'[25]1100'!$D21</f>
        <v>63780.27</v>
      </c>
      <c r="AC31" s="31"/>
      <c r="AD31" s="1" t="s">
        <v>140</v>
      </c>
      <c r="AE31" s="110">
        <f t="shared" si="2"/>
        <v>0</v>
      </c>
      <c r="AF31" s="35" t="str">
        <f t="shared" si="3"/>
        <v>--</v>
      </c>
      <c r="AG31" s="42">
        <f>'[1]1100'!$L21</f>
        <v>0</v>
      </c>
      <c r="AH31" s="42">
        <f>'[2]1100'!$L21</f>
        <v>0</v>
      </c>
      <c r="AI31" s="42">
        <f>'[3]1100'!$L21</f>
        <v>0</v>
      </c>
      <c r="AJ31" s="42">
        <f>'[4]1100'!$L21</f>
        <v>0</v>
      </c>
      <c r="AK31" s="42">
        <f>'[5]1100'!$L21</f>
        <v>0</v>
      </c>
      <c r="AL31" s="42">
        <f>'[6]1100'!$L21</f>
        <v>0</v>
      </c>
      <c r="AM31" s="42">
        <f>'[7]1100'!$L21</f>
        <v>0</v>
      </c>
      <c r="AN31" s="42">
        <f>'[8]1100'!$L21</f>
        <v>0</v>
      </c>
      <c r="AO31" s="42">
        <f>'[9]1100'!$L21</f>
        <v>0</v>
      </c>
      <c r="AP31" s="42">
        <f>'[10]1100'!$L21</f>
        <v>0</v>
      </c>
      <c r="AQ31" s="42">
        <f>'[11]1100'!$L21</f>
        <v>0</v>
      </c>
      <c r="AR31" s="42">
        <f>'[12]1100'!$L21</f>
        <v>0</v>
      </c>
      <c r="AS31" s="42">
        <f>'[13]1100'!$L21</f>
        <v>0</v>
      </c>
      <c r="AT31" s="42">
        <f>'[14]1100'!$L21</f>
        <v>0</v>
      </c>
      <c r="AU31" s="42">
        <f>'[15]1100'!$L21</f>
        <v>0</v>
      </c>
      <c r="AV31" s="42">
        <f>'[16]1100'!$L21</f>
        <v>0</v>
      </c>
      <c r="AW31" s="42">
        <f>'[17]1100'!$L21</f>
        <v>0</v>
      </c>
      <c r="AX31" s="42">
        <f>'[18]1100'!$L21</f>
        <v>0</v>
      </c>
      <c r="AY31" s="42">
        <f>'[19]1100'!$L21</f>
        <v>0</v>
      </c>
      <c r="AZ31" s="42">
        <f>'[20]1100'!$L21</f>
        <v>0</v>
      </c>
      <c r="BA31" s="42">
        <f>'[21]1100'!$L21</f>
        <v>0</v>
      </c>
      <c r="BB31" s="42">
        <f>'[22]1100'!$L21</f>
        <v>0</v>
      </c>
      <c r="BC31" s="42">
        <f>'[23]1100'!$L21</f>
        <v>0</v>
      </c>
      <c r="BD31" s="42">
        <f>'[24]1100'!$L21</f>
        <v>0</v>
      </c>
      <c r="BE31" s="42">
        <f>'[25]1100'!$L21</f>
        <v>0</v>
      </c>
    </row>
    <row r="32" spans="1:57" s="32" customFormat="1" ht="18" customHeight="1">
      <c r="A32" s="31" t="s">
        <v>95</v>
      </c>
      <c r="B32" s="110">
        <f t="shared" si="0"/>
        <v>3021144966.1799994</v>
      </c>
      <c r="C32" s="35">
        <f t="shared" si="1"/>
        <v>0.1257463108884655</v>
      </c>
      <c r="D32" s="43">
        <f>'[1]1100'!$D22</f>
        <v>2147792471.4699998</v>
      </c>
      <c r="E32" s="43">
        <f>'[2]1100'!$D22</f>
        <v>11137534.529999999</v>
      </c>
      <c r="F32" s="43">
        <f>'[3]1100'!$D22</f>
        <v>403316.32</v>
      </c>
      <c r="G32" s="43">
        <f>'[4]1100'!$D22</f>
        <v>72557.069999999992</v>
      </c>
      <c r="H32" s="43">
        <f>'[5]1100'!$D22</f>
        <v>475043.52</v>
      </c>
      <c r="I32" s="43">
        <f>'[6]1100'!$D22</f>
        <v>43260.21</v>
      </c>
      <c r="J32" s="43">
        <f>'[7]1100'!$D22</f>
        <v>562493.5</v>
      </c>
      <c r="K32" s="43">
        <f>'[8]1100'!$D22</f>
        <v>770131.19</v>
      </c>
      <c r="L32" s="43">
        <f>'[9]1100'!$D22</f>
        <v>27886315.870000001</v>
      </c>
      <c r="M32" s="43">
        <f>'[10]1100'!$D22</f>
        <v>419515.14</v>
      </c>
      <c r="N32" s="43">
        <f>'[11]1100'!$D22</f>
        <v>17447.7</v>
      </c>
      <c r="O32" s="43">
        <f>'[12]1100'!$D22</f>
        <v>6566550.4600000009</v>
      </c>
      <c r="P32" s="43">
        <f>'[13]1100'!$D22</f>
        <v>3539849</v>
      </c>
      <c r="Q32" s="43">
        <f>'[14]1100'!$D22</f>
        <v>910421.75</v>
      </c>
      <c r="R32" s="43">
        <f>'[15]1100'!$D22</f>
        <v>0</v>
      </c>
      <c r="S32" s="43">
        <f>'[16]1100'!$D22</f>
        <v>188118850.87</v>
      </c>
      <c r="T32" s="43">
        <f>'[17]1100'!$D22</f>
        <v>320410778.64999998</v>
      </c>
      <c r="U32" s="43">
        <f>'[18]1100'!$D22</f>
        <v>119304083.43000001</v>
      </c>
      <c r="V32" s="43">
        <f>'[19]1100'!$D22</f>
        <v>59331445.310000002</v>
      </c>
      <c r="W32" s="43">
        <f>'[20]1100'!$D22</f>
        <v>41702582.240000002</v>
      </c>
      <c r="X32" s="43">
        <f>'[21]1100'!$D22</f>
        <v>127230.79</v>
      </c>
      <c r="Y32" s="43">
        <f>'[22]1100'!$D22</f>
        <v>24624.25</v>
      </c>
      <c r="Z32" s="43">
        <f>'[23]1100'!$D22</f>
        <v>70348530.409999996</v>
      </c>
      <c r="AA32" s="43">
        <f>'[24]1100'!$D22</f>
        <v>21095867.469999999</v>
      </c>
      <c r="AB32" s="43">
        <f>'[25]1100'!$D22</f>
        <v>84065.03</v>
      </c>
      <c r="AC32" s="31"/>
      <c r="AD32" s="1" t="s">
        <v>141</v>
      </c>
      <c r="AE32" s="110">
        <f t="shared" si="2"/>
        <v>0</v>
      </c>
      <c r="AF32" s="35" t="str">
        <f t="shared" si="3"/>
        <v>--</v>
      </c>
      <c r="AG32" s="42">
        <f>'[1]1100'!$L22</f>
        <v>0</v>
      </c>
      <c r="AH32" s="42">
        <f>'[2]1100'!$L22</f>
        <v>0</v>
      </c>
      <c r="AI32" s="42">
        <f>'[3]1100'!$L22</f>
        <v>0</v>
      </c>
      <c r="AJ32" s="42">
        <f>'[4]1100'!$L22</f>
        <v>0</v>
      </c>
      <c r="AK32" s="42">
        <f>'[5]1100'!$L22</f>
        <v>0</v>
      </c>
      <c r="AL32" s="42">
        <f>'[6]1100'!$L22</f>
        <v>0</v>
      </c>
      <c r="AM32" s="42">
        <f>'[7]1100'!$L22</f>
        <v>0</v>
      </c>
      <c r="AN32" s="42">
        <f>'[8]1100'!$L22</f>
        <v>0</v>
      </c>
      <c r="AO32" s="42">
        <f>'[9]1100'!$L22</f>
        <v>0</v>
      </c>
      <c r="AP32" s="42">
        <f>'[10]1100'!$L22</f>
        <v>0</v>
      </c>
      <c r="AQ32" s="42">
        <f>'[11]1100'!$L22</f>
        <v>0</v>
      </c>
      <c r="AR32" s="42">
        <f>'[12]1100'!$L22</f>
        <v>0</v>
      </c>
      <c r="AS32" s="42">
        <f>'[13]1100'!$L22</f>
        <v>0</v>
      </c>
      <c r="AT32" s="42">
        <f>'[14]1100'!$L22</f>
        <v>0</v>
      </c>
      <c r="AU32" s="42">
        <f>'[15]1100'!$L22</f>
        <v>0</v>
      </c>
      <c r="AV32" s="42">
        <f>'[16]1100'!$L22</f>
        <v>0</v>
      </c>
      <c r="AW32" s="42">
        <f>'[17]1100'!$L22</f>
        <v>0</v>
      </c>
      <c r="AX32" s="42">
        <f>'[18]1100'!$L22</f>
        <v>0</v>
      </c>
      <c r="AY32" s="42">
        <f>'[19]1100'!$L22</f>
        <v>0</v>
      </c>
      <c r="AZ32" s="42">
        <f>'[20]1100'!$L22</f>
        <v>0</v>
      </c>
      <c r="BA32" s="42">
        <f>'[21]1100'!$L22</f>
        <v>0</v>
      </c>
      <c r="BB32" s="42">
        <f>'[22]1100'!$L22</f>
        <v>0</v>
      </c>
      <c r="BC32" s="42">
        <f>'[23]1100'!$L22</f>
        <v>0</v>
      </c>
      <c r="BD32" s="42">
        <f>'[24]1100'!$L22</f>
        <v>0</v>
      </c>
      <c r="BE32" s="42">
        <f>'[25]1100'!$L22</f>
        <v>0</v>
      </c>
    </row>
    <row r="33" spans="1:57" s="32" customFormat="1" ht="18" customHeight="1">
      <c r="A33" s="31" t="s">
        <v>96</v>
      </c>
      <c r="B33" s="110">
        <f t="shared" si="0"/>
        <v>-1672227106.52</v>
      </c>
      <c r="C33" s="35">
        <f t="shared" si="1"/>
        <v>-6.9601555690477504E-2</v>
      </c>
      <c r="D33" s="43">
        <f>'[1]1100'!$D23</f>
        <v>0</v>
      </c>
      <c r="E33" s="43">
        <f>'[2]1100'!$D23</f>
        <v>-57576708.600000001</v>
      </c>
      <c r="F33" s="43">
        <f>'[3]1100'!$D23</f>
        <v>-2148262.46</v>
      </c>
      <c r="G33" s="43">
        <f>'[4]1100'!$D23</f>
        <v>-512546.22</v>
      </c>
      <c r="H33" s="43">
        <f>'[5]1100'!$D23</f>
        <v>-657502.67000000004</v>
      </c>
      <c r="I33" s="43">
        <f>'[6]1100'!$D23</f>
        <v>-95938.31</v>
      </c>
      <c r="J33" s="43">
        <f>'[7]1100'!$D23</f>
        <v>0</v>
      </c>
      <c r="K33" s="43">
        <f>'[8]1100'!$D23</f>
        <v>-532447.81000000006</v>
      </c>
      <c r="L33" s="43">
        <f>'[9]1100'!$D23</f>
        <v>0</v>
      </c>
      <c r="M33" s="43">
        <f>'[10]1100'!$D23</f>
        <v>-1738055.4</v>
      </c>
      <c r="N33" s="43">
        <f>'[11]1100'!$D23</f>
        <v>0</v>
      </c>
      <c r="O33" s="43">
        <f>'[12]1100'!$D23</f>
        <v>-14708693.810000001</v>
      </c>
      <c r="P33" s="43">
        <f>'[13]1100'!$D23</f>
        <v>-28464713</v>
      </c>
      <c r="Q33" s="43">
        <f>'[14]1100'!$D23</f>
        <v>-1044937.34</v>
      </c>
      <c r="R33" s="43">
        <f>'[15]1100'!$D23</f>
        <v>-1873.44</v>
      </c>
      <c r="S33" s="43">
        <f>'[16]1100'!$D23</f>
        <v>-408169684.16000003</v>
      </c>
      <c r="T33" s="43">
        <f>'[17]1100'!$D23</f>
        <v>-542887270.85000002</v>
      </c>
      <c r="U33" s="43">
        <f>'[18]1100'!$D23</f>
        <v>-214949862.22999999</v>
      </c>
      <c r="V33" s="43">
        <f>'[19]1100'!$D23</f>
        <v>-168483515.81</v>
      </c>
      <c r="W33" s="43">
        <f>'[20]1100'!$D23</f>
        <v>-152152263.44</v>
      </c>
      <c r="X33" s="43">
        <f>'[21]1100'!$D23</f>
        <v>-1084590.8400000001</v>
      </c>
      <c r="Y33" s="43">
        <f>'[22]1100'!$D23</f>
        <v>0</v>
      </c>
      <c r="Z33" s="43">
        <f>'[23]1100'!$D23</f>
        <v>-56623519.409999996</v>
      </c>
      <c r="AA33" s="43">
        <f>'[24]1100'!$D23</f>
        <v>-18885562.399999999</v>
      </c>
      <c r="AB33" s="43">
        <f>'[25]1100'!$D23</f>
        <v>-1509158.32</v>
      </c>
      <c r="AC33" s="31"/>
      <c r="AD33" s="1" t="s">
        <v>21</v>
      </c>
      <c r="AE33" s="36">
        <f t="shared" si="2"/>
        <v>0</v>
      </c>
      <c r="AF33" s="35" t="str">
        <f t="shared" si="3"/>
        <v>--</v>
      </c>
      <c r="AG33" s="42">
        <f>'[1]1100'!$L23</f>
        <v>0</v>
      </c>
      <c r="AH33" s="42">
        <f>'[2]1100'!$L23</f>
        <v>0</v>
      </c>
      <c r="AI33" s="42">
        <f>'[3]1100'!$L23</f>
        <v>0</v>
      </c>
      <c r="AJ33" s="42">
        <f>'[4]1100'!$L23</f>
        <v>0</v>
      </c>
      <c r="AK33" s="42">
        <f>'[5]1100'!$L23</f>
        <v>0</v>
      </c>
      <c r="AL33" s="42">
        <f>'[6]1100'!$L23</f>
        <v>0</v>
      </c>
      <c r="AM33" s="42">
        <f>'[7]1100'!$L23</f>
        <v>0</v>
      </c>
      <c r="AN33" s="42">
        <f>'[8]1100'!$L23</f>
        <v>0</v>
      </c>
      <c r="AO33" s="42">
        <f>'[9]1100'!$L23</f>
        <v>0</v>
      </c>
      <c r="AP33" s="42">
        <f>'[10]1100'!$L23</f>
        <v>0</v>
      </c>
      <c r="AQ33" s="42">
        <f>'[11]1100'!$L23</f>
        <v>0</v>
      </c>
      <c r="AR33" s="42">
        <f>'[12]1100'!$L23</f>
        <v>0</v>
      </c>
      <c r="AS33" s="42">
        <f>'[13]1100'!$L23</f>
        <v>0</v>
      </c>
      <c r="AT33" s="42">
        <f>'[14]1100'!$L23</f>
        <v>0</v>
      </c>
      <c r="AU33" s="42">
        <f>'[15]1100'!$L23</f>
        <v>0</v>
      </c>
      <c r="AV33" s="42">
        <f>'[16]1100'!$L23</f>
        <v>0</v>
      </c>
      <c r="AW33" s="42">
        <f>'[17]1100'!$L23</f>
        <v>0</v>
      </c>
      <c r="AX33" s="42">
        <f>'[18]1100'!$L23</f>
        <v>0</v>
      </c>
      <c r="AY33" s="42">
        <f>'[19]1100'!$L23</f>
        <v>0</v>
      </c>
      <c r="AZ33" s="42">
        <f>'[20]1100'!$L23</f>
        <v>0</v>
      </c>
      <c r="BA33" s="42">
        <f>'[21]1100'!$L23</f>
        <v>0</v>
      </c>
      <c r="BB33" s="42">
        <f>'[22]1100'!$L23</f>
        <v>0</v>
      </c>
      <c r="BC33" s="42">
        <f>'[23]1100'!$L23</f>
        <v>0</v>
      </c>
      <c r="BD33" s="42">
        <f>'[24]1100'!$L23</f>
        <v>0</v>
      </c>
      <c r="BE33" s="42">
        <f>'[25]1100'!$L23</f>
        <v>0</v>
      </c>
    </row>
    <row r="34" spans="1:57" s="32" customFormat="1" ht="18" customHeight="1">
      <c r="A34" s="60" t="s">
        <v>97</v>
      </c>
      <c r="B34" s="33">
        <f t="shared" si="0"/>
        <v>0</v>
      </c>
      <c r="C34" s="34" t="str">
        <f t="shared" si="1"/>
        <v>--</v>
      </c>
      <c r="D34" s="43">
        <f>'[1]1100'!$D24</f>
        <v>0</v>
      </c>
      <c r="E34" s="43">
        <f>'[2]1100'!$D24</f>
        <v>0</v>
      </c>
      <c r="F34" s="43">
        <f>'[3]1100'!$D24</f>
        <v>0</v>
      </c>
      <c r="G34" s="43">
        <f>'[4]1100'!$D24</f>
        <v>0</v>
      </c>
      <c r="H34" s="43">
        <f>'[5]1100'!$D24</f>
        <v>0</v>
      </c>
      <c r="I34" s="43">
        <f>'[6]1100'!$D24</f>
        <v>0</v>
      </c>
      <c r="J34" s="43">
        <f>'[7]1100'!$D24</f>
        <v>0</v>
      </c>
      <c r="K34" s="43">
        <f>'[8]1100'!$D24</f>
        <v>0</v>
      </c>
      <c r="L34" s="43">
        <f>'[9]1100'!$D24</f>
        <v>0</v>
      </c>
      <c r="M34" s="43">
        <f>'[10]1100'!$D24</f>
        <v>0</v>
      </c>
      <c r="N34" s="43">
        <f>'[11]1100'!$D24</f>
        <v>0</v>
      </c>
      <c r="O34" s="43">
        <f>'[12]1100'!$D24</f>
        <v>0</v>
      </c>
      <c r="P34" s="43">
        <f>'[13]1100'!$D24</f>
        <v>0</v>
      </c>
      <c r="Q34" s="43">
        <f>'[14]1100'!$D24</f>
        <v>0</v>
      </c>
      <c r="R34" s="43">
        <f>'[15]1100'!$D24</f>
        <v>0</v>
      </c>
      <c r="S34" s="43">
        <f>'[16]1100'!$D24</f>
        <v>0</v>
      </c>
      <c r="T34" s="43">
        <f>'[17]1100'!$D24</f>
        <v>0</v>
      </c>
      <c r="U34" s="43">
        <f>'[18]1100'!$D24</f>
        <v>0</v>
      </c>
      <c r="V34" s="43">
        <f>'[19]1100'!$D24</f>
        <v>0</v>
      </c>
      <c r="W34" s="43">
        <f>'[20]1100'!$D24</f>
        <v>0</v>
      </c>
      <c r="X34" s="43">
        <f>'[21]1100'!$D24</f>
        <v>0</v>
      </c>
      <c r="Y34" s="43">
        <f>'[22]1100'!$D24</f>
        <v>0</v>
      </c>
      <c r="Z34" s="43">
        <f>'[23]1100'!$D24</f>
        <v>0</v>
      </c>
      <c r="AA34" s="43">
        <f>'[24]1100'!$D24</f>
        <v>0</v>
      </c>
      <c r="AB34" s="43">
        <f>'[25]1100'!$D24</f>
        <v>0</v>
      </c>
      <c r="AC34" s="31"/>
      <c r="AD34" s="4" t="s">
        <v>142</v>
      </c>
      <c r="AE34" s="33">
        <f t="shared" si="2"/>
        <v>37168947367.620003</v>
      </c>
      <c r="AF34" s="34">
        <f t="shared" si="3"/>
        <v>1.5470485737715136</v>
      </c>
      <c r="AG34" s="42">
        <f>'[1]1100'!$L24</f>
        <v>36983065511.139999</v>
      </c>
      <c r="AH34" s="42">
        <f>'[2]1100'!$L24</f>
        <v>0</v>
      </c>
      <c r="AI34" s="42">
        <f>'[3]1100'!$L24</f>
        <v>0</v>
      </c>
      <c r="AJ34" s="42">
        <f>'[4]1100'!$L24</f>
        <v>0</v>
      </c>
      <c r="AK34" s="42">
        <f>'[5]1100'!$L24</f>
        <v>0</v>
      </c>
      <c r="AL34" s="42">
        <f>'[6]1100'!$L24</f>
        <v>0</v>
      </c>
      <c r="AM34" s="42">
        <f>'[7]1100'!$L24</f>
        <v>0</v>
      </c>
      <c r="AN34" s="42">
        <f>'[8]1100'!$L24</f>
        <v>0</v>
      </c>
      <c r="AO34" s="42">
        <f>'[9]1100'!$L24</f>
        <v>0</v>
      </c>
      <c r="AP34" s="42">
        <f>'[10]1100'!$L24</f>
        <v>0</v>
      </c>
      <c r="AQ34" s="42">
        <f>'[11]1100'!$L24</f>
        <v>0</v>
      </c>
      <c r="AR34" s="42">
        <f>'[12]1100'!$L24</f>
        <v>77911.58</v>
      </c>
      <c r="AS34" s="42">
        <f>'[13]1100'!$L24</f>
        <v>0</v>
      </c>
      <c r="AT34" s="42">
        <f>'[14]1100'!$L24</f>
        <v>0</v>
      </c>
      <c r="AU34" s="42">
        <f>'[15]1100'!$L24</f>
        <v>0</v>
      </c>
      <c r="AV34" s="42">
        <f>'[16]1100'!$L24</f>
        <v>45595667.649999999</v>
      </c>
      <c r="AW34" s="42">
        <f>'[17]1100'!$L24</f>
        <v>58665930.670000002</v>
      </c>
      <c r="AX34" s="42">
        <f>'[18]1100'!$L24</f>
        <v>1137595.76</v>
      </c>
      <c r="AY34" s="42">
        <f>'[19]1100'!$L24</f>
        <v>12803542.859999999</v>
      </c>
      <c r="AZ34" s="42">
        <f>'[20]1100'!$L24</f>
        <v>18070863.43</v>
      </c>
      <c r="BA34" s="42">
        <f>'[21]1100'!$L24</f>
        <v>0</v>
      </c>
      <c r="BB34" s="42">
        <f>'[22]1100'!$L24</f>
        <v>0</v>
      </c>
      <c r="BC34" s="42">
        <f>'[23]1100'!$L24</f>
        <v>18133250.760000002</v>
      </c>
      <c r="BD34" s="42">
        <f>'[24]1100'!$L24</f>
        <v>31397093.77</v>
      </c>
      <c r="BE34" s="42">
        <f>'[25]1100'!$L24</f>
        <v>0</v>
      </c>
    </row>
    <row r="35" spans="1:57" s="32" customFormat="1" ht="18" customHeight="1">
      <c r="A35" s="60" t="s">
        <v>98</v>
      </c>
      <c r="B35" s="33">
        <f t="shared" si="0"/>
        <v>1909096864.3100014</v>
      </c>
      <c r="C35" s="34">
        <f t="shared" si="1"/>
        <v>7.9460565614386747E-2</v>
      </c>
      <c r="D35" s="43">
        <f>'[1]1100'!$D25</f>
        <v>1637251245.0900011</v>
      </c>
      <c r="E35" s="43">
        <f>'[2]1100'!$D25</f>
        <v>77078.459999999992</v>
      </c>
      <c r="F35" s="43">
        <f>'[3]1100'!$D25</f>
        <v>600</v>
      </c>
      <c r="G35" s="43">
        <f>'[4]1100'!$D25</f>
        <v>0</v>
      </c>
      <c r="H35" s="43">
        <f>'[5]1100'!$D25</f>
        <v>0</v>
      </c>
      <c r="I35" s="43">
        <f>'[6]1100'!$D25</f>
        <v>0</v>
      </c>
      <c r="J35" s="43">
        <f>'[7]1100'!$D25</f>
        <v>0</v>
      </c>
      <c r="K35" s="43">
        <f>'[8]1100'!$D25</f>
        <v>0</v>
      </c>
      <c r="L35" s="43">
        <f>'[9]1100'!$D25</f>
        <v>0</v>
      </c>
      <c r="M35" s="43">
        <f>'[10]1100'!$D25</f>
        <v>0</v>
      </c>
      <c r="N35" s="43">
        <f>'[11]1100'!$D25</f>
        <v>0</v>
      </c>
      <c r="O35" s="43">
        <f>'[12]1100'!$D25</f>
        <v>0</v>
      </c>
      <c r="P35" s="43">
        <f>'[13]1100'!$D25</f>
        <v>0</v>
      </c>
      <c r="Q35" s="43">
        <f>'[14]1100'!$D25</f>
        <v>0</v>
      </c>
      <c r="R35" s="43">
        <f>'[15]1100'!$D25</f>
        <v>0</v>
      </c>
      <c r="S35" s="43">
        <f>'[16]1100'!$D25</f>
        <v>161139229.65000001</v>
      </c>
      <c r="T35" s="43">
        <f>'[17]1100'!$D25</f>
        <v>236798.41</v>
      </c>
      <c r="U35" s="43">
        <f>'[18]1100'!$D25</f>
        <v>27521057.960000001</v>
      </c>
      <c r="V35" s="43">
        <f>'[19]1100'!$D25</f>
        <v>37359000.75</v>
      </c>
      <c r="W35" s="43">
        <f>'[20]1100'!$D25</f>
        <v>45442213.589999996</v>
      </c>
      <c r="X35" s="43">
        <f>'[21]1100'!$D25</f>
        <v>0</v>
      </c>
      <c r="Y35" s="43">
        <f>'[22]1100'!$D25</f>
        <v>0</v>
      </c>
      <c r="Z35" s="43">
        <f>'[23]1100'!$D25</f>
        <v>69640.399999999994</v>
      </c>
      <c r="AA35" s="43">
        <f>'[24]1100'!$D25</f>
        <v>0</v>
      </c>
      <c r="AB35" s="43">
        <f>'[25]1100'!$D25</f>
        <v>0</v>
      </c>
      <c r="AC35" s="31"/>
      <c r="AD35" s="1" t="s">
        <v>143</v>
      </c>
      <c r="AE35" s="110">
        <f t="shared" si="2"/>
        <v>35700446797.620003</v>
      </c>
      <c r="AF35" s="35">
        <f t="shared" si="3"/>
        <v>1.4859265384894416</v>
      </c>
      <c r="AG35" s="42">
        <f>'[1]1100'!$L25</f>
        <v>35670970906.43</v>
      </c>
      <c r="AH35" s="42">
        <f>'[2]1100'!$L25</f>
        <v>0</v>
      </c>
      <c r="AI35" s="42">
        <f>'[3]1100'!$L25</f>
        <v>0</v>
      </c>
      <c r="AJ35" s="42">
        <f>'[4]1100'!$L25</f>
        <v>0</v>
      </c>
      <c r="AK35" s="42">
        <f>'[5]1100'!$L25</f>
        <v>0</v>
      </c>
      <c r="AL35" s="42">
        <f>'[6]1100'!$L25</f>
        <v>0</v>
      </c>
      <c r="AM35" s="42">
        <f>'[7]1100'!$L25</f>
        <v>0</v>
      </c>
      <c r="AN35" s="42">
        <f>'[8]1100'!$L25</f>
        <v>0</v>
      </c>
      <c r="AO35" s="42">
        <f>'[9]1100'!$L25</f>
        <v>0</v>
      </c>
      <c r="AP35" s="42">
        <f>'[10]1100'!$L25</f>
        <v>0</v>
      </c>
      <c r="AQ35" s="42">
        <f>'[11]1100'!$L25</f>
        <v>0</v>
      </c>
      <c r="AR35" s="42">
        <f>'[12]1100'!$L25</f>
        <v>0</v>
      </c>
      <c r="AS35" s="42">
        <f>'[13]1100'!$L25</f>
        <v>0</v>
      </c>
      <c r="AT35" s="42">
        <f>'[14]1100'!$L25</f>
        <v>0</v>
      </c>
      <c r="AU35" s="42">
        <f>'[15]1100'!$L25</f>
        <v>0</v>
      </c>
      <c r="AV35" s="42">
        <f>'[16]1100'!$L25</f>
        <v>0</v>
      </c>
      <c r="AW35" s="42">
        <f>'[17]1100'!$L25</f>
        <v>0</v>
      </c>
      <c r="AX35" s="42">
        <f>'[18]1100'!$L25</f>
        <v>0</v>
      </c>
      <c r="AY35" s="42">
        <f>'[19]1100'!$L25</f>
        <v>12803542.859999999</v>
      </c>
      <c r="AZ35" s="42">
        <f>'[20]1100'!$L25</f>
        <v>16509330.6</v>
      </c>
      <c r="BA35" s="42">
        <f>'[21]1100'!$L25</f>
        <v>0</v>
      </c>
      <c r="BB35" s="42">
        <f>'[22]1100'!$L25</f>
        <v>0</v>
      </c>
      <c r="BC35" s="42">
        <f>'[23]1100'!$L25</f>
        <v>0</v>
      </c>
      <c r="BD35" s="42">
        <f>'[24]1100'!$L25</f>
        <v>163017.73000000001</v>
      </c>
      <c r="BE35" s="42">
        <f>'[25]1100'!$L25</f>
        <v>0</v>
      </c>
    </row>
    <row r="36" spans="1:57" s="32" customFormat="1" ht="18" customHeight="1">
      <c r="A36" s="31" t="s">
        <v>99</v>
      </c>
      <c r="B36" s="110">
        <f t="shared" si="0"/>
        <v>5638003695.1300001</v>
      </c>
      <c r="C36" s="35">
        <f t="shared" si="1"/>
        <v>0.23466539122568361</v>
      </c>
      <c r="D36" s="43">
        <f>'[1]1100'!$D26</f>
        <v>5635723522.0600004</v>
      </c>
      <c r="E36" s="43">
        <f>'[2]1100'!$D26</f>
        <v>0</v>
      </c>
      <c r="F36" s="43">
        <f>'[3]1100'!$D26</f>
        <v>0</v>
      </c>
      <c r="G36" s="43">
        <f>'[4]1100'!$D26</f>
        <v>0</v>
      </c>
      <c r="H36" s="43">
        <f>'[5]1100'!$D26</f>
        <v>0</v>
      </c>
      <c r="I36" s="43">
        <f>'[6]1100'!$D26</f>
        <v>0</v>
      </c>
      <c r="J36" s="43">
        <f>'[7]1100'!$D26</f>
        <v>0</v>
      </c>
      <c r="K36" s="43">
        <f>'[8]1100'!$D26</f>
        <v>0</v>
      </c>
      <c r="L36" s="43">
        <f>'[9]1100'!$D26</f>
        <v>0</v>
      </c>
      <c r="M36" s="43">
        <f>'[10]1100'!$D26</f>
        <v>0</v>
      </c>
      <c r="N36" s="43">
        <f>'[11]1100'!$D26</f>
        <v>0</v>
      </c>
      <c r="O36" s="43">
        <f>'[12]1100'!$D26</f>
        <v>0</v>
      </c>
      <c r="P36" s="43">
        <f>'[13]1100'!$D26</f>
        <v>0</v>
      </c>
      <c r="Q36" s="43">
        <f>'[14]1100'!$D26</f>
        <v>0</v>
      </c>
      <c r="R36" s="43">
        <f>'[15]1100'!$D26</f>
        <v>0</v>
      </c>
      <c r="S36" s="43">
        <f>'[16]1100'!$D26</f>
        <v>1572049.69</v>
      </c>
      <c r="T36" s="43">
        <f>'[17]1100'!$D26</f>
        <v>236798.41</v>
      </c>
      <c r="U36" s="43">
        <f>'[18]1100'!$D26</f>
        <v>285030</v>
      </c>
      <c r="V36" s="43">
        <f>'[19]1100'!$D26</f>
        <v>0</v>
      </c>
      <c r="W36" s="43">
        <f>'[20]1100'!$D26</f>
        <v>126294.97</v>
      </c>
      <c r="X36" s="43">
        <f>'[21]1100'!$D26</f>
        <v>0</v>
      </c>
      <c r="Y36" s="43">
        <f>'[22]1100'!$D26</f>
        <v>0</v>
      </c>
      <c r="Z36" s="43">
        <f>'[23]1100'!$D26</f>
        <v>60000</v>
      </c>
      <c r="AA36" s="43">
        <f>'[24]1100'!$D26</f>
        <v>0</v>
      </c>
      <c r="AB36" s="43">
        <f>'[25]1100'!$D26</f>
        <v>0</v>
      </c>
      <c r="AC36" s="31"/>
      <c r="AD36" s="1" t="s">
        <v>144</v>
      </c>
      <c r="AE36" s="110">
        <f t="shared" si="2"/>
        <v>1468113824.0000002</v>
      </c>
      <c r="AF36" s="35">
        <f t="shared" si="3"/>
        <v>6.1105938112523829E-2</v>
      </c>
      <c r="AG36" s="42">
        <f>'[1]1100'!$L26</f>
        <v>1312094604.71</v>
      </c>
      <c r="AH36" s="42">
        <f>'[2]1100'!$L26</f>
        <v>0</v>
      </c>
      <c r="AI36" s="42">
        <f>'[3]1100'!$L26</f>
        <v>0</v>
      </c>
      <c r="AJ36" s="42">
        <f>'[4]1100'!$L26</f>
        <v>0</v>
      </c>
      <c r="AK36" s="42">
        <f>'[5]1100'!$L26</f>
        <v>0</v>
      </c>
      <c r="AL36" s="42">
        <f>'[6]1100'!$L26</f>
        <v>0</v>
      </c>
      <c r="AM36" s="42">
        <f>'[7]1100'!$L26</f>
        <v>0</v>
      </c>
      <c r="AN36" s="42">
        <f>'[8]1100'!$L26</f>
        <v>0</v>
      </c>
      <c r="AO36" s="42">
        <f>'[9]1100'!$L26</f>
        <v>0</v>
      </c>
      <c r="AP36" s="42">
        <f>'[10]1100'!$L26</f>
        <v>0</v>
      </c>
      <c r="AQ36" s="42">
        <f>'[11]1100'!$L26</f>
        <v>0</v>
      </c>
      <c r="AR36" s="42">
        <f>'[12]1100'!$L26</f>
        <v>0</v>
      </c>
      <c r="AS36" s="42">
        <f>'[13]1100'!$L26</f>
        <v>0</v>
      </c>
      <c r="AT36" s="42">
        <f>'[14]1100'!$L26</f>
        <v>0</v>
      </c>
      <c r="AU36" s="42">
        <f>'[15]1100'!$L26</f>
        <v>0</v>
      </c>
      <c r="AV36" s="42">
        <f>'[16]1100'!$L26</f>
        <v>45595667.649999999</v>
      </c>
      <c r="AW36" s="42">
        <f>'[17]1100'!$L26</f>
        <v>58665930.670000002</v>
      </c>
      <c r="AX36" s="42">
        <f>'[18]1100'!$L26</f>
        <v>1132422.2</v>
      </c>
      <c r="AY36" s="42">
        <f>'[19]1100'!$L26</f>
        <v>0</v>
      </c>
      <c r="AZ36" s="42">
        <f>'[20]1100'!$L26</f>
        <v>1257871.97</v>
      </c>
      <c r="BA36" s="42">
        <f>'[21]1100'!$L26</f>
        <v>0</v>
      </c>
      <c r="BB36" s="42">
        <f>'[22]1100'!$L26</f>
        <v>0</v>
      </c>
      <c r="BC36" s="42">
        <f>'[23]1100'!$L26</f>
        <v>18133250.760000002</v>
      </c>
      <c r="BD36" s="42">
        <f>'[24]1100'!$L26</f>
        <v>31234076.039999999</v>
      </c>
      <c r="BE36" s="42">
        <f>'[25]1100'!$L26</f>
        <v>0</v>
      </c>
    </row>
    <row r="37" spans="1:57" s="32" customFormat="1" ht="18" customHeight="1">
      <c r="A37" s="31" t="s">
        <v>100</v>
      </c>
      <c r="B37" s="110">
        <f t="shared" si="0"/>
        <v>914049623.80999994</v>
      </c>
      <c r="C37" s="35">
        <f t="shared" si="1"/>
        <v>3.8044638522734556E-2</v>
      </c>
      <c r="D37" s="43">
        <f>'[1]1100'!$D27</f>
        <v>644347236.78999996</v>
      </c>
      <c r="E37" s="43">
        <f>'[2]1100'!$D27</f>
        <v>74970.84</v>
      </c>
      <c r="F37" s="43">
        <f>'[3]1100'!$D27</f>
        <v>600</v>
      </c>
      <c r="G37" s="43">
        <f>'[4]1100'!$D27</f>
        <v>0</v>
      </c>
      <c r="H37" s="43">
        <f>'[5]1100'!$D27</f>
        <v>0</v>
      </c>
      <c r="I37" s="43">
        <f>'[6]1100'!$D27</f>
        <v>0</v>
      </c>
      <c r="J37" s="43">
        <f>'[7]1100'!$D27</f>
        <v>0</v>
      </c>
      <c r="K37" s="43">
        <f>'[8]1100'!$D27</f>
        <v>0</v>
      </c>
      <c r="L37" s="43">
        <f>'[9]1100'!$D27</f>
        <v>0</v>
      </c>
      <c r="M37" s="43">
        <f>'[10]1100'!$D27</f>
        <v>0</v>
      </c>
      <c r="N37" s="43">
        <f>'[11]1100'!$D27</f>
        <v>0</v>
      </c>
      <c r="O37" s="43">
        <f>'[12]1100'!$D27</f>
        <v>0</v>
      </c>
      <c r="P37" s="43">
        <f>'[13]1100'!$D27</f>
        <v>0</v>
      </c>
      <c r="Q37" s="43">
        <f>'[14]1100'!$D27</f>
        <v>0</v>
      </c>
      <c r="R37" s="43">
        <f>'[15]1100'!$D27</f>
        <v>0</v>
      </c>
      <c r="S37" s="43">
        <f>'[16]1100'!$D27</f>
        <v>159569858.92000002</v>
      </c>
      <c r="T37" s="43">
        <f>'[17]1100'!$D27</f>
        <v>0</v>
      </c>
      <c r="U37" s="43">
        <f>'[18]1100'!$D27</f>
        <v>27223609.039999999</v>
      </c>
      <c r="V37" s="43">
        <f>'[19]1100'!$D27</f>
        <v>37530303.200000003</v>
      </c>
      <c r="W37" s="43">
        <f>'[20]1100'!$D27</f>
        <v>45293404.619999997</v>
      </c>
      <c r="X37" s="43">
        <f>'[21]1100'!$D27</f>
        <v>0</v>
      </c>
      <c r="Y37" s="43">
        <f>'[22]1100'!$D27</f>
        <v>0</v>
      </c>
      <c r="Z37" s="43">
        <f>'[23]1100'!$D27</f>
        <v>9640.4</v>
      </c>
      <c r="AA37" s="43">
        <f>'[24]1100'!$D27</f>
        <v>0</v>
      </c>
      <c r="AB37" s="43">
        <f>'[25]1100'!$D27</f>
        <v>0</v>
      </c>
      <c r="AC37" s="31"/>
      <c r="AD37" s="1" t="s">
        <v>145</v>
      </c>
      <c r="AE37" s="110">
        <f t="shared" si="2"/>
        <v>0</v>
      </c>
      <c r="AF37" s="35" t="str">
        <f t="shared" si="3"/>
        <v>--</v>
      </c>
      <c r="AG37" s="42">
        <f>'[1]1100'!$L27</f>
        <v>0</v>
      </c>
      <c r="AH37" s="42">
        <f>'[2]1100'!$L27</f>
        <v>0</v>
      </c>
      <c r="AI37" s="42">
        <f>'[3]1100'!$L27</f>
        <v>0</v>
      </c>
      <c r="AJ37" s="42">
        <f>'[4]1100'!$L27</f>
        <v>0</v>
      </c>
      <c r="AK37" s="42">
        <f>'[5]1100'!$L27</f>
        <v>0</v>
      </c>
      <c r="AL37" s="42">
        <f>'[6]1100'!$L27</f>
        <v>0</v>
      </c>
      <c r="AM37" s="42">
        <f>'[7]1100'!$L27</f>
        <v>0</v>
      </c>
      <c r="AN37" s="42">
        <f>'[8]1100'!$L27</f>
        <v>0</v>
      </c>
      <c r="AO37" s="42">
        <f>'[9]1100'!$L27</f>
        <v>0</v>
      </c>
      <c r="AP37" s="42">
        <f>'[10]1100'!$L27</f>
        <v>0</v>
      </c>
      <c r="AQ37" s="42">
        <f>'[11]1100'!$L27</f>
        <v>0</v>
      </c>
      <c r="AR37" s="42">
        <f>'[12]1100'!$L27</f>
        <v>0</v>
      </c>
      <c r="AS37" s="42">
        <f>'[13]1100'!$L27</f>
        <v>0</v>
      </c>
      <c r="AT37" s="42">
        <f>'[14]1100'!$L27</f>
        <v>0</v>
      </c>
      <c r="AU37" s="42">
        <f>'[15]1100'!$L27</f>
        <v>0</v>
      </c>
      <c r="AV37" s="42">
        <f>'[16]1100'!$L27</f>
        <v>0</v>
      </c>
      <c r="AW37" s="42">
        <f>'[17]1100'!$L27</f>
        <v>0</v>
      </c>
      <c r="AX37" s="42">
        <f>'[18]1100'!$L27</f>
        <v>0</v>
      </c>
      <c r="AY37" s="42">
        <f>'[19]1100'!$L27</f>
        <v>0</v>
      </c>
      <c r="AZ37" s="42">
        <f>'[20]1100'!$L27</f>
        <v>0</v>
      </c>
      <c r="BA37" s="42">
        <f>'[21]1100'!$L27</f>
        <v>0</v>
      </c>
      <c r="BB37" s="42">
        <f>'[22]1100'!$L27</f>
        <v>0</v>
      </c>
      <c r="BC37" s="42">
        <f>'[23]1100'!$L27</f>
        <v>0</v>
      </c>
      <c r="BD37" s="42">
        <f>'[24]1100'!$L27</f>
        <v>0</v>
      </c>
      <c r="BE37" s="42">
        <f>'[25]1100'!$L27</f>
        <v>0</v>
      </c>
    </row>
    <row r="38" spans="1:57" s="32" customFormat="1" ht="18" customHeight="1">
      <c r="A38" s="31" t="s">
        <v>101</v>
      </c>
      <c r="B38" s="110">
        <f t="shared" si="0"/>
        <v>-5530241.3800000008</v>
      </c>
      <c r="C38" s="35">
        <f t="shared" si="1"/>
        <v>-2.3018010047264455E-4</v>
      </c>
      <c r="D38" s="43">
        <f>'[1]1100'!$D28</f>
        <v>-5658587.9800000004</v>
      </c>
      <c r="E38" s="43">
        <f>'[2]1100'!$D28</f>
        <v>2107.62</v>
      </c>
      <c r="F38" s="43">
        <f>'[3]1100'!$D28</f>
        <v>0</v>
      </c>
      <c r="G38" s="43">
        <f>'[4]1100'!$D28</f>
        <v>0</v>
      </c>
      <c r="H38" s="43">
        <f>'[5]1100'!$D28</f>
        <v>0</v>
      </c>
      <c r="I38" s="43">
        <f>'[6]1100'!$D28</f>
        <v>0</v>
      </c>
      <c r="J38" s="43">
        <f>'[7]1100'!$D28</f>
        <v>0</v>
      </c>
      <c r="K38" s="43">
        <f>'[8]1100'!$D28</f>
        <v>0</v>
      </c>
      <c r="L38" s="43">
        <f>'[9]1100'!$D28</f>
        <v>0</v>
      </c>
      <c r="M38" s="43">
        <f>'[10]1100'!$D28</f>
        <v>0</v>
      </c>
      <c r="N38" s="43">
        <f>'[11]1100'!$D28</f>
        <v>0</v>
      </c>
      <c r="O38" s="43">
        <f>'[12]1100'!$D28</f>
        <v>0</v>
      </c>
      <c r="P38" s="43">
        <f>'[13]1100'!$D28</f>
        <v>0</v>
      </c>
      <c r="Q38" s="43">
        <f>'[14]1100'!$D28</f>
        <v>0</v>
      </c>
      <c r="R38" s="43">
        <f>'[15]1100'!$D28</f>
        <v>0</v>
      </c>
      <c r="S38" s="43">
        <f>'[16]1100'!$D28</f>
        <v>0</v>
      </c>
      <c r="T38" s="43">
        <f>'[17]1100'!$D28</f>
        <v>0</v>
      </c>
      <c r="U38" s="43">
        <f>'[18]1100'!$D28</f>
        <v>12418.92</v>
      </c>
      <c r="V38" s="43">
        <f>'[19]1100'!$D28</f>
        <v>0</v>
      </c>
      <c r="W38" s="43">
        <f>'[20]1100'!$D28</f>
        <v>113820.06</v>
      </c>
      <c r="X38" s="43">
        <f>'[21]1100'!$D28</f>
        <v>0</v>
      </c>
      <c r="Y38" s="43">
        <f>'[22]1100'!$D28</f>
        <v>0</v>
      </c>
      <c r="Z38" s="43">
        <f>'[23]1100'!$D28</f>
        <v>0</v>
      </c>
      <c r="AA38" s="43">
        <f>'[24]1100'!$D28</f>
        <v>0</v>
      </c>
      <c r="AB38" s="43">
        <f>'[25]1100'!$D28</f>
        <v>0</v>
      </c>
      <c r="AC38" s="31"/>
      <c r="AD38" s="1" t="s">
        <v>146</v>
      </c>
      <c r="AE38" s="110">
        <f t="shared" si="2"/>
        <v>386746</v>
      </c>
      <c r="AF38" s="35">
        <f t="shared" si="3"/>
        <v>1.6097169548392004E-5</v>
      </c>
      <c r="AG38" s="42">
        <f>'[1]1100'!$L28</f>
        <v>0</v>
      </c>
      <c r="AH38" s="42">
        <f>'[2]1100'!$L28</f>
        <v>0</v>
      </c>
      <c r="AI38" s="42">
        <f>'[3]1100'!$L28</f>
        <v>0</v>
      </c>
      <c r="AJ38" s="42">
        <f>'[4]1100'!$L28</f>
        <v>0</v>
      </c>
      <c r="AK38" s="42">
        <f>'[5]1100'!$L28</f>
        <v>0</v>
      </c>
      <c r="AL38" s="42">
        <f>'[6]1100'!$L28</f>
        <v>0</v>
      </c>
      <c r="AM38" s="42">
        <f>'[7]1100'!$L28</f>
        <v>0</v>
      </c>
      <c r="AN38" s="42">
        <f>'[8]1100'!$L28</f>
        <v>0</v>
      </c>
      <c r="AO38" s="42">
        <f>'[9]1100'!$L28</f>
        <v>0</v>
      </c>
      <c r="AP38" s="42">
        <f>'[10]1100'!$L28</f>
        <v>0</v>
      </c>
      <c r="AQ38" s="42">
        <f>'[11]1100'!$L28</f>
        <v>0</v>
      </c>
      <c r="AR38" s="42">
        <f>'[12]1100'!$L28</f>
        <v>77911.58</v>
      </c>
      <c r="AS38" s="42">
        <f>'[13]1100'!$L28</f>
        <v>0</v>
      </c>
      <c r="AT38" s="42">
        <f>'[14]1100'!$L28</f>
        <v>0</v>
      </c>
      <c r="AU38" s="42">
        <f>'[15]1100'!$L28</f>
        <v>0</v>
      </c>
      <c r="AV38" s="42">
        <f>'[16]1100'!$L28</f>
        <v>0</v>
      </c>
      <c r="AW38" s="42">
        <f>'[17]1100'!$L28</f>
        <v>0</v>
      </c>
      <c r="AX38" s="42">
        <f>'[18]1100'!$L28</f>
        <v>5173.5600000000004</v>
      </c>
      <c r="AY38" s="42">
        <f>'[19]1100'!$L28</f>
        <v>0</v>
      </c>
      <c r="AZ38" s="42">
        <f>'[20]1100'!$L28</f>
        <v>303660.86</v>
      </c>
      <c r="BA38" s="42">
        <f>'[21]1100'!$L28</f>
        <v>0</v>
      </c>
      <c r="BB38" s="42">
        <f>'[22]1100'!$L28</f>
        <v>0</v>
      </c>
      <c r="BC38" s="42">
        <f>'[23]1100'!$L28</f>
        <v>0</v>
      </c>
      <c r="BD38" s="42">
        <f>'[24]1100'!$L28</f>
        <v>0</v>
      </c>
      <c r="BE38" s="42">
        <f>'[25]1100'!$L28</f>
        <v>0</v>
      </c>
    </row>
    <row r="39" spans="1:57" s="32" customFormat="1" ht="18" customHeight="1">
      <c r="A39" s="31" t="s">
        <v>102</v>
      </c>
      <c r="B39" s="110">
        <f t="shared" si="0"/>
        <v>-4637426213.25</v>
      </c>
      <c r="C39" s="35">
        <f t="shared" si="1"/>
        <v>-0.19301928403355884</v>
      </c>
      <c r="D39" s="43">
        <f>'[1]1100'!$D29</f>
        <v>-4637160925.7799997</v>
      </c>
      <c r="E39" s="43">
        <f>'[2]1100'!$D29</f>
        <v>0</v>
      </c>
      <c r="F39" s="43">
        <f>'[3]1100'!$D29</f>
        <v>0</v>
      </c>
      <c r="G39" s="43">
        <f>'[4]1100'!$D29</f>
        <v>0</v>
      </c>
      <c r="H39" s="43">
        <f>'[5]1100'!$D29</f>
        <v>0</v>
      </c>
      <c r="I39" s="43">
        <f>'[6]1100'!$D29</f>
        <v>0</v>
      </c>
      <c r="J39" s="43">
        <f>'[7]1100'!$D29</f>
        <v>0</v>
      </c>
      <c r="K39" s="43">
        <f>'[8]1100'!$D29</f>
        <v>0</v>
      </c>
      <c r="L39" s="43">
        <f>'[9]1100'!$D29</f>
        <v>0</v>
      </c>
      <c r="M39" s="43">
        <f>'[10]1100'!$D29</f>
        <v>0</v>
      </c>
      <c r="N39" s="43">
        <f>'[11]1100'!$D29</f>
        <v>0</v>
      </c>
      <c r="O39" s="43">
        <f>'[12]1100'!$D29</f>
        <v>0</v>
      </c>
      <c r="P39" s="43">
        <f>'[13]1100'!$D29</f>
        <v>0</v>
      </c>
      <c r="Q39" s="43">
        <f>'[14]1100'!$D29</f>
        <v>0</v>
      </c>
      <c r="R39" s="43">
        <f>'[15]1100'!$D29</f>
        <v>0</v>
      </c>
      <c r="S39" s="43">
        <f>'[16]1100'!$D29</f>
        <v>-2678.96</v>
      </c>
      <c r="T39" s="43">
        <f>'[17]1100'!$D29</f>
        <v>0</v>
      </c>
      <c r="U39" s="43">
        <f>'[18]1100'!$D29</f>
        <v>0</v>
      </c>
      <c r="V39" s="43">
        <f>'[19]1100'!$D29</f>
        <v>-171302.45</v>
      </c>
      <c r="W39" s="43">
        <f>'[20]1100'!$D29</f>
        <v>-91306.06</v>
      </c>
      <c r="X39" s="43">
        <f>'[21]1100'!$D29</f>
        <v>0</v>
      </c>
      <c r="Y39" s="43">
        <f>'[22]1100'!$D29</f>
        <v>0</v>
      </c>
      <c r="Z39" s="43">
        <f>'[23]1100'!$D29</f>
        <v>0</v>
      </c>
      <c r="AA39" s="43">
        <f>'[24]1100'!$D29</f>
        <v>0</v>
      </c>
      <c r="AB39" s="43">
        <f>'[25]1100'!$D29</f>
        <v>0</v>
      </c>
      <c r="AC39" s="31"/>
      <c r="AD39" s="4" t="s">
        <v>147</v>
      </c>
      <c r="AE39" s="33">
        <f t="shared" si="2"/>
        <v>0</v>
      </c>
      <c r="AF39" s="34" t="str">
        <f t="shared" si="3"/>
        <v>--</v>
      </c>
      <c r="AG39" s="42">
        <f>'[1]1100'!$L29</f>
        <v>0</v>
      </c>
      <c r="AH39" s="42">
        <f>'[2]1100'!$L29</f>
        <v>0</v>
      </c>
      <c r="AI39" s="42">
        <f>'[3]1100'!$L29</f>
        <v>0</v>
      </c>
      <c r="AJ39" s="42">
        <f>'[4]1100'!$L29</f>
        <v>0</v>
      </c>
      <c r="AK39" s="42">
        <f>'[5]1100'!$L29</f>
        <v>0</v>
      </c>
      <c r="AL39" s="42">
        <f>'[6]1100'!$L29</f>
        <v>0</v>
      </c>
      <c r="AM39" s="42">
        <f>'[7]1100'!$L29</f>
        <v>0</v>
      </c>
      <c r="AN39" s="42">
        <f>'[8]1100'!$L29</f>
        <v>0</v>
      </c>
      <c r="AO39" s="42">
        <f>'[9]1100'!$L29</f>
        <v>0</v>
      </c>
      <c r="AP39" s="42">
        <f>'[10]1100'!$L29</f>
        <v>0</v>
      </c>
      <c r="AQ39" s="42">
        <f>'[11]1100'!$L29</f>
        <v>0</v>
      </c>
      <c r="AR39" s="42">
        <f>'[12]1100'!$L29</f>
        <v>0</v>
      </c>
      <c r="AS39" s="42">
        <f>'[13]1100'!$L29</f>
        <v>0</v>
      </c>
      <c r="AT39" s="42">
        <f>'[14]1100'!$L29</f>
        <v>0</v>
      </c>
      <c r="AU39" s="42">
        <f>'[15]1100'!$L29</f>
        <v>0</v>
      </c>
      <c r="AV39" s="42">
        <f>'[16]1100'!$L29</f>
        <v>0</v>
      </c>
      <c r="AW39" s="42">
        <f>'[17]1100'!$L29</f>
        <v>0</v>
      </c>
      <c r="AX39" s="42">
        <f>'[18]1100'!$L29</f>
        <v>0</v>
      </c>
      <c r="AY39" s="42">
        <f>'[19]1100'!$L29</f>
        <v>0</v>
      </c>
      <c r="AZ39" s="42">
        <f>'[20]1100'!$L29</f>
        <v>0</v>
      </c>
      <c r="BA39" s="42">
        <f>'[21]1100'!$L29</f>
        <v>0</v>
      </c>
      <c r="BB39" s="42">
        <f>'[22]1100'!$L29</f>
        <v>0</v>
      </c>
      <c r="BC39" s="42">
        <f>'[23]1100'!$L29</f>
        <v>0</v>
      </c>
      <c r="BD39" s="42">
        <f>'[24]1100'!$L29</f>
        <v>0</v>
      </c>
      <c r="BE39" s="42">
        <f>'[25]1100'!$L29</f>
        <v>0</v>
      </c>
    </row>
    <row r="40" spans="1:57" s="32" customFormat="1" ht="18" customHeight="1">
      <c r="A40" s="60" t="s">
        <v>525</v>
      </c>
      <c r="B40" s="112">
        <f t="shared" ref="B40" si="4">SUM(D40:AB40)</f>
        <v>133781529.64</v>
      </c>
      <c r="C40" s="34">
        <f t="shared" si="1"/>
        <v>5.5682643519475578E-3</v>
      </c>
      <c r="D40" s="43"/>
      <c r="E40" s="43"/>
      <c r="F40" s="43"/>
      <c r="G40" s="43"/>
      <c r="H40" s="43"/>
      <c r="I40" s="43"/>
      <c r="J40" s="43"/>
      <c r="K40" s="43"/>
      <c r="L40" s="43"/>
      <c r="M40" s="43"/>
      <c r="N40" s="43"/>
      <c r="O40" s="43">
        <f>'[12]1100'!$D30</f>
        <v>0</v>
      </c>
      <c r="P40" s="43">
        <f>'[13]1100'!$D30</f>
        <v>0</v>
      </c>
      <c r="Q40" s="43">
        <f>'[14]1100'!$D30</f>
        <v>0</v>
      </c>
      <c r="R40" s="43">
        <f>'[15]1100'!$D30</f>
        <v>0</v>
      </c>
      <c r="S40" s="43">
        <f>'[16]1100'!$D30</f>
        <v>0</v>
      </c>
      <c r="T40" s="43">
        <f>'[17]1100'!$D30</f>
        <v>133781529.64</v>
      </c>
      <c r="U40" s="43">
        <f>'[18]1100'!$D30</f>
        <v>0</v>
      </c>
      <c r="V40" s="43">
        <f>'[19]1100'!$D30</f>
        <v>0</v>
      </c>
      <c r="W40" s="43">
        <f>'[20]1100'!$D30</f>
        <v>0</v>
      </c>
      <c r="X40" s="43">
        <f>'[21]1100'!$D30</f>
        <v>0</v>
      </c>
      <c r="Y40" s="43">
        <f>'[22]1100'!$D30</f>
        <v>0</v>
      </c>
      <c r="Z40" s="43">
        <f>'[23]1100'!$D30</f>
        <v>0</v>
      </c>
      <c r="AA40" s="43">
        <f>'[24]1100'!$D30</f>
        <v>0</v>
      </c>
      <c r="AB40" s="43">
        <f>'[25]1100'!$D30</f>
        <v>0</v>
      </c>
      <c r="AC40" s="31"/>
      <c r="AD40" s="4"/>
      <c r="AE40" s="33"/>
      <c r="AF40" s="34"/>
      <c r="AG40" s="42"/>
      <c r="AH40" s="42"/>
      <c r="AI40" s="42"/>
      <c r="AJ40" s="42"/>
      <c r="AK40" s="42"/>
      <c r="AL40" s="42"/>
      <c r="AM40" s="42"/>
      <c r="AN40" s="42"/>
      <c r="AO40" s="42"/>
      <c r="AP40" s="42"/>
      <c r="AQ40" s="42"/>
      <c r="AR40" s="42"/>
      <c r="AS40" s="42"/>
      <c r="AT40" s="42"/>
      <c r="AU40" s="42"/>
      <c r="AV40" s="42"/>
      <c r="AW40" s="42"/>
      <c r="AX40" s="42"/>
      <c r="AY40" s="42"/>
      <c r="AZ40" s="42"/>
      <c r="BA40" s="42"/>
      <c r="BB40" s="42"/>
      <c r="BC40" s="42"/>
      <c r="BD40" s="42"/>
      <c r="BE40" s="42"/>
    </row>
    <row r="41" spans="1:57" s="32" customFormat="1" ht="18" customHeight="1">
      <c r="A41" s="215" t="s">
        <v>18</v>
      </c>
      <c r="B41" s="213">
        <f t="shared" si="0"/>
        <v>1092660.77</v>
      </c>
      <c r="C41" s="214">
        <f t="shared" si="1"/>
        <v>4.5478804366603815E-5</v>
      </c>
      <c r="D41" s="43">
        <f>'[1]1100'!$D30</f>
        <v>0</v>
      </c>
      <c r="E41" s="43">
        <f>'[2]1100'!$D30</f>
        <v>0</v>
      </c>
      <c r="F41" s="43">
        <f>'[3]1100'!$D30</f>
        <v>0</v>
      </c>
      <c r="G41" s="43">
        <f>'[4]1100'!$D30</f>
        <v>0</v>
      </c>
      <c r="H41" s="43">
        <f>'[5]1100'!$D30</f>
        <v>0</v>
      </c>
      <c r="I41" s="43">
        <f>'[6]1100'!$D30</f>
        <v>0</v>
      </c>
      <c r="J41" s="43">
        <f>'[7]1100'!$D30</f>
        <v>0</v>
      </c>
      <c r="K41" s="43">
        <f>'[8]1100'!$D30</f>
        <v>0</v>
      </c>
      <c r="L41" s="43">
        <f>'[9]1100'!$D30</f>
        <v>0</v>
      </c>
      <c r="M41" s="43">
        <f>'[10]1100'!$D30</f>
        <v>0</v>
      </c>
      <c r="N41" s="43">
        <f>'[11]1100'!$D30</f>
        <v>0</v>
      </c>
      <c r="O41" s="43">
        <f>'[12]1100'!$D31</f>
        <v>0</v>
      </c>
      <c r="P41" s="43">
        <f>'[13]1100'!$D31</f>
        <v>0</v>
      </c>
      <c r="Q41" s="43">
        <f>'[14]1100'!$D31</f>
        <v>0</v>
      </c>
      <c r="R41" s="43">
        <f>'[15]1100'!$D31</f>
        <v>0</v>
      </c>
      <c r="S41" s="43">
        <f>'[16]1100'!$D31</f>
        <v>979121.96</v>
      </c>
      <c r="T41" s="43">
        <f>'[17]1100'!$D31</f>
        <v>0</v>
      </c>
      <c r="U41" s="43">
        <f>'[18]1100'!$D31</f>
        <v>113538.81</v>
      </c>
      <c r="V41" s="43">
        <f>'[19]1100'!$D31</f>
        <v>0</v>
      </c>
      <c r="W41" s="43">
        <f>'[20]1100'!$D31</f>
        <v>0</v>
      </c>
      <c r="X41" s="43">
        <f>'[21]1100'!$D31</f>
        <v>0</v>
      </c>
      <c r="Y41" s="43">
        <f>'[22]1100'!$D31</f>
        <v>0</v>
      </c>
      <c r="Z41" s="43">
        <f>'[23]1100'!$D31</f>
        <v>0</v>
      </c>
      <c r="AA41" s="43">
        <f>'[24]1100'!$D31</f>
        <v>0</v>
      </c>
      <c r="AB41" s="43">
        <f>'[25]1100'!$D31</f>
        <v>0</v>
      </c>
      <c r="AC41" s="31"/>
      <c r="AD41" s="4"/>
      <c r="AE41" s="33"/>
      <c r="AF41" s="34"/>
      <c r="AG41" s="42"/>
      <c r="AH41" s="42"/>
      <c r="AI41" s="42"/>
      <c r="AJ41" s="42"/>
      <c r="AK41" s="42"/>
      <c r="AL41" s="42"/>
      <c r="AM41" s="42"/>
      <c r="AN41" s="42"/>
      <c r="AO41" s="42"/>
      <c r="AP41" s="42"/>
      <c r="AQ41" s="42"/>
      <c r="AR41" s="42"/>
      <c r="AS41" s="42"/>
      <c r="AT41" s="42"/>
      <c r="AU41" s="42"/>
      <c r="AV41" s="42"/>
      <c r="AW41" s="42"/>
      <c r="AX41" s="42"/>
      <c r="AY41" s="42"/>
      <c r="AZ41" s="42"/>
      <c r="BA41" s="42"/>
      <c r="BB41" s="42"/>
      <c r="BC41" s="42"/>
      <c r="BD41" s="42"/>
      <c r="BE41" s="42"/>
    </row>
    <row r="42" spans="1:57" s="32" customFormat="1" ht="18" customHeight="1">
      <c r="A42" s="215" t="s">
        <v>103</v>
      </c>
      <c r="B42" s="213">
        <f t="shared" si="0"/>
        <v>2276111859.7399998</v>
      </c>
      <c r="C42" s="214">
        <f t="shared" si="1"/>
        <v>9.4736489885714689E-2</v>
      </c>
      <c r="D42" s="43">
        <f>'[1]1100'!$D31</f>
        <v>1010430962.7600002</v>
      </c>
      <c r="E42" s="43">
        <f>'[2]1100'!$D31</f>
        <v>8777851.6699999999</v>
      </c>
      <c r="F42" s="43">
        <f>'[3]1100'!$D31</f>
        <v>3047950.51</v>
      </c>
      <c r="G42" s="43">
        <f>'[4]1100'!$D31</f>
        <v>481201.51</v>
      </c>
      <c r="H42" s="43">
        <f>'[5]1100'!$D31</f>
        <v>688331.11</v>
      </c>
      <c r="I42" s="43">
        <f>'[6]1100'!$D31</f>
        <v>239373.13</v>
      </c>
      <c r="J42" s="43">
        <f>'[7]1100'!$D31</f>
        <v>394328.34</v>
      </c>
      <c r="K42" s="43">
        <f>'[8]1100'!$D31</f>
        <v>1623333.41</v>
      </c>
      <c r="L42" s="43">
        <f>'[9]1100'!$D31</f>
        <v>458147223.78999996</v>
      </c>
      <c r="M42" s="43">
        <f>'[10]1100'!$D31</f>
        <v>823382.21</v>
      </c>
      <c r="N42" s="43">
        <f>'[11]1100'!$D31</f>
        <v>2998629.05</v>
      </c>
      <c r="O42" s="43">
        <f>'[12]1100'!$D32</f>
        <v>5327543.09</v>
      </c>
      <c r="P42" s="43">
        <f>'[13]1100'!$D32</f>
        <v>5302429</v>
      </c>
      <c r="Q42" s="43">
        <f>'[14]1100'!$D32</f>
        <v>448370.14999999991</v>
      </c>
      <c r="R42" s="43">
        <f>'[15]1100'!$D32</f>
        <v>110257135.47999999</v>
      </c>
      <c r="S42" s="43">
        <f>'[16]1100'!$D32</f>
        <v>156054227.19</v>
      </c>
      <c r="T42" s="43">
        <f>'[17]1100'!$D32</f>
        <v>102903269.81000002</v>
      </c>
      <c r="U42" s="43">
        <f>'[18]1100'!$D32</f>
        <v>107582715.75</v>
      </c>
      <c r="V42" s="43">
        <f>'[19]1100'!$D32</f>
        <v>93737556.429999992</v>
      </c>
      <c r="W42" s="43">
        <f>'[20]1100'!$D32</f>
        <v>134804432.03</v>
      </c>
      <c r="X42" s="43">
        <f>'[21]1100'!$D32</f>
        <v>495627.07</v>
      </c>
      <c r="Y42" s="43">
        <f>'[22]1100'!$D32</f>
        <v>1039618.49</v>
      </c>
      <c r="Z42" s="43">
        <f>'[23]1100'!$D32</f>
        <v>54455598.599999994</v>
      </c>
      <c r="AA42" s="43">
        <f>'[24]1100'!$D32</f>
        <v>14719592.289999999</v>
      </c>
      <c r="AB42" s="43">
        <f>'[25]1100'!$D32</f>
        <v>1331176.8700000001</v>
      </c>
      <c r="AC42" s="31"/>
      <c r="AD42" s="215" t="s">
        <v>148</v>
      </c>
      <c r="AE42" s="213">
        <f t="shared" ref="AE42:AE60" si="5">SUM(AG42:BE42)</f>
        <v>10457654675.479998</v>
      </c>
      <c r="AF42" s="214">
        <f t="shared" ref="AF42:AF60" si="6">IF((AE42/$AE$64)=0,"--",AE42/$AE$64)</f>
        <v>0.43526924748991813</v>
      </c>
      <c r="AG42" s="42">
        <f>'[1]1100'!$L30</f>
        <v>9721018530.3299999</v>
      </c>
      <c r="AH42" s="42">
        <f>'[2]1100'!$L30</f>
        <v>1641347.46</v>
      </c>
      <c r="AI42" s="42">
        <f>'[3]1100'!$L30</f>
        <v>1608861.71</v>
      </c>
      <c r="AJ42" s="42">
        <f>'[4]1100'!$L30</f>
        <v>49289.440000000002</v>
      </c>
      <c r="AK42" s="42">
        <f>'[5]1100'!$L30</f>
        <v>261216.88999999998</v>
      </c>
      <c r="AL42" s="42">
        <f>'[6]1100'!$L30</f>
        <v>160424.09</v>
      </c>
      <c r="AM42" s="42">
        <f>'[7]1100'!$L30</f>
        <v>129097.9</v>
      </c>
      <c r="AN42" s="42">
        <f>'[8]1100'!$L30</f>
        <v>193403.24</v>
      </c>
      <c r="AO42" s="42">
        <f>'[9]1100'!$L30</f>
        <v>131592692.59</v>
      </c>
      <c r="AP42" s="42">
        <f>'[10]1100'!$L30</f>
        <v>1559871.35</v>
      </c>
      <c r="AQ42" s="42">
        <f>'[11]1100'!$L30</f>
        <v>3087297.81</v>
      </c>
      <c r="AR42" s="42">
        <f>'[12]1100'!$L31</f>
        <v>15954292.659999998</v>
      </c>
      <c r="AS42" s="42">
        <f>'[13]1100'!$L31</f>
        <v>5454994</v>
      </c>
      <c r="AT42" s="42">
        <f>'[14]1100'!$L31</f>
        <v>444672.43</v>
      </c>
      <c r="AU42" s="42">
        <f>'[15]1100'!$L31</f>
        <v>34271475.82</v>
      </c>
      <c r="AV42" s="42">
        <f>'[16]1100'!$L31</f>
        <v>116190624.04000001</v>
      </c>
      <c r="AW42" s="42">
        <f>'[17]1100'!$L31</f>
        <v>81770168.230000004</v>
      </c>
      <c r="AX42" s="42">
        <f>'[18]1100'!$L31</f>
        <v>111976205.94</v>
      </c>
      <c r="AY42" s="42">
        <f>'[19]1100'!$L31</f>
        <v>67340804.069999993</v>
      </c>
      <c r="AZ42" s="42">
        <f>'[20]1100'!$L31</f>
        <v>35628665.030000001</v>
      </c>
      <c r="BA42" s="42">
        <f>'[21]1100'!$L31</f>
        <v>436056.63999999996</v>
      </c>
      <c r="BB42" s="42">
        <f>'[22]1100'!$L31</f>
        <v>280315.09000000003</v>
      </c>
      <c r="BC42" s="42">
        <f>'[23]1100'!$L31</f>
        <v>90536871.710000008</v>
      </c>
      <c r="BD42" s="42">
        <f>'[24]1100'!$L31</f>
        <v>36049311.620000005</v>
      </c>
      <c r="BE42" s="42">
        <f>'[25]1100'!$L31</f>
        <v>18185.39</v>
      </c>
    </row>
    <row r="43" spans="1:57" s="32" customFormat="1" ht="18" customHeight="1">
      <c r="A43" s="60" t="s">
        <v>104</v>
      </c>
      <c r="B43" s="33">
        <f t="shared" si="0"/>
        <v>7942769.3399999999</v>
      </c>
      <c r="C43" s="34">
        <f t="shared" si="1"/>
        <v>3.3059451099623434E-4</v>
      </c>
      <c r="D43" s="43">
        <f>'[1]1100'!$D32</f>
        <v>0</v>
      </c>
      <c r="E43" s="43">
        <f>'[2]1100'!$D32</f>
        <v>0</v>
      </c>
      <c r="F43" s="43">
        <f>'[3]1100'!$D32</f>
        <v>0</v>
      </c>
      <c r="G43" s="43">
        <f>'[4]1100'!$D32</f>
        <v>0</v>
      </c>
      <c r="H43" s="43">
        <f>'[5]1100'!$D32</f>
        <v>0</v>
      </c>
      <c r="I43" s="43">
        <f>'[6]1100'!$D32</f>
        <v>0</v>
      </c>
      <c r="J43" s="43">
        <f>'[7]1100'!$D32</f>
        <v>0</v>
      </c>
      <c r="K43" s="43">
        <f>'[8]1100'!$D32</f>
        <v>0</v>
      </c>
      <c r="L43" s="43">
        <f>'[9]1100'!$D32</f>
        <v>0</v>
      </c>
      <c r="M43" s="43">
        <f>'[10]1100'!$D32</f>
        <v>0</v>
      </c>
      <c r="N43" s="43">
        <f>'[11]1100'!$D32</f>
        <v>0</v>
      </c>
      <c r="O43" s="43">
        <f>'[12]1100'!$D33</f>
        <v>11777.06</v>
      </c>
      <c r="P43" s="43">
        <f>'[13]1100'!$D33</f>
        <v>83041</v>
      </c>
      <c r="Q43" s="43">
        <f>'[14]1100'!$D33</f>
        <v>3697.8</v>
      </c>
      <c r="R43" s="43">
        <f>'[15]1100'!$D33</f>
        <v>0</v>
      </c>
      <c r="S43" s="43">
        <f>'[16]1100'!$D33</f>
        <v>0</v>
      </c>
      <c r="T43" s="43">
        <f>'[17]1100'!$D33</f>
        <v>404450.72</v>
      </c>
      <c r="U43" s="43">
        <f>'[18]1100'!$D33</f>
        <v>0</v>
      </c>
      <c r="V43" s="43">
        <f>'[19]1100'!$D33</f>
        <v>0</v>
      </c>
      <c r="W43" s="43">
        <f>'[20]1100'!$D33</f>
        <v>0</v>
      </c>
      <c r="X43" s="43">
        <f>'[21]1100'!$D33</f>
        <v>0</v>
      </c>
      <c r="Y43" s="43">
        <f>'[22]1100'!$D33</f>
        <v>0</v>
      </c>
      <c r="Z43" s="43">
        <f>'[23]1100'!$D33</f>
        <v>4901652.91</v>
      </c>
      <c r="AA43" s="43">
        <f>'[24]1100'!$D33</f>
        <v>2417060.85</v>
      </c>
      <c r="AB43" s="43">
        <f>'[25]1100'!$D33</f>
        <v>121089</v>
      </c>
      <c r="AC43" s="31"/>
      <c r="AD43" s="4" t="s">
        <v>138</v>
      </c>
      <c r="AE43" s="33">
        <f t="shared" si="5"/>
        <v>274898317</v>
      </c>
      <c r="AF43" s="34">
        <f t="shared" si="6"/>
        <v>1.1441837322988762E-2</v>
      </c>
      <c r="AG43" s="42">
        <f>'[1]1100'!$L31</f>
        <v>185595727.32999998</v>
      </c>
      <c r="AH43" s="42">
        <f>'[2]1100'!$L31</f>
        <v>0</v>
      </c>
      <c r="AI43" s="42">
        <f>'[3]1100'!$L31</f>
        <v>0</v>
      </c>
      <c r="AJ43" s="42">
        <f>'[4]1100'!$L31</f>
        <v>0</v>
      </c>
      <c r="AK43" s="42">
        <f>'[5]1100'!$L31</f>
        <v>0</v>
      </c>
      <c r="AL43" s="42">
        <f>'[6]1100'!$L31</f>
        <v>0</v>
      </c>
      <c r="AM43" s="42">
        <f>'[7]1100'!$L31</f>
        <v>0</v>
      </c>
      <c r="AN43" s="42">
        <f>'[8]1100'!$L31</f>
        <v>0</v>
      </c>
      <c r="AO43" s="42">
        <f>'[9]1100'!$L31</f>
        <v>0</v>
      </c>
      <c r="AP43" s="42">
        <f>'[10]1100'!$L31</f>
        <v>0</v>
      </c>
      <c r="AQ43" s="42">
        <f>'[11]1100'!$L31</f>
        <v>0</v>
      </c>
      <c r="AR43" s="42">
        <f>'[12]1100'!$L32</f>
        <v>0</v>
      </c>
      <c r="AS43" s="42">
        <f>'[13]1100'!$L32</f>
        <v>0</v>
      </c>
      <c r="AT43" s="42">
        <f>'[14]1100'!$L32</f>
        <v>0</v>
      </c>
      <c r="AU43" s="42">
        <f>'[15]1100'!$L32</f>
        <v>0</v>
      </c>
      <c r="AV43" s="42">
        <f>'[16]1100'!$L32</f>
        <v>130411.39</v>
      </c>
      <c r="AW43" s="42">
        <f>'[17]1100'!$L32</f>
        <v>148750.5</v>
      </c>
      <c r="AX43" s="42">
        <f>'[18]1100'!$L32</f>
        <v>63106270.960000001</v>
      </c>
      <c r="AY43" s="42">
        <f>'[19]1100'!$L32</f>
        <v>25917156.819999997</v>
      </c>
      <c r="AZ43" s="42">
        <f>'[20]1100'!$L32</f>
        <v>0</v>
      </c>
      <c r="BA43" s="42">
        <f>'[21]1100'!$L32</f>
        <v>0</v>
      </c>
      <c r="BB43" s="42">
        <f>'[22]1100'!$L32</f>
        <v>0</v>
      </c>
      <c r="BC43" s="42">
        <f>'[23]1100'!$L32</f>
        <v>0</v>
      </c>
      <c r="BD43" s="42">
        <f>'[24]1100'!$L32</f>
        <v>0</v>
      </c>
      <c r="BE43" s="42">
        <f>'[25]1100'!$L32</f>
        <v>0</v>
      </c>
    </row>
    <row r="44" spans="1:57" s="32" customFormat="1" ht="18" customHeight="1">
      <c r="A44" s="31" t="s">
        <v>105</v>
      </c>
      <c r="B44" s="110">
        <f t="shared" si="0"/>
        <v>7439802.7599999998</v>
      </c>
      <c r="C44" s="35">
        <f t="shared" si="1"/>
        <v>3.0966000019215398E-4</v>
      </c>
      <c r="D44" s="43">
        <f>'[1]1100'!$D33</f>
        <v>0</v>
      </c>
      <c r="E44" s="43">
        <f>'[2]1100'!$D33</f>
        <v>0</v>
      </c>
      <c r="F44" s="43">
        <f>'[3]1100'!$D33</f>
        <v>0</v>
      </c>
      <c r="G44" s="43">
        <f>'[4]1100'!$D33</f>
        <v>0</v>
      </c>
      <c r="H44" s="43">
        <f>'[5]1100'!$D33</f>
        <v>0</v>
      </c>
      <c r="I44" s="43">
        <f>'[6]1100'!$D33</f>
        <v>0</v>
      </c>
      <c r="J44" s="43">
        <f>'[7]1100'!$D33</f>
        <v>0</v>
      </c>
      <c r="K44" s="43">
        <f>'[8]1100'!$D33</f>
        <v>0</v>
      </c>
      <c r="L44" s="43">
        <f>'[9]1100'!$D33</f>
        <v>0</v>
      </c>
      <c r="M44" s="43">
        <f>'[10]1100'!$D33</f>
        <v>0</v>
      </c>
      <c r="N44" s="43">
        <f>'[11]1100'!$D33</f>
        <v>0</v>
      </c>
      <c r="O44" s="43">
        <f>'[12]1100'!$D34</f>
        <v>0</v>
      </c>
      <c r="P44" s="43">
        <f>'[13]1100'!$D34</f>
        <v>0</v>
      </c>
      <c r="Q44" s="43">
        <f>'[14]1100'!$D34</f>
        <v>0</v>
      </c>
      <c r="R44" s="43">
        <f>'[15]1100'!$D34</f>
        <v>0</v>
      </c>
      <c r="S44" s="43">
        <f>'[16]1100'!$D34</f>
        <v>0</v>
      </c>
      <c r="T44" s="43">
        <f>'[17]1100'!$D34</f>
        <v>0</v>
      </c>
      <c r="U44" s="43">
        <f>'[18]1100'!$D34</f>
        <v>0</v>
      </c>
      <c r="V44" s="43">
        <f>'[19]1100'!$D34</f>
        <v>0</v>
      </c>
      <c r="W44" s="43">
        <f>'[20]1100'!$D34</f>
        <v>0</v>
      </c>
      <c r="X44" s="43">
        <f>'[21]1100'!$D34</f>
        <v>0</v>
      </c>
      <c r="Y44" s="43">
        <f>'[22]1100'!$D34</f>
        <v>0</v>
      </c>
      <c r="Z44" s="43">
        <f>'[23]1100'!$D34</f>
        <v>4901652.91</v>
      </c>
      <c r="AA44" s="43">
        <f>'[24]1100'!$D34</f>
        <v>2417060.85</v>
      </c>
      <c r="AB44" s="43">
        <f>'[25]1100'!$D34</f>
        <v>121089</v>
      </c>
      <c r="AC44" s="31"/>
      <c r="AD44" s="1" t="s">
        <v>149</v>
      </c>
      <c r="AE44" s="110">
        <f t="shared" si="5"/>
        <v>88949791.450000003</v>
      </c>
      <c r="AF44" s="35">
        <f t="shared" si="6"/>
        <v>3.7022745529747157E-3</v>
      </c>
      <c r="AG44" s="42">
        <f>'[1]1100'!$L32</f>
        <v>0</v>
      </c>
      <c r="AH44" s="42">
        <f>'[2]1100'!$L32</f>
        <v>0</v>
      </c>
      <c r="AI44" s="42">
        <f>'[3]1100'!$L32</f>
        <v>0</v>
      </c>
      <c r="AJ44" s="42">
        <f>'[4]1100'!$L32</f>
        <v>0</v>
      </c>
      <c r="AK44" s="42">
        <f>'[5]1100'!$L32</f>
        <v>0</v>
      </c>
      <c r="AL44" s="42">
        <f>'[6]1100'!$L32</f>
        <v>0</v>
      </c>
      <c r="AM44" s="42">
        <f>'[7]1100'!$L32</f>
        <v>0</v>
      </c>
      <c r="AN44" s="42">
        <f>'[8]1100'!$L32</f>
        <v>0</v>
      </c>
      <c r="AO44" s="42">
        <f>'[9]1100'!$L32</f>
        <v>0</v>
      </c>
      <c r="AP44" s="42">
        <f>'[10]1100'!$L32</f>
        <v>0</v>
      </c>
      <c r="AQ44" s="42">
        <f>'[11]1100'!$L32</f>
        <v>0</v>
      </c>
      <c r="AR44" s="42">
        <f>'[12]1100'!$L33</f>
        <v>0</v>
      </c>
      <c r="AS44" s="42">
        <f>'[13]1100'!$L33</f>
        <v>0</v>
      </c>
      <c r="AT44" s="42">
        <f>'[14]1100'!$L33</f>
        <v>0</v>
      </c>
      <c r="AU44" s="42">
        <f>'[15]1100'!$L33</f>
        <v>0</v>
      </c>
      <c r="AV44" s="42">
        <f>'[16]1100'!$L33</f>
        <v>0</v>
      </c>
      <c r="AW44" s="42">
        <f>'[17]1100'!$L33</f>
        <v>0</v>
      </c>
      <c r="AX44" s="42">
        <f>'[18]1100'!$L33</f>
        <v>63106270.960000001</v>
      </c>
      <c r="AY44" s="42">
        <f>'[19]1100'!$L33</f>
        <v>25843520.489999998</v>
      </c>
      <c r="AZ44" s="42">
        <f>'[20]1100'!$L33</f>
        <v>0</v>
      </c>
      <c r="BA44" s="42">
        <f>'[21]1100'!$L33</f>
        <v>0</v>
      </c>
      <c r="BB44" s="42">
        <f>'[22]1100'!$L33</f>
        <v>0</v>
      </c>
      <c r="BC44" s="42">
        <f>'[23]1100'!$L33</f>
        <v>0</v>
      </c>
      <c r="BD44" s="42">
        <f>'[24]1100'!$L33</f>
        <v>0</v>
      </c>
      <c r="BE44" s="42">
        <f>'[25]1100'!$L33</f>
        <v>0</v>
      </c>
    </row>
    <row r="45" spans="1:57" s="32" customFormat="1" ht="18" customHeight="1">
      <c r="A45" s="31" t="s">
        <v>106</v>
      </c>
      <c r="B45" s="110">
        <f t="shared" si="0"/>
        <v>98515.86</v>
      </c>
      <c r="C45" s="35">
        <f t="shared" si="1"/>
        <v>4.1004341392687966E-6</v>
      </c>
      <c r="D45" s="43">
        <f>'[1]1100'!$D34</f>
        <v>0</v>
      </c>
      <c r="E45" s="43">
        <f>'[2]1100'!$D34</f>
        <v>0</v>
      </c>
      <c r="F45" s="43">
        <f>'[3]1100'!$D34</f>
        <v>0</v>
      </c>
      <c r="G45" s="43">
        <f>'[4]1100'!$D34</f>
        <v>0</v>
      </c>
      <c r="H45" s="43">
        <f>'[5]1100'!$D34</f>
        <v>0</v>
      </c>
      <c r="I45" s="43">
        <f>'[6]1100'!$D34</f>
        <v>0</v>
      </c>
      <c r="J45" s="43">
        <f>'[7]1100'!$D34</f>
        <v>0</v>
      </c>
      <c r="K45" s="43">
        <f>'[8]1100'!$D34</f>
        <v>0</v>
      </c>
      <c r="L45" s="43">
        <f>'[9]1100'!$D34</f>
        <v>0</v>
      </c>
      <c r="M45" s="43">
        <f>'[10]1100'!$D34</f>
        <v>0</v>
      </c>
      <c r="N45" s="43">
        <f>'[11]1100'!$D34</f>
        <v>0</v>
      </c>
      <c r="O45" s="43">
        <f>'[12]1100'!$D35</f>
        <v>11777.06</v>
      </c>
      <c r="P45" s="43">
        <f>'[13]1100'!$D35</f>
        <v>83041</v>
      </c>
      <c r="Q45" s="43">
        <f>'[14]1100'!$D35</f>
        <v>3697.8</v>
      </c>
      <c r="R45" s="43">
        <f>'[15]1100'!$D35</f>
        <v>0</v>
      </c>
      <c r="S45" s="43">
        <f>'[16]1100'!$D35</f>
        <v>0</v>
      </c>
      <c r="T45" s="43">
        <f>'[17]1100'!$D35</f>
        <v>0</v>
      </c>
      <c r="U45" s="43">
        <f>'[18]1100'!$D35</f>
        <v>0</v>
      </c>
      <c r="V45" s="43">
        <f>'[19]1100'!$D35</f>
        <v>0</v>
      </c>
      <c r="W45" s="43">
        <f>'[20]1100'!$D35</f>
        <v>0</v>
      </c>
      <c r="X45" s="43">
        <f>'[21]1100'!$D35</f>
        <v>0</v>
      </c>
      <c r="Y45" s="43">
        <f>'[22]1100'!$D35</f>
        <v>0</v>
      </c>
      <c r="Z45" s="43">
        <f>'[23]1100'!$D35</f>
        <v>0</v>
      </c>
      <c r="AA45" s="43">
        <f>'[24]1100'!$D35</f>
        <v>0</v>
      </c>
      <c r="AB45" s="43">
        <f>'[25]1100'!$D35</f>
        <v>0</v>
      </c>
      <c r="AC45" s="31"/>
      <c r="AD45" s="1" t="s">
        <v>140</v>
      </c>
      <c r="AE45" s="110">
        <f t="shared" si="5"/>
        <v>168949791.44999999</v>
      </c>
      <c r="AF45" s="35">
        <f t="shared" si="6"/>
        <v>7.0320402489906023E-3</v>
      </c>
      <c r="AG45" s="42">
        <f>'[1]1100'!$L33</f>
        <v>168949791.44999999</v>
      </c>
      <c r="AH45" s="42">
        <f>'[2]1100'!$L33</f>
        <v>0</v>
      </c>
      <c r="AI45" s="42">
        <f>'[3]1100'!$L33</f>
        <v>0</v>
      </c>
      <c r="AJ45" s="42">
        <f>'[4]1100'!$L33</f>
        <v>0</v>
      </c>
      <c r="AK45" s="42">
        <f>'[5]1100'!$L33</f>
        <v>0</v>
      </c>
      <c r="AL45" s="42">
        <f>'[6]1100'!$L33</f>
        <v>0</v>
      </c>
      <c r="AM45" s="42">
        <f>'[7]1100'!$L33</f>
        <v>0</v>
      </c>
      <c r="AN45" s="42">
        <f>'[8]1100'!$L33</f>
        <v>0</v>
      </c>
      <c r="AO45" s="42">
        <f>'[9]1100'!$L33</f>
        <v>0</v>
      </c>
      <c r="AP45" s="42">
        <f>'[10]1100'!$L33</f>
        <v>0</v>
      </c>
      <c r="AQ45" s="42">
        <f>'[11]1100'!$L33</f>
        <v>0</v>
      </c>
      <c r="AR45" s="42">
        <f>'[12]1100'!$L34</f>
        <v>0</v>
      </c>
      <c r="AS45" s="42">
        <f>'[13]1100'!$L34</f>
        <v>0</v>
      </c>
      <c r="AT45" s="42">
        <f>'[14]1100'!$L34</f>
        <v>0</v>
      </c>
      <c r="AU45" s="42">
        <f>'[15]1100'!$L34</f>
        <v>0</v>
      </c>
      <c r="AV45" s="42">
        <f>'[16]1100'!$L34</f>
        <v>0</v>
      </c>
      <c r="AW45" s="42">
        <f>'[17]1100'!$L34</f>
        <v>0</v>
      </c>
      <c r="AX45" s="42">
        <f>'[18]1100'!$L34</f>
        <v>0</v>
      </c>
      <c r="AY45" s="42">
        <f>'[19]1100'!$L34</f>
        <v>0</v>
      </c>
      <c r="AZ45" s="42">
        <f>'[20]1100'!$L34</f>
        <v>0</v>
      </c>
      <c r="BA45" s="42">
        <f>'[21]1100'!$L34</f>
        <v>0</v>
      </c>
      <c r="BB45" s="42">
        <f>'[22]1100'!$L34</f>
        <v>0</v>
      </c>
      <c r="BC45" s="42">
        <f>'[23]1100'!$L34</f>
        <v>0</v>
      </c>
      <c r="BD45" s="42">
        <f>'[24]1100'!$L34</f>
        <v>0</v>
      </c>
      <c r="BE45" s="42">
        <f>'[25]1100'!$L34</f>
        <v>0</v>
      </c>
    </row>
    <row r="46" spans="1:57" s="32" customFormat="1" ht="18" customHeight="1">
      <c r="A46" s="31" t="s">
        <v>107</v>
      </c>
      <c r="B46" s="110">
        <f t="shared" ref="B46:B64" si="7">SUM(D46:AB46)</f>
        <v>0</v>
      </c>
      <c r="C46" s="35" t="str">
        <f t="shared" ref="C46:C64" si="8">IF((B46/$B$64)=0,"--",B46/$B$64)</f>
        <v>--</v>
      </c>
      <c r="D46" s="43">
        <f>'[1]1100'!$D35</f>
        <v>0</v>
      </c>
      <c r="E46" s="43">
        <f>'[2]1100'!$D35</f>
        <v>0</v>
      </c>
      <c r="F46" s="43">
        <f>'[3]1100'!$D35</f>
        <v>0</v>
      </c>
      <c r="G46" s="43">
        <f>'[4]1100'!$D35</f>
        <v>0</v>
      </c>
      <c r="H46" s="43">
        <f>'[5]1100'!$D35</f>
        <v>0</v>
      </c>
      <c r="I46" s="43">
        <f>'[6]1100'!$D35</f>
        <v>0</v>
      </c>
      <c r="J46" s="43">
        <f>'[7]1100'!$D35</f>
        <v>0</v>
      </c>
      <c r="K46" s="43">
        <f>'[8]1100'!$D35</f>
        <v>0</v>
      </c>
      <c r="L46" s="43">
        <f>'[9]1100'!$D35</f>
        <v>0</v>
      </c>
      <c r="M46" s="43">
        <f>'[10]1100'!$D35</f>
        <v>0</v>
      </c>
      <c r="N46" s="43">
        <f>'[11]1100'!$D35</f>
        <v>0</v>
      </c>
      <c r="O46" s="43">
        <f>'[12]1100'!$D36</f>
        <v>0</v>
      </c>
      <c r="P46" s="43">
        <f>'[13]1100'!$D36</f>
        <v>0</v>
      </c>
      <c r="Q46" s="43">
        <f>'[14]1100'!$D36</f>
        <v>0</v>
      </c>
      <c r="R46" s="43">
        <f>'[15]1100'!$D36</f>
        <v>0</v>
      </c>
      <c r="S46" s="43">
        <f>'[16]1100'!$D36</f>
        <v>0</v>
      </c>
      <c r="T46" s="43">
        <f>'[17]1100'!$D36</f>
        <v>0</v>
      </c>
      <c r="U46" s="43">
        <f>'[18]1100'!$D36</f>
        <v>0</v>
      </c>
      <c r="V46" s="43">
        <f>'[19]1100'!$D36</f>
        <v>0</v>
      </c>
      <c r="W46" s="43">
        <f>'[20]1100'!$D36</f>
        <v>0</v>
      </c>
      <c r="X46" s="43">
        <f>'[21]1100'!$D36</f>
        <v>0</v>
      </c>
      <c r="Y46" s="43">
        <f>'[22]1100'!$D36</f>
        <v>0</v>
      </c>
      <c r="Z46" s="43">
        <f>'[23]1100'!$D36</f>
        <v>0</v>
      </c>
      <c r="AA46" s="43">
        <f>'[24]1100'!$D36</f>
        <v>0</v>
      </c>
      <c r="AB46" s="43">
        <f>'[25]1100'!$D36</f>
        <v>0</v>
      </c>
      <c r="AC46" s="31"/>
      <c r="AD46" s="206" t="s">
        <v>141</v>
      </c>
      <c r="AE46" s="110">
        <f t="shared" si="5"/>
        <v>16998734.100000001</v>
      </c>
      <c r="AF46" s="35">
        <f t="shared" si="6"/>
        <v>7.0752252102344372E-4</v>
      </c>
      <c r="AG46" s="42">
        <f>'[1]1100'!$L34</f>
        <v>16645935.880000001</v>
      </c>
      <c r="AH46" s="42">
        <f>'[2]1100'!$L34</f>
        <v>0</v>
      </c>
      <c r="AI46" s="42">
        <f>'[3]1100'!$L34</f>
        <v>0</v>
      </c>
      <c r="AJ46" s="42">
        <f>'[4]1100'!$L34</f>
        <v>0</v>
      </c>
      <c r="AK46" s="42">
        <f>'[5]1100'!$L34</f>
        <v>0</v>
      </c>
      <c r="AL46" s="42">
        <f>'[6]1100'!$L34</f>
        <v>0</v>
      </c>
      <c r="AM46" s="42">
        <f>'[7]1100'!$L34</f>
        <v>0</v>
      </c>
      <c r="AN46" s="42">
        <f>'[8]1100'!$L34</f>
        <v>0</v>
      </c>
      <c r="AO46" s="42">
        <f>'[9]1100'!$L34</f>
        <v>0</v>
      </c>
      <c r="AP46" s="42">
        <f>'[10]1100'!$L34</f>
        <v>0</v>
      </c>
      <c r="AQ46" s="42">
        <f>'[11]1100'!$L34</f>
        <v>0</v>
      </c>
      <c r="AR46" s="42">
        <f>'[12]1100'!$L35</f>
        <v>0</v>
      </c>
      <c r="AS46" s="42">
        <f>'[13]1100'!$L35</f>
        <v>0</v>
      </c>
      <c r="AT46" s="42">
        <f>'[14]1100'!$L35</f>
        <v>0</v>
      </c>
      <c r="AU46" s="42">
        <f>'[15]1100'!$L35</f>
        <v>0</v>
      </c>
      <c r="AV46" s="42">
        <f>'[16]1100'!$L35</f>
        <v>130411.39</v>
      </c>
      <c r="AW46" s="42">
        <f>'[17]1100'!$L35</f>
        <v>148750.5</v>
      </c>
      <c r="AX46" s="42">
        <f>'[18]1100'!$L35</f>
        <v>0</v>
      </c>
      <c r="AY46" s="42">
        <f>'[19]1100'!$L35</f>
        <v>73636.33</v>
      </c>
      <c r="AZ46" s="42">
        <f>'[20]1100'!$L35</f>
        <v>0</v>
      </c>
      <c r="BA46" s="42">
        <f>'[21]1100'!$L35</f>
        <v>0</v>
      </c>
      <c r="BB46" s="42">
        <f>'[22]1100'!$L35</f>
        <v>0</v>
      </c>
      <c r="BC46" s="42">
        <f>'[23]1100'!$L35</f>
        <v>0</v>
      </c>
      <c r="BD46" s="42">
        <f>'[24]1100'!$L35</f>
        <v>0</v>
      </c>
      <c r="BE46" s="42">
        <f>'[25]1100'!$L35</f>
        <v>0</v>
      </c>
    </row>
    <row r="47" spans="1:57" s="32" customFormat="1" ht="18" customHeight="1">
      <c r="A47" s="31" t="s">
        <v>108</v>
      </c>
      <c r="B47" s="110">
        <f t="shared" si="7"/>
        <v>404450.72</v>
      </c>
      <c r="C47" s="35">
        <f t="shared" si="8"/>
        <v>1.6834076664811582E-5</v>
      </c>
      <c r="D47" s="43">
        <f>'[1]1100'!$D36</f>
        <v>0</v>
      </c>
      <c r="E47" s="43">
        <f>'[2]1100'!$D36</f>
        <v>0</v>
      </c>
      <c r="F47" s="43">
        <f>'[3]1100'!$D36</f>
        <v>0</v>
      </c>
      <c r="G47" s="43">
        <f>'[4]1100'!$D36</f>
        <v>0</v>
      </c>
      <c r="H47" s="43">
        <f>'[5]1100'!$D36</f>
        <v>0</v>
      </c>
      <c r="I47" s="43">
        <f>'[6]1100'!$D36</f>
        <v>0</v>
      </c>
      <c r="J47" s="43">
        <f>'[7]1100'!$D36</f>
        <v>0</v>
      </c>
      <c r="K47" s="43">
        <f>'[8]1100'!$D36</f>
        <v>0</v>
      </c>
      <c r="L47" s="43">
        <f>'[9]1100'!$D36</f>
        <v>0</v>
      </c>
      <c r="M47" s="43">
        <f>'[10]1100'!$D36</f>
        <v>0</v>
      </c>
      <c r="N47" s="43">
        <f>'[11]1100'!$D36</f>
        <v>0</v>
      </c>
      <c r="O47" s="43">
        <f>'[12]1100'!$D37</f>
        <v>0</v>
      </c>
      <c r="P47" s="43">
        <f>'[13]1100'!$D37</f>
        <v>0</v>
      </c>
      <c r="Q47" s="43">
        <f>'[14]1100'!$D37</f>
        <v>0</v>
      </c>
      <c r="R47" s="43">
        <f>'[15]1100'!$D37</f>
        <v>0</v>
      </c>
      <c r="S47" s="43">
        <f>'[16]1100'!$D37</f>
        <v>0</v>
      </c>
      <c r="T47" s="43">
        <f>'[17]1100'!$D37</f>
        <v>404450.72</v>
      </c>
      <c r="U47" s="43">
        <f>'[18]1100'!$D37</f>
        <v>0</v>
      </c>
      <c r="V47" s="43">
        <f>'[19]1100'!$D37</f>
        <v>0</v>
      </c>
      <c r="W47" s="43">
        <f>'[20]1100'!$D37</f>
        <v>0</v>
      </c>
      <c r="X47" s="43">
        <f>'[21]1100'!$D37</f>
        <v>0</v>
      </c>
      <c r="Y47" s="43">
        <f>'[22]1100'!$D37</f>
        <v>0</v>
      </c>
      <c r="Z47" s="43">
        <f>'[23]1100'!$D37</f>
        <v>0</v>
      </c>
      <c r="AA47" s="43">
        <f>'[24]1100'!$D37</f>
        <v>0</v>
      </c>
      <c r="AB47" s="43">
        <f>'[25]1100'!$D37</f>
        <v>0</v>
      </c>
      <c r="AC47" s="31"/>
      <c r="AD47" s="1" t="s">
        <v>21</v>
      </c>
      <c r="AE47" s="110">
        <f t="shared" si="5"/>
        <v>0</v>
      </c>
      <c r="AF47" s="35" t="str">
        <f t="shared" si="6"/>
        <v>--</v>
      </c>
      <c r="AG47" s="42">
        <f>'[1]1100'!$L35</f>
        <v>0</v>
      </c>
      <c r="AH47" s="42">
        <f>'[2]1100'!$L35</f>
        <v>0</v>
      </c>
      <c r="AI47" s="42">
        <f>'[3]1100'!$L35</f>
        <v>0</v>
      </c>
      <c r="AJ47" s="42">
        <f>'[4]1100'!$L35</f>
        <v>0</v>
      </c>
      <c r="AK47" s="42">
        <f>'[5]1100'!$L35</f>
        <v>0</v>
      </c>
      <c r="AL47" s="42">
        <f>'[6]1100'!$L35</f>
        <v>0</v>
      </c>
      <c r="AM47" s="42">
        <f>'[7]1100'!$L35</f>
        <v>0</v>
      </c>
      <c r="AN47" s="42">
        <f>'[8]1100'!$L35</f>
        <v>0</v>
      </c>
      <c r="AO47" s="42">
        <f>'[9]1100'!$L35</f>
        <v>0</v>
      </c>
      <c r="AP47" s="42">
        <f>'[10]1100'!$L35</f>
        <v>0</v>
      </c>
      <c r="AQ47" s="42">
        <f>'[11]1100'!$L35</f>
        <v>0</v>
      </c>
      <c r="AR47" s="42">
        <f>'[12]1100'!$L36</f>
        <v>0</v>
      </c>
      <c r="AS47" s="42">
        <f>'[13]1100'!$L36</f>
        <v>0</v>
      </c>
      <c r="AT47" s="42">
        <f>'[14]1100'!$L36</f>
        <v>0</v>
      </c>
      <c r="AU47" s="42">
        <f>'[15]1100'!$L36</f>
        <v>0</v>
      </c>
      <c r="AV47" s="42">
        <f>'[16]1100'!$L36</f>
        <v>0</v>
      </c>
      <c r="AW47" s="42">
        <f>'[17]1100'!$L36</f>
        <v>0</v>
      </c>
      <c r="AX47" s="42">
        <f>'[18]1100'!$L36</f>
        <v>0</v>
      </c>
      <c r="AY47" s="42">
        <f>'[19]1100'!$L36</f>
        <v>0</v>
      </c>
      <c r="AZ47" s="42">
        <f>'[20]1100'!$L36</f>
        <v>0</v>
      </c>
      <c r="BA47" s="42">
        <f>'[21]1100'!$L36</f>
        <v>0</v>
      </c>
      <c r="BB47" s="42">
        <f>'[22]1100'!$L36</f>
        <v>0</v>
      </c>
      <c r="BC47" s="42">
        <f>'[23]1100'!$L36</f>
        <v>0</v>
      </c>
      <c r="BD47" s="42">
        <f>'[24]1100'!$L36</f>
        <v>0</v>
      </c>
      <c r="BE47" s="42">
        <f>'[25]1100'!$L36</f>
        <v>0</v>
      </c>
    </row>
    <row r="48" spans="1:57" s="32" customFormat="1" ht="18" customHeight="1">
      <c r="A48" s="31" t="s">
        <v>109</v>
      </c>
      <c r="B48" s="110">
        <f t="shared" si="7"/>
        <v>0</v>
      </c>
      <c r="C48" s="35" t="str">
        <f t="shared" si="8"/>
        <v>--</v>
      </c>
      <c r="D48" s="43">
        <f>'[1]1100'!$D37</f>
        <v>0</v>
      </c>
      <c r="E48" s="43">
        <f>'[2]1100'!$D37</f>
        <v>0</v>
      </c>
      <c r="F48" s="43">
        <f>'[3]1100'!$D37</f>
        <v>0</v>
      </c>
      <c r="G48" s="43">
        <f>'[4]1100'!$D37</f>
        <v>0</v>
      </c>
      <c r="H48" s="43">
        <f>'[5]1100'!$D37</f>
        <v>0</v>
      </c>
      <c r="I48" s="43">
        <f>'[6]1100'!$D37</f>
        <v>0</v>
      </c>
      <c r="J48" s="43">
        <f>'[7]1100'!$D37</f>
        <v>0</v>
      </c>
      <c r="K48" s="43">
        <f>'[8]1100'!$D37</f>
        <v>0</v>
      </c>
      <c r="L48" s="43">
        <f>'[9]1100'!$D37</f>
        <v>0</v>
      </c>
      <c r="M48" s="43">
        <f>'[10]1100'!$D37</f>
        <v>0</v>
      </c>
      <c r="N48" s="43">
        <f>'[11]1100'!$D37</f>
        <v>0</v>
      </c>
      <c r="O48" s="43">
        <f>'[12]1100'!$D38</f>
        <v>0</v>
      </c>
      <c r="P48" s="43">
        <f>'[13]1100'!$D38</f>
        <v>0</v>
      </c>
      <c r="Q48" s="43">
        <f>'[14]1100'!$D38</f>
        <v>0</v>
      </c>
      <c r="R48" s="43">
        <f>'[15]1100'!$D38</f>
        <v>0</v>
      </c>
      <c r="S48" s="43">
        <f>'[16]1100'!$D38</f>
        <v>0</v>
      </c>
      <c r="T48" s="43">
        <f>'[17]1100'!$D38</f>
        <v>0</v>
      </c>
      <c r="U48" s="43">
        <f>'[18]1100'!$D38</f>
        <v>0</v>
      </c>
      <c r="V48" s="43">
        <f>'[19]1100'!$D38</f>
        <v>0</v>
      </c>
      <c r="W48" s="43">
        <f>'[20]1100'!$D38</f>
        <v>0</v>
      </c>
      <c r="X48" s="43">
        <f>'[21]1100'!$D38</f>
        <v>0</v>
      </c>
      <c r="Y48" s="43">
        <f>'[22]1100'!$D38</f>
        <v>0</v>
      </c>
      <c r="Z48" s="43">
        <f>'[23]1100'!$D38</f>
        <v>0</v>
      </c>
      <c r="AA48" s="43">
        <f>'[24]1100'!$D38</f>
        <v>0</v>
      </c>
      <c r="AB48" s="43">
        <f>'[25]1100'!$D38</f>
        <v>0</v>
      </c>
      <c r="AC48" s="31"/>
      <c r="AD48" s="4" t="s">
        <v>150</v>
      </c>
      <c r="AE48" s="112">
        <f t="shared" si="5"/>
        <v>5105889002.8400011</v>
      </c>
      <c r="AF48" s="34">
        <f t="shared" si="6"/>
        <v>0.21251767561651749</v>
      </c>
      <c r="AG48" s="42">
        <f>'[1]1100'!$L36</f>
        <v>5079820572.21</v>
      </c>
      <c r="AH48" s="42">
        <f>'[2]1100'!$L36</f>
        <v>0.06</v>
      </c>
      <c r="AI48" s="42">
        <f>'[3]1100'!$L36</f>
        <v>1206830.02</v>
      </c>
      <c r="AJ48" s="42">
        <f>'[4]1100'!$L36</f>
        <v>0</v>
      </c>
      <c r="AK48" s="42">
        <f>'[5]1100'!$L36</f>
        <v>0</v>
      </c>
      <c r="AL48" s="42">
        <f>'[6]1100'!$L36</f>
        <v>0</v>
      </c>
      <c r="AM48" s="42">
        <f>'[7]1100'!$L36</f>
        <v>0</v>
      </c>
      <c r="AN48" s="42">
        <f>'[8]1100'!$L36</f>
        <v>0</v>
      </c>
      <c r="AO48" s="42">
        <f>'[9]1100'!$L36</f>
        <v>0</v>
      </c>
      <c r="AP48" s="42">
        <f>'[10]1100'!$L36</f>
        <v>0</v>
      </c>
      <c r="AQ48" s="42">
        <f>'[11]1100'!$L36</f>
        <v>0</v>
      </c>
      <c r="AR48" s="42">
        <f>'[12]1100'!$L37</f>
        <v>0</v>
      </c>
      <c r="AS48" s="42">
        <f>'[13]1100'!$L37</f>
        <v>0</v>
      </c>
      <c r="AT48" s="42">
        <f>'[14]1100'!$L37</f>
        <v>0</v>
      </c>
      <c r="AU48" s="42">
        <f>'[15]1100'!$L37</f>
        <v>0</v>
      </c>
      <c r="AV48" s="42">
        <f>'[16]1100'!$L37</f>
        <v>0</v>
      </c>
      <c r="AW48" s="42">
        <f>'[17]1100'!$L37</f>
        <v>4038.16</v>
      </c>
      <c r="AX48" s="42">
        <f>'[18]1100'!$L37</f>
        <v>147510.63</v>
      </c>
      <c r="AY48" s="42">
        <f>'[19]1100'!$L37</f>
        <v>4277312.04</v>
      </c>
      <c r="AZ48" s="42">
        <f>'[20]1100'!$L37</f>
        <v>7866628.04</v>
      </c>
      <c r="BA48" s="42">
        <f>'[21]1100'!$L37</f>
        <v>0</v>
      </c>
      <c r="BB48" s="42">
        <f>'[22]1100'!$L37</f>
        <v>0</v>
      </c>
      <c r="BC48" s="42">
        <f>'[23]1100'!$L37</f>
        <v>0</v>
      </c>
      <c r="BD48" s="42">
        <f>'[24]1100'!$L37</f>
        <v>12566111.68</v>
      </c>
      <c r="BE48" s="42">
        <f>'[25]1100'!$L37</f>
        <v>0</v>
      </c>
    </row>
    <row r="49" spans="1:57" s="32" customFormat="1" ht="18" customHeight="1">
      <c r="A49" s="31" t="s">
        <v>110</v>
      </c>
      <c r="B49" s="110">
        <f t="shared" si="7"/>
        <v>0</v>
      </c>
      <c r="C49" s="35" t="str">
        <f t="shared" si="8"/>
        <v>--</v>
      </c>
      <c r="D49" s="43">
        <f>'[1]1100'!$D38</f>
        <v>0</v>
      </c>
      <c r="E49" s="43">
        <f>'[2]1100'!$D38</f>
        <v>0</v>
      </c>
      <c r="F49" s="43">
        <f>'[3]1100'!$D38</f>
        <v>0</v>
      </c>
      <c r="G49" s="43">
        <f>'[4]1100'!$D38</f>
        <v>0</v>
      </c>
      <c r="H49" s="43">
        <f>'[5]1100'!$D38</f>
        <v>0</v>
      </c>
      <c r="I49" s="43">
        <f>'[6]1100'!$D38</f>
        <v>0</v>
      </c>
      <c r="J49" s="43">
        <f>'[7]1100'!$D38</f>
        <v>0</v>
      </c>
      <c r="K49" s="43">
        <f>'[8]1100'!$D38</f>
        <v>0</v>
      </c>
      <c r="L49" s="43">
        <f>'[9]1100'!$D38</f>
        <v>0</v>
      </c>
      <c r="M49" s="43">
        <f>'[10]1100'!$D38</f>
        <v>0</v>
      </c>
      <c r="N49" s="43">
        <f>'[11]1100'!$D38</f>
        <v>0</v>
      </c>
      <c r="O49" s="43">
        <f>'[12]1100'!$D39</f>
        <v>0</v>
      </c>
      <c r="P49" s="43">
        <f>'[13]1100'!$D39</f>
        <v>0</v>
      </c>
      <c r="Q49" s="43">
        <f>'[14]1100'!$D39</f>
        <v>0</v>
      </c>
      <c r="R49" s="43">
        <f>'[15]1100'!$D39</f>
        <v>0</v>
      </c>
      <c r="S49" s="43">
        <f>'[16]1100'!$D39</f>
        <v>0</v>
      </c>
      <c r="T49" s="43">
        <f>'[17]1100'!$D39</f>
        <v>0</v>
      </c>
      <c r="U49" s="43">
        <f>'[18]1100'!$D39</f>
        <v>0</v>
      </c>
      <c r="V49" s="43">
        <f>'[19]1100'!$D39</f>
        <v>0</v>
      </c>
      <c r="W49" s="43">
        <f>'[20]1100'!$D39</f>
        <v>0</v>
      </c>
      <c r="X49" s="43">
        <f>'[21]1100'!$D39</f>
        <v>0</v>
      </c>
      <c r="Y49" s="43">
        <f>'[22]1100'!$D39</f>
        <v>0</v>
      </c>
      <c r="Z49" s="43">
        <f>'[23]1100'!$D39</f>
        <v>0</v>
      </c>
      <c r="AA49" s="43">
        <f>'[24]1100'!$D39</f>
        <v>0</v>
      </c>
      <c r="AB49" s="43">
        <f>'[25]1100'!$D39</f>
        <v>0</v>
      </c>
      <c r="AC49" s="31"/>
      <c r="AD49" s="1" t="s">
        <v>151</v>
      </c>
      <c r="AE49" s="110">
        <f t="shared" si="5"/>
        <v>4938045638.9000006</v>
      </c>
      <c r="AF49" s="35">
        <f t="shared" si="6"/>
        <v>0.20553168717212594</v>
      </c>
      <c r="AG49" s="42">
        <f>'[1]1100'!$L37</f>
        <v>4912997858.8999996</v>
      </c>
      <c r="AH49" s="42">
        <f>'[2]1100'!$L37</f>
        <v>0.06</v>
      </c>
      <c r="AI49" s="42">
        <f>'[3]1100'!$L37</f>
        <v>1206830.02</v>
      </c>
      <c r="AJ49" s="42">
        <f>'[4]1100'!$L37</f>
        <v>0</v>
      </c>
      <c r="AK49" s="42">
        <f>'[5]1100'!$L37</f>
        <v>0</v>
      </c>
      <c r="AL49" s="42">
        <f>'[6]1100'!$L37</f>
        <v>0</v>
      </c>
      <c r="AM49" s="42">
        <f>'[7]1100'!$L37</f>
        <v>0</v>
      </c>
      <c r="AN49" s="42">
        <f>'[8]1100'!$L37</f>
        <v>0</v>
      </c>
      <c r="AO49" s="42">
        <f>'[9]1100'!$L37</f>
        <v>0</v>
      </c>
      <c r="AP49" s="42">
        <f>'[10]1100'!$L37</f>
        <v>0</v>
      </c>
      <c r="AQ49" s="42">
        <f>'[11]1100'!$L37</f>
        <v>0</v>
      </c>
      <c r="AR49" s="42">
        <f>'[12]1100'!$L38</f>
        <v>0</v>
      </c>
      <c r="AS49" s="42">
        <f>'[13]1100'!$L38</f>
        <v>0</v>
      </c>
      <c r="AT49" s="42">
        <f>'[14]1100'!$L38</f>
        <v>0</v>
      </c>
      <c r="AU49" s="42">
        <f>'[15]1100'!$L38</f>
        <v>0</v>
      </c>
      <c r="AV49" s="42">
        <f>'[16]1100'!$L38</f>
        <v>0</v>
      </c>
      <c r="AW49" s="42">
        <f>'[17]1100'!$L38</f>
        <v>0</v>
      </c>
      <c r="AX49" s="42">
        <f>'[18]1100'!$L38</f>
        <v>0</v>
      </c>
      <c r="AY49" s="42">
        <f>'[19]1100'!$L38</f>
        <v>3956104.26</v>
      </c>
      <c r="AZ49" s="42">
        <f>'[20]1100'!$L38</f>
        <v>7363249.9000000004</v>
      </c>
      <c r="BA49" s="42">
        <f>'[21]1100'!$L38</f>
        <v>0</v>
      </c>
      <c r="BB49" s="42">
        <f>'[22]1100'!$L38</f>
        <v>0</v>
      </c>
      <c r="BC49" s="42">
        <f>'[23]1100'!$L38</f>
        <v>0</v>
      </c>
      <c r="BD49" s="42">
        <f>'[24]1100'!$L38</f>
        <v>12521595.76</v>
      </c>
      <c r="BE49" s="42">
        <f>'[25]1100'!$L38</f>
        <v>0</v>
      </c>
    </row>
    <row r="50" spans="1:57" s="32" customFormat="1" ht="18" customHeight="1">
      <c r="A50" s="60" t="s">
        <v>111</v>
      </c>
      <c r="B50" s="33">
        <f t="shared" si="7"/>
        <v>1628602678.8</v>
      </c>
      <c r="C50" s="34">
        <f t="shared" si="8"/>
        <v>6.7785816653847752E-2</v>
      </c>
      <c r="D50" s="43">
        <f>'[1]1100'!$D39</f>
        <v>632098383.17000008</v>
      </c>
      <c r="E50" s="43">
        <f>'[2]1100'!$D39</f>
        <v>4652969.0500000007</v>
      </c>
      <c r="F50" s="43">
        <f>'[3]1100'!$D39</f>
        <v>1917791.02</v>
      </c>
      <c r="G50" s="43">
        <f>'[4]1100'!$D39</f>
        <v>77601.05</v>
      </c>
      <c r="H50" s="43">
        <f>'[5]1100'!$D39</f>
        <v>108687.14</v>
      </c>
      <c r="I50" s="43">
        <f>'[6]1100'!$D39</f>
        <v>170202.88999999998</v>
      </c>
      <c r="J50" s="43">
        <f>'[7]1100'!$D39</f>
        <v>89590.82</v>
      </c>
      <c r="K50" s="43">
        <f>'[8]1100'!$D39</f>
        <v>928030.30999999994</v>
      </c>
      <c r="L50" s="43">
        <f>'[9]1100'!$D39</f>
        <v>450262293.54999995</v>
      </c>
      <c r="M50" s="43">
        <f>'[10]1100'!$D39</f>
        <v>18988.939999999999</v>
      </c>
      <c r="N50" s="43">
        <f>'[11]1100'!$D39</f>
        <v>307516.17</v>
      </c>
      <c r="O50" s="43">
        <f>'[12]1100'!$D40</f>
        <v>2038281.5899999996</v>
      </c>
      <c r="P50" s="43">
        <f>'[13]1100'!$D40</f>
        <v>400870</v>
      </c>
      <c r="Q50" s="43">
        <f>'[14]1100'!$D40</f>
        <v>288536.87999999995</v>
      </c>
      <c r="R50" s="43">
        <f>'[15]1100'!$D40</f>
        <v>104514690.28999999</v>
      </c>
      <c r="S50" s="43">
        <f>'[16]1100'!$D40</f>
        <v>148942427.58000001</v>
      </c>
      <c r="T50" s="43">
        <f>'[17]1100'!$D40</f>
        <v>72560103.570000008</v>
      </c>
      <c r="U50" s="43">
        <f>'[18]1100'!$D40</f>
        <v>73907060.079999998</v>
      </c>
      <c r="V50" s="43">
        <f>'[19]1100'!$D40</f>
        <v>43605927.619999997</v>
      </c>
      <c r="W50" s="43">
        <f>'[20]1100'!$D40</f>
        <v>55134588.189999998</v>
      </c>
      <c r="X50" s="43">
        <f>'[21]1100'!$D40</f>
        <v>382771.52</v>
      </c>
      <c r="Y50" s="43">
        <f>'[22]1100'!$D40</f>
        <v>353944.42</v>
      </c>
      <c r="Z50" s="43">
        <f>'[23]1100'!$D40</f>
        <v>33287926.670000002</v>
      </c>
      <c r="AA50" s="43">
        <f>'[24]1100'!$D40</f>
        <v>2231377.9299999997</v>
      </c>
      <c r="AB50" s="43">
        <f>'[25]1100'!$D40</f>
        <v>322118.35000000003</v>
      </c>
      <c r="AC50" s="31"/>
      <c r="AD50" s="1" t="s">
        <v>152</v>
      </c>
      <c r="AE50" s="36">
        <f t="shared" si="5"/>
        <v>167843363.93999997</v>
      </c>
      <c r="AF50" s="35">
        <f t="shared" si="6"/>
        <v>6.985988444391523E-3</v>
      </c>
      <c r="AG50" s="42">
        <f>'[1]1100'!$L38</f>
        <v>166822713.31</v>
      </c>
      <c r="AH50" s="42">
        <f>'[2]1100'!$L38</f>
        <v>0</v>
      </c>
      <c r="AI50" s="42">
        <f>'[3]1100'!$L38</f>
        <v>0</v>
      </c>
      <c r="AJ50" s="42">
        <f>'[4]1100'!$L38</f>
        <v>0</v>
      </c>
      <c r="AK50" s="42">
        <f>'[5]1100'!$L38</f>
        <v>0</v>
      </c>
      <c r="AL50" s="42">
        <f>'[6]1100'!$L38</f>
        <v>0</v>
      </c>
      <c r="AM50" s="42">
        <f>'[7]1100'!$L38</f>
        <v>0</v>
      </c>
      <c r="AN50" s="42">
        <f>'[8]1100'!$L38</f>
        <v>0</v>
      </c>
      <c r="AO50" s="42">
        <f>'[9]1100'!$L38</f>
        <v>0</v>
      </c>
      <c r="AP50" s="42">
        <f>'[10]1100'!$L38</f>
        <v>0</v>
      </c>
      <c r="AQ50" s="42">
        <f>'[11]1100'!$L38</f>
        <v>0</v>
      </c>
      <c r="AR50" s="42">
        <f>'[12]1100'!$L39</f>
        <v>0</v>
      </c>
      <c r="AS50" s="42">
        <f>'[13]1100'!$L39</f>
        <v>0</v>
      </c>
      <c r="AT50" s="42">
        <f>'[14]1100'!$L39</f>
        <v>0</v>
      </c>
      <c r="AU50" s="42">
        <f>'[15]1100'!$L39</f>
        <v>0</v>
      </c>
      <c r="AV50" s="42">
        <f>'[16]1100'!$L39</f>
        <v>0</v>
      </c>
      <c r="AW50" s="42">
        <f>'[17]1100'!$L39</f>
        <v>4038.16</v>
      </c>
      <c r="AX50" s="42">
        <f>'[18]1100'!$L39</f>
        <v>147510.63</v>
      </c>
      <c r="AY50" s="42">
        <f>'[19]1100'!$L39</f>
        <v>321207.78000000003</v>
      </c>
      <c r="AZ50" s="42">
        <f>'[20]1100'!$L39</f>
        <v>503378.14</v>
      </c>
      <c r="BA50" s="42">
        <f>'[21]1100'!$L39</f>
        <v>0</v>
      </c>
      <c r="BB50" s="42">
        <f>'[22]1100'!$L39</f>
        <v>0</v>
      </c>
      <c r="BC50" s="42">
        <f>'[23]1100'!$L39</f>
        <v>0</v>
      </c>
      <c r="BD50" s="42">
        <f>'[24]1100'!$L39</f>
        <v>44515.92</v>
      </c>
      <c r="BE50" s="42">
        <f>'[25]1100'!$L39</f>
        <v>0</v>
      </c>
    </row>
    <row r="51" spans="1:57" s="32" customFormat="1" ht="18" customHeight="1">
      <c r="A51" s="31" t="s">
        <v>112</v>
      </c>
      <c r="B51" s="110">
        <f t="shared" si="7"/>
        <v>1518153840.6399999</v>
      </c>
      <c r="C51" s="35">
        <f t="shared" si="8"/>
        <v>6.3188707247973014E-2</v>
      </c>
      <c r="D51" s="43">
        <f>'[1]1100'!$D40</f>
        <v>634232470.69000006</v>
      </c>
      <c r="E51" s="43">
        <f>'[2]1100'!$D40</f>
        <v>4650966.07</v>
      </c>
      <c r="F51" s="43">
        <f>'[3]1100'!$D40</f>
        <v>1917791.02</v>
      </c>
      <c r="G51" s="43">
        <f>'[4]1100'!$D40</f>
        <v>76978.3</v>
      </c>
      <c r="H51" s="43">
        <f>'[5]1100'!$D40</f>
        <v>108045</v>
      </c>
      <c r="I51" s="43">
        <f>'[6]1100'!$D40</f>
        <v>169953.3</v>
      </c>
      <c r="J51" s="43">
        <f>'[7]1100'!$D40</f>
        <v>89699.02</v>
      </c>
      <c r="K51" s="43">
        <f>'[8]1100'!$D40</f>
        <v>913815.61</v>
      </c>
      <c r="L51" s="43">
        <f>'[9]1100'!$D40</f>
        <v>464083345.33999997</v>
      </c>
      <c r="M51" s="43">
        <f>'[10]1100'!$D40</f>
        <v>18018.55</v>
      </c>
      <c r="N51" s="43">
        <f>'[11]1100'!$D40</f>
        <v>300423.93</v>
      </c>
      <c r="O51" s="43">
        <f>'[12]1100'!$D41</f>
        <v>1585536.3499999999</v>
      </c>
      <c r="P51" s="43">
        <f>'[13]1100'!$D41</f>
        <v>386220</v>
      </c>
      <c r="Q51" s="43">
        <f>'[14]1100'!$D41</f>
        <v>287388.67</v>
      </c>
      <c r="R51" s="43">
        <f>'[15]1100'!$D41</f>
        <v>102585998.37</v>
      </c>
      <c r="S51" s="43">
        <f>'[16]1100'!$D41</f>
        <v>112289766.34999999</v>
      </c>
      <c r="T51" s="43">
        <f>'[17]1100'!$D41</f>
        <v>46314238.560000002</v>
      </c>
      <c r="U51" s="43">
        <f>'[18]1100'!$D41</f>
        <v>42699152.460000001</v>
      </c>
      <c r="V51" s="43">
        <f>'[19]1100'!$D41</f>
        <v>34092493.969999999</v>
      </c>
      <c r="W51" s="43">
        <f>'[20]1100'!$D41</f>
        <v>34075115.509999998</v>
      </c>
      <c r="X51" s="43">
        <f>'[21]1100'!$D41</f>
        <v>381263.31</v>
      </c>
      <c r="Y51" s="43">
        <f>'[22]1100'!$D41</f>
        <v>344343.95</v>
      </c>
      <c r="Z51" s="43">
        <f>'[23]1100'!$D41</f>
        <v>33445118.66</v>
      </c>
      <c r="AA51" s="43">
        <f>'[24]1100'!$D41</f>
        <v>2844723.76</v>
      </c>
      <c r="AB51" s="43">
        <f>'[25]1100'!$D41</f>
        <v>260973.89</v>
      </c>
      <c r="AC51" s="31"/>
      <c r="AD51" s="4" t="s">
        <v>153</v>
      </c>
      <c r="AE51" s="112">
        <f t="shared" si="5"/>
        <v>4863467964.6799994</v>
      </c>
      <c r="AF51" s="34">
        <f t="shared" si="6"/>
        <v>0.20242760990579586</v>
      </c>
      <c r="AG51" s="42">
        <f>'[1]1100'!$L39</f>
        <v>4455602230.79</v>
      </c>
      <c r="AH51" s="42">
        <f>'[2]1100'!$L39</f>
        <v>1641347.4</v>
      </c>
      <c r="AI51" s="42">
        <f>'[3]1100'!$L39</f>
        <v>402031.69</v>
      </c>
      <c r="AJ51" s="42">
        <f>'[4]1100'!$L39</f>
        <v>49289.440000000002</v>
      </c>
      <c r="AK51" s="42">
        <f>'[5]1100'!$L39</f>
        <v>261216.88999999998</v>
      </c>
      <c r="AL51" s="42">
        <f>'[6]1100'!$L39</f>
        <v>160424.09</v>
      </c>
      <c r="AM51" s="42">
        <f>'[7]1100'!$L39</f>
        <v>129097.9</v>
      </c>
      <c r="AN51" s="42">
        <f>'[8]1100'!$L39</f>
        <v>193403.24</v>
      </c>
      <c r="AO51" s="42">
        <f>'[9]1100'!$L39</f>
        <v>131592692.59</v>
      </c>
      <c r="AP51" s="42">
        <f>'[10]1100'!$L39</f>
        <v>1559871.35</v>
      </c>
      <c r="AQ51" s="42">
        <f>'[11]1100'!$L39</f>
        <v>3087297.81</v>
      </c>
      <c r="AR51" s="42">
        <f>'[12]1100'!$L40</f>
        <v>15954292.659999998</v>
      </c>
      <c r="AS51" s="42">
        <f>'[13]1100'!$L40</f>
        <v>5454994</v>
      </c>
      <c r="AT51" s="42">
        <f>'[14]1100'!$L40</f>
        <v>444672.43</v>
      </c>
      <c r="AU51" s="42">
        <f>'[15]1100'!$L40</f>
        <v>34271475.82</v>
      </c>
      <c r="AV51" s="42">
        <f>'[16]1100'!$L40</f>
        <v>43024399.170000002</v>
      </c>
      <c r="AW51" s="42">
        <f>'[17]1100'!$L40</f>
        <v>25819021.450000003</v>
      </c>
      <c r="AX51" s="42">
        <f>'[18]1100'!$L40</f>
        <v>13104076.949999999</v>
      </c>
      <c r="AY51" s="42">
        <f>'[19]1100'!$L40</f>
        <v>8312661.4199999999</v>
      </c>
      <c r="AZ51" s="42">
        <f>'[20]1100'!$L40</f>
        <v>7648838.8199999994</v>
      </c>
      <c r="BA51" s="42">
        <f>'[21]1100'!$L40</f>
        <v>436056.63999999996</v>
      </c>
      <c r="BB51" s="42">
        <f>'[22]1100'!$L40</f>
        <v>280315.09000000003</v>
      </c>
      <c r="BC51" s="42">
        <f>'[23]1100'!$L40</f>
        <v>90536871.710000008</v>
      </c>
      <c r="BD51" s="42">
        <f>'[24]1100'!$L40</f>
        <v>23483199.940000005</v>
      </c>
      <c r="BE51" s="42">
        <f>'[25]1100'!$L40</f>
        <v>18185.39</v>
      </c>
    </row>
    <row r="52" spans="1:57" s="32" customFormat="1" ht="18" customHeight="1">
      <c r="A52" s="31" t="s">
        <v>113</v>
      </c>
      <c r="B52" s="110">
        <f t="shared" si="7"/>
        <v>166586588.00999999</v>
      </c>
      <c r="C52" s="35">
        <f t="shared" si="8"/>
        <v>6.9336788271503686E-3</v>
      </c>
      <c r="D52" s="43">
        <f>'[1]1100'!$D41</f>
        <v>44340886.880000003</v>
      </c>
      <c r="E52" s="43">
        <f>'[2]1100'!$D41</f>
        <v>2002.98</v>
      </c>
      <c r="F52" s="43">
        <f>'[3]1100'!$D41</f>
        <v>0</v>
      </c>
      <c r="G52" s="43">
        <f>'[4]1100'!$D41</f>
        <v>-2.02</v>
      </c>
      <c r="H52" s="43">
        <f>'[5]1100'!$D41</f>
        <v>642.14</v>
      </c>
      <c r="I52" s="43">
        <f>'[6]1100'!$D41</f>
        <v>249.59</v>
      </c>
      <c r="J52" s="43">
        <f>'[7]1100'!$D41</f>
        <v>1336.32</v>
      </c>
      <c r="K52" s="43">
        <f>'[8]1100'!$D41</f>
        <v>370.53</v>
      </c>
      <c r="L52" s="43">
        <f>'[9]1100'!$D41</f>
        <v>0</v>
      </c>
      <c r="M52" s="43">
        <f>'[10]1100'!$D41</f>
        <v>0</v>
      </c>
      <c r="N52" s="43">
        <f>'[11]1100'!$D41</f>
        <v>0</v>
      </c>
      <c r="O52" s="43">
        <f>'[12]1100'!$D42</f>
        <v>20528.37</v>
      </c>
      <c r="P52" s="43">
        <f>'[13]1100'!$D42</f>
        <v>14650</v>
      </c>
      <c r="Q52" s="43">
        <f>'[14]1100'!$D42</f>
        <v>145.1</v>
      </c>
      <c r="R52" s="43">
        <f>'[15]1100'!$D42</f>
        <v>944.08</v>
      </c>
      <c r="S52" s="43">
        <f>'[16]1100'!$D42</f>
        <v>34281861</v>
      </c>
      <c r="T52" s="43">
        <f>'[17]1100'!$D42</f>
        <v>25929485.260000002</v>
      </c>
      <c r="U52" s="43">
        <f>'[18]1100'!$D42</f>
        <v>30460797.609999999</v>
      </c>
      <c r="V52" s="43">
        <f>'[19]1100'!$D42</f>
        <v>10906590.970000001</v>
      </c>
      <c r="W52" s="43">
        <f>'[20]1100'!$D42</f>
        <v>20476250.079999998</v>
      </c>
      <c r="X52" s="43">
        <f>'[21]1100'!$D42</f>
        <v>0</v>
      </c>
      <c r="Y52" s="43">
        <f>'[22]1100'!$D42</f>
        <v>0</v>
      </c>
      <c r="Z52" s="43">
        <f>'[23]1100'!$D42</f>
        <v>12705.64</v>
      </c>
      <c r="AA52" s="43">
        <f>'[24]1100'!$D42</f>
        <v>75999.02</v>
      </c>
      <c r="AB52" s="43">
        <f>'[25]1100'!$D42</f>
        <v>61144.46</v>
      </c>
      <c r="AC52" s="31"/>
      <c r="AD52" s="1" t="s">
        <v>154</v>
      </c>
      <c r="AE52" s="110">
        <f t="shared" si="5"/>
        <v>2830683701.9200015</v>
      </c>
      <c r="AF52" s="35">
        <f t="shared" si="6"/>
        <v>0.11781891858655602</v>
      </c>
      <c r="AG52" s="42">
        <f>'[1]1100'!$L40</f>
        <v>2710974482.3600001</v>
      </c>
      <c r="AH52" s="42">
        <f>'[2]1100'!$L40</f>
        <v>194815.56</v>
      </c>
      <c r="AI52" s="42">
        <f>'[3]1100'!$L40</f>
        <v>54350.61</v>
      </c>
      <c r="AJ52" s="42">
        <f>'[4]1100'!$L40</f>
        <v>16668.419999999998</v>
      </c>
      <c r="AK52" s="42">
        <f>'[5]1100'!$L40</f>
        <v>95073.84</v>
      </c>
      <c r="AL52" s="42">
        <f>'[6]1100'!$L40</f>
        <v>127092.03</v>
      </c>
      <c r="AM52" s="42">
        <f>'[7]1100'!$L40</f>
        <v>21733.8</v>
      </c>
      <c r="AN52" s="42">
        <f>'[8]1100'!$L40</f>
        <v>76989.91</v>
      </c>
      <c r="AO52" s="42">
        <f>'[9]1100'!$L40</f>
        <v>30286524.800000001</v>
      </c>
      <c r="AP52" s="42">
        <f>'[10]1100'!$L40</f>
        <v>78778.09</v>
      </c>
      <c r="AQ52" s="42">
        <f>'[11]1100'!$L40</f>
        <v>2071120.61</v>
      </c>
      <c r="AR52" s="42">
        <f>'[12]1100'!$L41</f>
        <v>1159419.52</v>
      </c>
      <c r="AS52" s="42">
        <f>'[13]1100'!$L41</f>
        <v>790216</v>
      </c>
      <c r="AT52" s="42">
        <f>'[14]1100'!$L41</f>
        <v>117664.82</v>
      </c>
      <c r="AU52" s="42">
        <f>'[15]1100'!$L41</f>
        <v>2202917.2400000002</v>
      </c>
      <c r="AV52" s="42">
        <f>'[16]1100'!$L41</f>
        <v>14546758.07</v>
      </c>
      <c r="AW52" s="42">
        <f>'[17]1100'!$L41</f>
        <v>8596692.5299999993</v>
      </c>
      <c r="AX52" s="42">
        <f>'[18]1100'!$L41</f>
        <v>4913545.5</v>
      </c>
      <c r="AY52" s="42">
        <f>'[19]1100'!$L41</f>
        <v>5232516.54</v>
      </c>
      <c r="AZ52" s="42">
        <f>'[20]1100'!$L41</f>
        <v>4018735.34</v>
      </c>
      <c r="BA52" s="42">
        <f>'[21]1100'!$L41</f>
        <v>20865.919999999998</v>
      </c>
      <c r="BB52" s="42">
        <f>'[22]1100'!$L41</f>
        <v>229585.85</v>
      </c>
      <c r="BC52" s="42">
        <f>'[23]1100'!$L41</f>
        <v>23009102.120000001</v>
      </c>
      <c r="BD52" s="42">
        <f>'[24]1100'!$L41</f>
        <v>21848052.440000001</v>
      </c>
      <c r="BE52" s="42">
        <f>'[25]1100'!$L41</f>
        <v>0</v>
      </c>
    </row>
    <row r="53" spans="1:57" s="32" customFormat="1" ht="18" customHeight="1">
      <c r="A53" s="31" t="s">
        <v>114</v>
      </c>
      <c r="B53" s="110">
        <f t="shared" si="7"/>
        <v>1921542.21</v>
      </c>
      <c r="C53" s="35">
        <f t="shared" si="8"/>
        <v>7.9978566678806946E-5</v>
      </c>
      <c r="D53" s="43">
        <f>'[1]1100'!$D42</f>
        <v>0</v>
      </c>
      <c r="E53" s="43">
        <f>'[2]1100'!$D42</f>
        <v>0</v>
      </c>
      <c r="F53" s="43">
        <f>'[3]1100'!$D42</f>
        <v>0</v>
      </c>
      <c r="G53" s="43">
        <f>'[4]1100'!$D42</f>
        <v>0</v>
      </c>
      <c r="H53" s="43">
        <f>'[5]1100'!$D42</f>
        <v>0</v>
      </c>
      <c r="I53" s="43">
        <f>'[6]1100'!$D42</f>
        <v>0</v>
      </c>
      <c r="J53" s="43">
        <f>'[7]1100'!$D42</f>
        <v>0</v>
      </c>
      <c r="K53" s="43">
        <f>'[8]1100'!$D42</f>
        <v>0</v>
      </c>
      <c r="L53" s="43">
        <f>'[9]1100'!$D42</f>
        <v>0</v>
      </c>
      <c r="M53" s="43">
        <f>'[10]1100'!$D42</f>
        <v>0</v>
      </c>
      <c r="N53" s="43">
        <f>'[11]1100'!$D42</f>
        <v>0</v>
      </c>
      <c r="O53" s="43">
        <f>'[12]1100'!$D43</f>
        <v>0</v>
      </c>
      <c r="P53" s="43">
        <f>'[13]1100'!$D43</f>
        <v>0</v>
      </c>
      <c r="Q53" s="43">
        <f>'[14]1100'!$D43</f>
        <v>0</v>
      </c>
      <c r="R53" s="43">
        <f>'[15]1100'!$D43</f>
        <v>1921542.21</v>
      </c>
      <c r="S53" s="43">
        <f>'[16]1100'!$D43</f>
        <v>0</v>
      </c>
      <c r="T53" s="43">
        <f>'[17]1100'!$D43</f>
        <v>0</v>
      </c>
      <c r="U53" s="43">
        <f>'[18]1100'!$D43</f>
        <v>0</v>
      </c>
      <c r="V53" s="43">
        <f>'[19]1100'!$D43</f>
        <v>0</v>
      </c>
      <c r="W53" s="43">
        <f>'[20]1100'!$D43</f>
        <v>0</v>
      </c>
      <c r="X53" s="43">
        <f>'[21]1100'!$D43</f>
        <v>0</v>
      </c>
      <c r="Y53" s="43">
        <f>'[22]1100'!$D43</f>
        <v>0</v>
      </c>
      <c r="Z53" s="43">
        <f>'[23]1100'!$D43</f>
        <v>0</v>
      </c>
      <c r="AA53" s="43">
        <f>'[24]1100'!$D43</f>
        <v>0</v>
      </c>
      <c r="AB53" s="43">
        <f>'[25]1100'!$D43</f>
        <v>0</v>
      </c>
      <c r="AC53" s="31"/>
      <c r="AD53" s="1" t="s">
        <v>155</v>
      </c>
      <c r="AE53" s="110">
        <f t="shared" si="5"/>
        <v>991788933.77999997</v>
      </c>
      <c r="AF53" s="35">
        <f t="shared" si="6"/>
        <v>4.1280309617360206E-2</v>
      </c>
      <c r="AG53" s="42">
        <f>'[1]1100'!$L41</f>
        <v>957898350.86000001</v>
      </c>
      <c r="AH53" s="42">
        <f>'[2]1100'!$L41</f>
        <v>497861.56</v>
      </c>
      <c r="AI53" s="42">
        <f>'[3]1100'!$L41</f>
        <v>59762.43</v>
      </c>
      <c r="AJ53" s="42">
        <f>'[4]1100'!$L41</f>
        <v>0</v>
      </c>
      <c r="AK53" s="42">
        <f>'[5]1100'!$L41</f>
        <v>164887.57999999999</v>
      </c>
      <c r="AL53" s="42">
        <f>'[6]1100'!$L41</f>
        <v>0</v>
      </c>
      <c r="AM53" s="42">
        <f>'[7]1100'!$L41</f>
        <v>0</v>
      </c>
      <c r="AN53" s="42">
        <f>'[8]1100'!$L41</f>
        <v>1133.3699999999999</v>
      </c>
      <c r="AO53" s="42">
        <f>'[9]1100'!$L41</f>
        <v>340389.21</v>
      </c>
      <c r="AP53" s="42">
        <f>'[10]1100'!$L41</f>
        <v>1352451.78</v>
      </c>
      <c r="AQ53" s="42">
        <f>'[11]1100'!$L41</f>
        <v>37141.089999999997</v>
      </c>
      <c r="AR53" s="42">
        <f>'[12]1100'!$L42</f>
        <v>14676297.07</v>
      </c>
      <c r="AS53" s="42">
        <f>'[13]1100'!$L42</f>
        <v>134</v>
      </c>
      <c r="AT53" s="42">
        <f>'[14]1100'!$L42</f>
        <v>159.57</v>
      </c>
      <c r="AU53" s="42">
        <f>'[15]1100'!$L42</f>
        <v>1075517.07</v>
      </c>
      <c r="AV53" s="42">
        <f>'[16]1100'!$L42</f>
        <v>4543240.8099999996</v>
      </c>
      <c r="AW53" s="42">
        <f>'[17]1100'!$L42</f>
        <v>7004224.29</v>
      </c>
      <c r="AX53" s="42">
        <f>'[18]1100'!$L42</f>
        <v>1461909.1</v>
      </c>
      <c r="AY53" s="42">
        <f>'[19]1100'!$L42</f>
        <v>915175.68</v>
      </c>
      <c r="AZ53" s="42">
        <f>'[20]1100'!$L42</f>
        <v>491134.18</v>
      </c>
      <c r="BA53" s="42">
        <f>'[21]1100'!$L42</f>
        <v>0</v>
      </c>
      <c r="BB53" s="42">
        <f>'[22]1100'!$L42</f>
        <v>0</v>
      </c>
      <c r="BC53" s="42">
        <f>'[23]1100'!$L42</f>
        <v>1183350.78</v>
      </c>
      <c r="BD53" s="42">
        <f>'[24]1100'!$L42</f>
        <v>67627.960000000006</v>
      </c>
      <c r="BE53" s="42">
        <f>'[25]1100'!$L42</f>
        <v>18185.39</v>
      </c>
    </row>
    <row r="54" spans="1:57" s="32" customFormat="1" ht="18" customHeight="1">
      <c r="A54" s="31" t="s">
        <v>115</v>
      </c>
      <c r="B54" s="110">
        <f t="shared" si="7"/>
        <v>7901620.9900000002</v>
      </c>
      <c r="C54" s="35">
        <f t="shared" si="8"/>
        <v>3.2888183144276365E-4</v>
      </c>
      <c r="D54" s="43">
        <f>'[1]1100'!$D43</f>
        <v>8159.5</v>
      </c>
      <c r="E54" s="43">
        <f>'[2]1100'!$D43</f>
        <v>0</v>
      </c>
      <c r="F54" s="43">
        <f>'[3]1100'!$D43</f>
        <v>0</v>
      </c>
      <c r="G54" s="43">
        <f>'[4]1100'!$D43</f>
        <v>624.77</v>
      </c>
      <c r="H54" s="43">
        <f>'[5]1100'!$D43</f>
        <v>0</v>
      </c>
      <c r="I54" s="43">
        <f>'[6]1100'!$D43</f>
        <v>0</v>
      </c>
      <c r="J54" s="43">
        <f>'[7]1100'!$D43</f>
        <v>0</v>
      </c>
      <c r="K54" s="43">
        <f>'[8]1100'!$D43</f>
        <v>11675.2</v>
      </c>
      <c r="L54" s="43">
        <f>'[9]1100'!$D43</f>
        <v>0</v>
      </c>
      <c r="M54" s="43">
        <f>'[10]1100'!$D43</f>
        <v>0</v>
      </c>
      <c r="N54" s="43">
        <f>'[11]1100'!$D43</f>
        <v>0</v>
      </c>
      <c r="O54" s="43">
        <f>'[12]1100'!$D44</f>
        <v>398758.35</v>
      </c>
      <c r="P54" s="43">
        <f>'[13]1100'!$D44</f>
        <v>0</v>
      </c>
      <c r="Q54" s="43">
        <f>'[14]1100'!$D44</f>
        <v>0</v>
      </c>
      <c r="R54" s="43">
        <f>'[15]1100'!$D44</f>
        <v>0</v>
      </c>
      <c r="S54" s="43">
        <f>'[16]1100'!$D44</f>
        <v>2697070.83</v>
      </c>
      <c r="T54" s="43">
        <f>'[17]1100'!$D44</f>
        <v>2338460.14</v>
      </c>
      <c r="U54" s="43">
        <f>'[18]1100'!$D44</f>
        <v>747110.01</v>
      </c>
      <c r="V54" s="43">
        <f>'[19]1100'!$D44</f>
        <v>268186.77</v>
      </c>
      <c r="W54" s="43">
        <f>'[20]1100'!$D44</f>
        <v>1422221.79</v>
      </c>
      <c r="X54" s="43">
        <f>'[21]1100'!$D44</f>
        <v>1440.21</v>
      </c>
      <c r="Y54" s="43">
        <f>'[22]1100'!$D44</f>
        <v>7913.42</v>
      </c>
      <c r="Z54" s="43">
        <f>'[23]1100'!$D44</f>
        <v>0</v>
      </c>
      <c r="AA54" s="43">
        <f>'[24]1100'!$D44</f>
        <v>0</v>
      </c>
      <c r="AB54" s="43">
        <f>'[25]1100'!$D44</f>
        <v>0</v>
      </c>
      <c r="AC54" s="31"/>
      <c r="AD54" s="1" t="s">
        <v>156</v>
      </c>
      <c r="AE54" s="110">
        <f t="shared" si="5"/>
        <v>2128204.91</v>
      </c>
      <c r="AF54" s="35">
        <f t="shared" si="6"/>
        <v>8.8580296292632243E-5</v>
      </c>
      <c r="AG54" s="42">
        <f>'[1]1100'!$L42</f>
        <v>0</v>
      </c>
      <c r="AH54" s="42">
        <f>'[2]1100'!$L42</f>
        <v>0</v>
      </c>
      <c r="AI54" s="42">
        <f>'[3]1100'!$L42</f>
        <v>0</v>
      </c>
      <c r="AJ54" s="42">
        <f>'[4]1100'!$L42</f>
        <v>0</v>
      </c>
      <c r="AK54" s="42">
        <f>'[5]1100'!$L42</f>
        <v>0</v>
      </c>
      <c r="AL54" s="42">
        <f>'[6]1100'!$L42</f>
        <v>0</v>
      </c>
      <c r="AM54" s="42">
        <f>'[7]1100'!$L42</f>
        <v>0</v>
      </c>
      <c r="AN54" s="42">
        <f>'[8]1100'!$L42</f>
        <v>0</v>
      </c>
      <c r="AO54" s="42">
        <f>'[9]1100'!$L42</f>
        <v>0</v>
      </c>
      <c r="AP54" s="42">
        <f>'[10]1100'!$L42</f>
        <v>0</v>
      </c>
      <c r="AQ54" s="42">
        <f>'[11]1100'!$L42</f>
        <v>0</v>
      </c>
      <c r="AR54" s="42">
        <f>'[12]1100'!$L43</f>
        <v>0</v>
      </c>
      <c r="AS54" s="42">
        <f>'[13]1100'!$L43</f>
        <v>0</v>
      </c>
      <c r="AT54" s="42">
        <f>'[14]1100'!$L43</f>
        <v>0</v>
      </c>
      <c r="AU54" s="42">
        <f>'[15]1100'!$L43</f>
        <v>2128204.91</v>
      </c>
      <c r="AV54" s="42">
        <f>'[16]1100'!$L43</f>
        <v>0</v>
      </c>
      <c r="AW54" s="42">
        <f>'[17]1100'!$L43</f>
        <v>0</v>
      </c>
      <c r="AX54" s="42">
        <f>'[18]1100'!$L43</f>
        <v>0</v>
      </c>
      <c r="AY54" s="42">
        <f>'[19]1100'!$L43</f>
        <v>0</v>
      </c>
      <c r="AZ54" s="42">
        <f>'[20]1100'!$L43</f>
        <v>0</v>
      </c>
      <c r="BA54" s="42">
        <f>'[21]1100'!$L43</f>
        <v>0</v>
      </c>
      <c r="BB54" s="42">
        <f>'[22]1100'!$L43</f>
        <v>0</v>
      </c>
      <c r="BC54" s="42">
        <f>'[23]1100'!$L43</f>
        <v>0</v>
      </c>
      <c r="BD54" s="42">
        <f>'[24]1100'!$L43</f>
        <v>0</v>
      </c>
      <c r="BE54" s="42">
        <f>'[25]1100'!$L43</f>
        <v>0</v>
      </c>
    </row>
    <row r="55" spans="1:57" s="32" customFormat="1" ht="18" customHeight="1">
      <c r="A55" s="31" t="s">
        <v>116</v>
      </c>
      <c r="B55" s="110">
        <f t="shared" si="7"/>
        <v>2629624.5599999991</v>
      </c>
      <c r="C55" s="35">
        <f t="shared" si="8"/>
        <v>1.0945042066611085E-4</v>
      </c>
      <c r="D55" s="43">
        <f>'[1]1100'!$D44</f>
        <v>2088504.49</v>
      </c>
      <c r="E55" s="43">
        <f>'[2]1100'!$D44</f>
        <v>0</v>
      </c>
      <c r="F55" s="43">
        <f>'[3]1100'!$D44</f>
        <v>0</v>
      </c>
      <c r="G55" s="43">
        <f>'[4]1100'!$D44</f>
        <v>0</v>
      </c>
      <c r="H55" s="43">
        <f>'[5]1100'!$D44</f>
        <v>0</v>
      </c>
      <c r="I55" s="43">
        <f>'[6]1100'!$D44</f>
        <v>0</v>
      </c>
      <c r="J55" s="43">
        <f>'[7]1100'!$D44</f>
        <v>0</v>
      </c>
      <c r="K55" s="43">
        <f>'[8]1100'!$D44</f>
        <v>2168.9699999999998</v>
      </c>
      <c r="L55" s="43">
        <f>'[9]1100'!$D44</f>
        <v>0</v>
      </c>
      <c r="M55" s="43">
        <f>'[10]1100'!$D44</f>
        <v>970.39</v>
      </c>
      <c r="N55" s="43">
        <f>'[11]1100'!$D44</f>
        <v>7092.24</v>
      </c>
      <c r="O55" s="43">
        <f>'[12]1100'!$D45</f>
        <v>25337.379999999997</v>
      </c>
      <c r="P55" s="43">
        <f>'[13]1100'!$D45</f>
        <v>0</v>
      </c>
      <c r="Q55" s="43">
        <f>'[14]1100'!$D45</f>
        <v>1003.11</v>
      </c>
      <c r="R55" s="43">
        <f>'[15]1100'!$D45</f>
        <v>6205.63</v>
      </c>
      <c r="S55" s="43">
        <f>'[16]1100'!$D45</f>
        <v>149966.56</v>
      </c>
      <c r="T55" s="43">
        <f>'[17]1100'!$D45</f>
        <v>4614.8500000000004</v>
      </c>
      <c r="U55" s="43">
        <f>'[18]1100'!$D45</f>
        <v>0</v>
      </c>
      <c r="V55" s="43">
        <f>'[19]1100'!$D45</f>
        <v>0</v>
      </c>
      <c r="W55" s="43">
        <f>'[20]1100'!$D45</f>
        <v>336493.36</v>
      </c>
      <c r="X55" s="43">
        <f>'[21]1100'!$D45</f>
        <v>68</v>
      </c>
      <c r="Y55" s="43">
        <f>'[22]1100'!$D45</f>
        <v>1687.05</v>
      </c>
      <c r="Z55" s="43">
        <f>'[23]1100'!$D45</f>
        <v>550</v>
      </c>
      <c r="AA55" s="43">
        <f>'[24]1100'!$D45</f>
        <v>4962.53</v>
      </c>
      <c r="AB55" s="43">
        <f>'[25]1100'!$D45</f>
        <v>0</v>
      </c>
      <c r="AC55" s="31"/>
      <c r="AD55" s="1" t="s">
        <v>115</v>
      </c>
      <c r="AE55" s="110">
        <f t="shared" si="5"/>
        <v>459172442.54999995</v>
      </c>
      <c r="AF55" s="35">
        <f t="shared" si="6"/>
        <v>1.9111708096985196E-2</v>
      </c>
      <c r="AG55" s="42">
        <f>'[1]1100'!$L43</f>
        <v>401750448.17000002</v>
      </c>
      <c r="AH55" s="42">
        <f>'[2]1100'!$L43</f>
        <v>891349.03</v>
      </c>
      <c r="AI55" s="42">
        <f>'[3]1100'!$L43</f>
        <v>281669.59999999998</v>
      </c>
      <c r="AJ55" s="42">
        <f>'[4]1100'!$L43</f>
        <v>31521.86</v>
      </c>
      <c r="AK55" s="42">
        <f>'[5]1100'!$L43</f>
        <v>0</v>
      </c>
      <c r="AL55" s="42">
        <f>'[6]1100'!$L43</f>
        <v>33332.06</v>
      </c>
      <c r="AM55" s="42">
        <f>'[7]1100'!$L43</f>
        <v>107364.06</v>
      </c>
      <c r="AN55" s="42">
        <f>'[8]1100'!$L43</f>
        <v>115279.96</v>
      </c>
      <c r="AO55" s="42">
        <f>'[9]1100'!$L43</f>
        <v>3175768.04</v>
      </c>
      <c r="AP55" s="42">
        <f>'[10]1100'!$L43</f>
        <v>117808.92</v>
      </c>
      <c r="AQ55" s="42">
        <f>'[11]1100'!$L43</f>
        <v>969714.05</v>
      </c>
      <c r="AR55" s="42">
        <f>'[12]1100'!$L44</f>
        <v>106506.53</v>
      </c>
      <c r="AS55" s="42">
        <f>'[13]1100'!$L44</f>
        <v>2287950</v>
      </c>
      <c r="AT55" s="42">
        <f>'[14]1100'!$L44</f>
        <v>275163.31</v>
      </c>
      <c r="AU55" s="42">
        <f>'[15]1100'!$L44</f>
        <v>21620248.440000001</v>
      </c>
      <c r="AV55" s="42">
        <f>'[16]1100'!$L44</f>
        <v>7577705.04</v>
      </c>
      <c r="AW55" s="42">
        <f>'[17]1100'!$L44</f>
        <v>6060195.9900000002</v>
      </c>
      <c r="AX55" s="42">
        <f>'[18]1100'!$L44</f>
        <v>4529192.96</v>
      </c>
      <c r="AY55" s="42">
        <f>'[19]1100'!$L44</f>
        <v>2008949.03</v>
      </c>
      <c r="AZ55" s="42">
        <f>'[20]1100'!$L44</f>
        <v>2810489.44</v>
      </c>
      <c r="BA55" s="42">
        <f>'[21]1100'!$L44</f>
        <v>410720.87</v>
      </c>
      <c r="BB55" s="42">
        <f>'[22]1100'!$L44</f>
        <v>33916.269999999997</v>
      </c>
      <c r="BC55" s="42">
        <f>'[23]1100'!$L44</f>
        <v>2474642.64</v>
      </c>
      <c r="BD55" s="42">
        <f>'[24]1100'!$L44</f>
        <v>1502506.28</v>
      </c>
      <c r="BE55" s="42">
        <f>'[25]1100'!$L44</f>
        <v>0</v>
      </c>
    </row>
    <row r="56" spans="1:57" s="32" customFormat="1" ht="18" customHeight="1">
      <c r="A56" s="31" t="s">
        <v>110</v>
      </c>
      <c r="B56" s="110">
        <f t="shared" si="7"/>
        <v>-68590537.609999999</v>
      </c>
      <c r="C56" s="35">
        <f t="shared" si="8"/>
        <v>-2.8548802400633192E-3</v>
      </c>
      <c r="D56" s="43">
        <f>'[1]1100'!$D45</f>
        <v>-48571638.390000001</v>
      </c>
      <c r="E56" s="43">
        <f>'[2]1100'!$D45</f>
        <v>0</v>
      </c>
      <c r="F56" s="43">
        <f>'[3]1100'!$D45</f>
        <v>0</v>
      </c>
      <c r="G56" s="43">
        <f>'[4]1100'!$D45</f>
        <v>0</v>
      </c>
      <c r="H56" s="43">
        <f>'[5]1100'!$D45</f>
        <v>0</v>
      </c>
      <c r="I56" s="43">
        <f>'[6]1100'!$D45</f>
        <v>0</v>
      </c>
      <c r="J56" s="43">
        <f>'[7]1100'!$D45</f>
        <v>-1444.52</v>
      </c>
      <c r="K56" s="43">
        <f>'[8]1100'!$D45</f>
        <v>0</v>
      </c>
      <c r="L56" s="43">
        <f>'[9]1100'!$D45</f>
        <v>-13821051.789999999</v>
      </c>
      <c r="M56" s="43">
        <f>'[10]1100'!$D45</f>
        <v>0</v>
      </c>
      <c r="N56" s="43">
        <f>'[11]1100'!$D45</f>
        <v>0</v>
      </c>
      <c r="O56" s="43">
        <f>'[12]1100'!$D46</f>
        <v>8121.14</v>
      </c>
      <c r="P56" s="43">
        <f>'[13]1100'!$D46</f>
        <v>0</v>
      </c>
      <c r="Q56" s="43">
        <f>'[14]1100'!$D46</f>
        <v>0</v>
      </c>
      <c r="R56" s="43">
        <f>'[15]1100'!$D46</f>
        <v>0</v>
      </c>
      <c r="S56" s="43">
        <f>'[16]1100'!$D46</f>
        <v>-476237.16</v>
      </c>
      <c r="T56" s="43">
        <f>'[17]1100'!$D46</f>
        <v>-2026695.24</v>
      </c>
      <c r="U56" s="43">
        <f>'[18]1100'!$D46</f>
        <v>0</v>
      </c>
      <c r="V56" s="43">
        <f>'[19]1100'!$D46</f>
        <v>-1661344.09</v>
      </c>
      <c r="W56" s="43">
        <f>'[20]1100'!$D46</f>
        <v>-1175492.55</v>
      </c>
      <c r="X56" s="43">
        <f>'[21]1100'!$D46</f>
        <v>0</v>
      </c>
      <c r="Y56" s="43">
        <f>'[22]1100'!$D46</f>
        <v>0</v>
      </c>
      <c r="Z56" s="43">
        <f>'[23]1100'!$D46</f>
        <v>-170447.63</v>
      </c>
      <c r="AA56" s="43">
        <f>'[24]1100'!$D46</f>
        <v>-694307.38</v>
      </c>
      <c r="AB56" s="43">
        <f>'[25]1100'!$D46</f>
        <v>0</v>
      </c>
      <c r="AC56" s="31"/>
      <c r="AD56" s="1" t="s">
        <v>157</v>
      </c>
      <c r="AE56" s="110">
        <f t="shared" si="5"/>
        <v>362165532.71999997</v>
      </c>
      <c r="AF56" s="35">
        <f t="shared" si="6"/>
        <v>1.507407958912969E-2</v>
      </c>
      <c r="AG56" s="42">
        <f>'[1]1100'!$L44</f>
        <v>168356984.34999999</v>
      </c>
      <c r="AH56" s="42">
        <f>'[2]1100'!$L44</f>
        <v>0</v>
      </c>
      <c r="AI56" s="42">
        <f>'[3]1100'!$L44</f>
        <v>0</v>
      </c>
      <c r="AJ56" s="42">
        <f>'[4]1100'!$L44</f>
        <v>1099.1600000000001</v>
      </c>
      <c r="AK56" s="42">
        <f>'[5]1100'!$L44</f>
        <v>0</v>
      </c>
      <c r="AL56" s="42">
        <f>'[6]1100'!$L44</f>
        <v>0</v>
      </c>
      <c r="AM56" s="42">
        <f>'[7]1100'!$L44</f>
        <v>0.04</v>
      </c>
      <c r="AN56" s="42">
        <f>'[8]1100'!$L44</f>
        <v>0</v>
      </c>
      <c r="AO56" s="42">
        <f>'[9]1100'!$L44</f>
        <v>97790010.540000007</v>
      </c>
      <c r="AP56" s="42">
        <f>'[10]1100'!$L44</f>
        <v>10832.56</v>
      </c>
      <c r="AQ56" s="42">
        <f>'[11]1100'!$L44</f>
        <v>9322.06</v>
      </c>
      <c r="AR56" s="42">
        <f>'[12]1100'!$L45</f>
        <v>12069.54</v>
      </c>
      <c r="AS56" s="42">
        <f>'[13]1100'!$L45</f>
        <v>2376694</v>
      </c>
      <c r="AT56" s="42">
        <f>'[14]1100'!$L45</f>
        <v>51684.73</v>
      </c>
      <c r="AU56" s="42">
        <f>'[15]1100'!$L45</f>
        <v>6903314.0899999999</v>
      </c>
      <c r="AV56" s="42">
        <f>'[16]1100'!$L45</f>
        <v>16239303.66</v>
      </c>
      <c r="AW56" s="42">
        <f>'[17]1100'!$L45</f>
        <v>4129531.95</v>
      </c>
      <c r="AX56" s="42">
        <f>'[18]1100'!$L45</f>
        <v>2199429.39</v>
      </c>
      <c r="AY56" s="42">
        <f>'[19]1100'!$L45</f>
        <v>0</v>
      </c>
      <c r="AZ56" s="42">
        <f>'[20]1100'!$L45</f>
        <v>322402.87</v>
      </c>
      <c r="BA56" s="42">
        <f>'[21]1100'!$L45</f>
        <v>4469.8500000000004</v>
      </c>
      <c r="BB56" s="42">
        <f>'[22]1100'!$L45</f>
        <v>16141.45</v>
      </c>
      <c r="BC56" s="42">
        <f>'[23]1100'!$L45</f>
        <v>63717694.950000003</v>
      </c>
      <c r="BD56" s="42">
        <f>'[24]1100'!$L45</f>
        <v>24547.53</v>
      </c>
      <c r="BE56" s="42">
        <f>'[25]1100'!$L45</f>
        <v>0</v>
      </c>
    </row>
    <row r="57" spans="1:57" s="32" customFormat="1" ht="18" customHeight="1">
      <c r="A57" s="60" t="s">
        <v>117</v>
      </c>
      <c r="B57" s="33">
        <f t="shared" si="7"/>
        <v>43066214.96000015</v>
      </c>
      <c r="C57" s="34">
        <f t="shared" si="8"/>
        <v>1.7925050653881838E-3</v>
      </c>
      <c r="D57" s="43">
        <f>'[1]1100'!$D46</f>
        <v>1706591.3400001526</v>
      </c>
      <c r="E57" s="43">
        <f>'[2]1100'!$D46</f>
        <v>62807.68</v>
      </c>
      <c r="F57" s="43">
        <f>'[3]1100'!$D46</f>
        <v>5150.37</v>
      </c>
      <c r="G57" s="43">
        <f>'[4]1100'!$D46</f>
        <v>0</v>
      </c>
      <c r="H57" s="43">
        <f>'[5]1100'!$D46</f>
        <v>85</v>
      </c>
      <c r="I57" s="43">
        <f>'[6]1100'!$D46</f>
        <v>0</v>
      </c>
      <c r="J57" s="43">
        <f>'[7]1100'!$D46</f>
        <v>0</v>
      </c>
      <c r="K57" s="43">
        <f>'[8]1100'!$D46</f>
        <v>0</v>
      </c>
      <c r="L57" s="43">
        <f>'[9]1100'!$D46</f>
        <v>0</v>
      </c>
      <c r="M57" s="43">
        <f>'[10]1100'!$D46</f>
        <v>0</v>
      </c>
      <c r="N57" s="43">
        <f>'[11]1100'!$D46</f>
        <v>0</v>
      </c>
      <c r="O57" s="43">
        <f>'[12]1100'!$D47</f>
        <v>0</v>
      </c>
      <c r="P57" s="43">
        <f>'[13]1100'!$D47</f>
        <v>601</v>
      </c>
      <c r="Q57" s="43">
        <f>'[14]1100'!$D47</f>
        <v>0</v>
      </c>
      <c r="R57" s="43">
        <f>'[15]1100'!$D47</f>
        <v>-334715.21999999997</v>
      </c>
      <c r="S57" s="43">
        <f>'[16]1100'!$D47</f>
        <v>1160115.3900000001</v>
      </c>
      <c r="T57" s="43">
        <f>'[17]1100'!$D47</f>
        <v>7218.76</v>
      </c>
      <c r="U57" s="43">
        <f>'[18]1100'!$D47</f>
        <v>0</v>
      </c>
      <c r="V57" s="43">
        <f>'[19]1100'!$D47</f>
        <v>33847019.009999998</v>
      </c>
      <c r="W57" s="43">
        <f>'[20]1100'!$D47</f>
        <v>6598846.8200000003</v>
      </c>
      <c r="X57" s="43">
        <f>'[21]1100'!$D47</f>
        <v>390</v>
      </c>
      <c r="Y57" s="43">
        <f>'[22]1100'!$D47</f>
        <v>-351.76</v>
      </c>
      <c r="Z57" s="43">
        <f>'[23]1100'!$D47</f>
        <v>-684561.88</v>
      </c>
      <c r="AA57" s="43">
        <f>'[24]1100'!$D47</f>
        <v>29518.45</v>
      </c>
      <c r="AB57" s="43">
        <f>'[25]1100'!$D47</f>
        <v>667500</v>
      </c>
      <c r="AC57" s="31"/>
      <c r="AD57" s="1" t="s">
        <v>158</v>
      </c>
      <c r="AE57" s="36">
        <f t="shared" si="5"/>
        <v>217529148.80000001</v>
      </c>
      <c r="AF57" s="35">
        <f t="shared" si="6"/>
        <v>9.0540137194721933E-3</v>
      </c>
      <c r="AG57" s="42">
        <f>'[1]1100'!$L45</f>
        <v>216621965.05000001</v>
      </c>
      <c r="AH57" s="42">
        <f>'[2]1100'!$L45</f>
        <v>57321.25</v>
      </c>
      <c r="AI57" s="42">
        <f>'[3]1100'!$L45</f>
        <v>6249.05</v>
      </c>
      <c r="AJ57" s="42">
        <f>'[4]1100'!$L45</f>
        <v>0</v>
      </c>
      <c r="AK57" s="42">
        <f>'[5]1100'!$L45</f>
        <v>1255.47</v>
      </c>
      <c r="AL57" s="42">
        <f>'[6]1100'!$L45</f>
        <v>0</v>
      </c>
      <c r="AM57" s="42">
        <f>'[7]1100'!$L45</f>
        <v>0</v>
      </c>
      <c r="AN57" s="42">
        <f>'[8]1100'!$L45</f>
        <v>0</v>
      </c>
      <c r="AO57" s="42">
        <f>'[9]1100'!$L45</f>
        <v>0</v>
      </c>
      <c r="AP57" s="42">
        <f>'[10]1100'!$L45</f>
        <v>0</v>
      </c>
      <c r="AQ57" s="42">
        <f>'[11]1100'!$L45</f>
        <v>0</v>
      </c>
      <c r="AR57" s="42">
        <f>'[12]1100'!$L46</f>
        <v>0</v>
      </c>
      <c r="AS57" s="42">
        <f>'[13]1100'!$L46</f>
        <v>0</v>
      </c>
      <c r="AT57" s="42">
        <f>'[14]1100'!$L46</f>
        <v>0</v>
      </c>
      <c r="AU57" s="42">
        <f>'[15]1100'!$L46</f>
        <v>341274.07</v>
      </c>
      <c r="AV57" s="42">
        <f>'[16]1100'!$L46</f>
        <v>117391.59</v>
      </c>
      <c r="AW57" s="42">
        <f>'[17]1100'!$L46</f>
        <v>28376.69</v>
      </c>
      <c r="AX57" s="42">
        <f>'[18]1100'!$L46</f>
        <v>0</v>
      </c>
      <c r="AY57" s="42">
        <f>'[19]1100'!$L46</f>
        <v>156020.17000000001</v>
      </c>
      <c r="AZ57" s="42">
        <f>'[20]1100'!$L46</f>
        <v>6076.99</v>
      </c>
      <c r="BA57" s="42">
        <f>'[21]1100'!$L46</f>
        <v>0</v>
      </c>
      <c r="BB57" s="42">
        <f>'[22]1100'!$L46</f>
        <v>671.52</v>
      </c>
      <c r="BC57" s="42">
        <f>'[23]1100'!$L46</f>
        <v>152081.22</v>
      </c>
      <c r="BD57" s="42">
        <f>'[24]1100'!$L46</f>
        <v>40465.730000000003</v>
      </c>
      <c r="BE57" s="42">
        <f>'[25]1100'!$L46</f>
        <v>0</v>
      </c>
    </row>
    <row r="58" spans="1:57" s="32" customFormat="1" ht="18" customHeight="1">
      <c r="A58" s="31" t="s">
        <v>118</v>
      </c>
      <c r="B58" s="110">
        <f t="shared" si="7"/>
        <v>619709.98</v>
      </c>
      <c r="C58" s="35">
        <f t="shared" si="8"/>
        <v>2.5793612911033641E-5</v>
      </c>
      <c r="D58" s="43">
        <f>'[1]1100'!$D47</f>
        <v>0</v>
      </c>
      <c r="E58" s="43">
        <f>'[2]1100'!$D47</f>
        <v>0</v>
      </c>
      <c r="F58" s="43">
        <f>'[3]1100'!$D47</f>
        <v>0</v>
      </c>
      <c r="G58" s="43">
        <f>'[4]1100'!$D47</f>
        <v>0</v>
      </c>
      <c r="H58" s="43">
        <f>'[5]1100'!$D47</f>
        <v>0</v>
      </c>
      <c r="I58" s="43">
        <f>'[6]1100'!$D47</f>
        <v>0</v>
      </c>
      <c r="J58" s="43">
        <f>'[7]1100'!$D47</f>
        <v>0</v>
      </c>
      <c r="K58" s="43">
        <f>'[8]1100'!$D47</f>
        <v>0</v>
      </c>
      <c r="L58" s="43">
        <f>'[9]1100'!$D47</f>
        <v>0</v>
      </c>
      <c r="M58" s="43">
        <f>'[10]1100'!$D47</f>
        <v>0</v>
      </c>
      <c r="N58" s="43">
        <f>'[11]1100'!$D47</f>
        <v>0</v>
      </c>
      <c r="O58" s="43">
        <f>'[12]1100'!$D48</f>
        <v>0</v>
      </c>
      <c r="P58" s="43">
        <f>'[13]1100'!$D48</f>
        <v>0</v>
      </c>
      <c r="Q58" s="43">
        <f>'[14]1100'!$D48</f>
        <v>0</v>
      </c>
      <c r="R58" s="43">
        <f>'[15]1100'!$D48</f>
        <v>0</v>
      </c>
      <c r="S58" s="43">
        <f>'[16]1100'!$D48</f>
        <v>620061.74</v>
      </c>
      <c r="T58" s="43">
        <f>'[17]1100'!$D48</f>
        <v>0</v>
      </c>
      <c r="U58" s="43">
        <f>'[18]1100'!$D48</f>
        <v>0</v>
      </c>
      <c r="V58" s="43">
        <f>'[19]1100'!$D48</f>
        <v>0</v>
      </c>
      <c r="W58" s="43">
        <f>'[20]1100'!$D48</f>
        <v>0</v>
      </c>
      <c r="X58" s="43">
        <f>'[21]1100'!$D48</f>
        <v>0</v>
      </c>
      <c r="Y58" s="43">
        <f>'[22]1100'!$D48</f>
        <v>-351.76</v>
      </c>
      <c r="Z58" s="43">
        <f>'[23]1100'!$D48</f>
        <v>0</v>
      </c>
      <c r="AA58" s="43">
        <f>'[24]1100'!$D48</f>
        <v>0</v>
      </c>
      <c r="AB58" s="43">
        <f>'[25]1100'!$D48</f>
        <v>0</v>
      </c>
      <c r="AC58" s="31"/>
      <c r="AD58" s="60" t="s">
        <v>159</v>
      </c>
      <c r="AE58" s="112">
        <f t="shared" si="5"/>
        <v>213399390.95999998</v>
      </c>
      <c r="AF58" s="34">
        <f t="shared" si="6"/>
        <v>8.8821246446161347E-3</v>
      </c>
      <c r="AG58" s="42">
        <f>'[1]1100'!$L46</f>
        <v>0</v>
      </c>
      <c r="AH58" s="42">
        <f>'[2]1100'!$L46</f>
        <v>0</v>
      </c>
      <c r="AI58" s="42">
        <f>'[3]1100'!$L46</f>
        <v>0</v>
      </c>
      <c r="AJ58" s="42">
        <f>'[4]1100'!$L46</f>
        <v>0</v>
      </c>
      <c r="AK58" s="42">
        <f>'[5]1100'!$L46</f>
        <v>0</v>
      </c>
      <c r="AL58" s="42">
        <f>'[6]1100'!$L46</f>
        <v>0</v>
      </c>
      <c r="AM58" s="42">
        <f>'[7]1100'!$L46</f>
        <v>0</v>
      </c>
      <c r="AN58" s="42">
        <f>'[8]1100'!$L46</f>
        <v>0</v>
      </c>
      <c r="AO58" s="42">
        <f>'[9]1100'!$L46</f>
        <v>0</v>
      </c>
      <c r="AP58" s="42">
        <f>'[10]1100'!$L46</f>
        <v>0</v>
      </c>
      <c r="AQ58" s="42">
        <f>'[11]1100'!$L46</f>
        <v>0</v>
      </c>
      <c r="AR58" s="42">
        <f>'[12]1100'!$L47</f>
        <v>0</v>
      </c>
      <c r="AS58" s="42">
        <f>'[13]1100'!$L47</f>
        <v>0</v>
      </c>
      <c r="AT58" s="42">
        <f>'[14]1100'!$L47</f>
        <v>0</v>
      </c>
      <c r="AU58" s="42">
        <f>'[15]1100'!$L47</f>
        <v>0</v>
      </c>
      <c r="AV58" s="42">
        <f>'[16]1100'!$L47</f>
        <v>73035813.480000004</v>
      </c>
      <c r="AW58" s="42">
        <f>'[17]1100'!$L47</f>
        <v>55798358.119999997</v>
      </c>
      <c r="AX58" s="42">
        <f>'[18]1100'!$L47</f>
        <v>35618347.399999999</v>
      </c>
      <c r="AY58" s="42">
        <f>'[19]1100'!$L47</f>
        <v>28833673.789999999</v>
      </c>
      <c r="AZ58" s="42">
        <f>'[20]1100'!$L47</f>
        <v>20113198.170000002</v>
      </c>
      <c r="BA58" s="42">
        <f>'[21]1100'!$L47</f>
        <v>0</v>
      </c>
      <c r="BB58" s="42">
        <f>'[22]1100'!$L47</f>
        <v>0</v>
      </c>
      <c r="BC58" s="42">
        <f>'[23]1100'!$L47</f>
        <v>0</v>
      </c>
      <c r="BD58" s="42">
        <f>'[24]1100'!$L47</f>
        <v>0</v>
      </c>
      <c r="BE58" s="42">
        <f>'[25]1100'!$L47</f>
        <v>0</v>
      </c>
    </row>
    <row r="59" spans="1:57" s="32" customFormat="1" ht="18" customHeight="1">
      <c r="A59" s="31" t="s">
        <v>119</v>
      </c>
      <c r="B59" s="110">
        <f t="shared" si="7"/>
        <v>1388175830.8099999</v>
      </c>
      <c r="C59" s="34">
        <f t="shared" si="8"/>
        <v>5.7778753268368649E-2</v>
      </c>
      <c r="D59" s="43">
        <f>'[1]1100'!$D48</f>
        <v>1346960875.48</v>
      </c>
      <c r="E59" s="43">
        <f>'[2]1100'!$D48</f>
        <v>62807.68</v>
      </c>
      <c r="F59" s="43">
        <f>'[3]1100'!$D48</f>
        <v>5150.37</v>
      </c>
      <c r="G59" s="43">
        <f>'[4]1100'!$D48</f>
        <v>0</v>
      </c>
      <c r="H59" s="43">
        <f>'[5]1100'!$D48</f>
        <v>0</v>
      </c>
      <c r="I59" s="43">
        <f>'[6]1100'!$D48</f>
        <v>0</v>
      </c>
      <c r="J59" s="43">
        <f>'[7]1100'!$D48</f>
        <v>0</v>
      </c>
      <c r="K59" s="43">
        <f>'[8]1100'!$D48</f>
        <v>0</v>
      </c>
      <c r="L59" s="43">
        <f>'[9]1100'!$D48</f>
        <v>0</v>
      </c>
      <c r="M59" s="43">
        <f>'[10]1100'!$D48</f>
        <v>0</v>
      </c>
      <c r="N59" s="43">
        <f>'[11]1100'!$D48</f>
        <v>0</v>
      </c>
      <c r="O59" s="43">
        <f>'[12]1100'!$D49</f>
        <v>0</v>
      </c>
      <c r="P59" s="43">
        <f>'[13]1100'!$D49</f>
        <v>601</v>
      </c>
      <c r="Q59" s="43">
        <f>'[14]1100'!$D49</f>
        <v>0</v>
      </c>
      <c r="R59" s="43">
        <f>'[15]1100'!$D49</f>
        <v>0</v>
      </c>
      <c r="S59" s="43">
        <f>'[16]1100'!$D49</f>
        <v>0</v>
      </c>
      <c r="T59" s="43">
        <f>'[17]1100'!$D49</f>
        <v>0</v>
      </c>
      <c r="U59" s="43">
        <f>'[18]1100'!$D49</f>
        <v>0</v>
      </c>
      <c r="V59" s="43">
        <f>'[19]1100'!$D49</f>
        <v>33843019.009999998</v>
      </c>
      <c r="W59" s="43">
        <f>'[20]1100'!$D49</f>
        <v>6598846.8200000003</v>
      </c>
      <c r="X59" s="43">
        <f>'[21]1100'!$D49</f>
        <v>0</v>
      </c>
      <c r="Y59" s="43">
        <f>'[22]1100'!$D49</f>
        <v>0</v>
      </c>
      <c r="Z59" s="43">
        <f>'[23]1100'!$D49</f>
        <v>7512</v>
      </c>
      <c r="AA59" s="43">
        <f>'[24]1100'!$D49</f>
        <v>29518.45</v>
      </c>
      <c r="AB59" s="43">
        <f>'[25]1100'!$D49</f>
        <v>667500</v>
      </c>
      <c r="AC59" s="31"/>
      <c r="AD59" s="212" t="s">
        <v>160</v>
      </c>
      <c r="AE59" s="213">
        <f t="shared" si="5"/>
        <v>97654854.86999999</v>
      </c>
      <c r="AF59" s="214">
        <f t="shared" si="6"/>
        <v>4.0645973224441995E-3</v>
      </c>
      <c r="AG59" s="42">
        <f>'[1]1100'!$L47</f>
        <v>83858796.819999993</v>
      </c>
      <c r="AH59" s="42">
        <f>'[2]1100'!$L47</f>
        <v>0</v>
      </c>
      <c r="AI59" s="42">
        <f>'[3]1100'!$L47</f>
        <v>0</v>
      </c>
      <c r="AJ59" s="42">
        <f>'[4]1100'!$L47</f>
        <v>0</v>
      </c>
      <c r="AK59" s="42">
        <f>'[5]1100'!$L47</f>
        <v>0</v>
      </c>
      <c r="AL59" s="42">
        <f>'[6]1100'!$L47</f>
        <v>0</v>
      </c>
      <c r="AM59" s="42">
        <f>'[7]1100'!$L47</f>
        <v>0</v>
      </c>
      <c r="AN59" s="42">
        <f>'[8]1100'!$L47</f>
        <v>0</v>
      </c>
      <c r="AO59" s="42">
        <f>'[9]1100'!$L47</f>
        <v>0</v>
      </c>
      <c r="AP59" s="42">
        <f>'[10]1100'!$L47</f>
        <v>0</v>
      </c>
      <c r="AQ59" s="42">
        <f>'[11]1100'!$L47</f>
        <v>0</v>
      </c>
      <c r="AR59" s="42">
        <f>'[12]1100'!$L48</f>
        <v>0</v>
      </c>
      <c r="AS59" s="42">
        <f>'[13]1100'!$L48</f>
        <v>0</v>
      </c>
      <c r="AT59" s="42">
        <f>'[14]1100'!$L48</f>
        <v>0</v>
      </c>
      <c r="AU59" s="42">
        <f>'[15]1100'!$L48</f>
        <v>13092572.279999999</v>
      </c>
      <c r="AV59" s="42">
        <f>'[16]1100'!$L48</f>
        <v>0</v>
      </c>
      <c r="AW59" s="42">
        <f>'[17]1100'!$L48</f>
        <v>0</v>
      </c>
      <c r="AX59" s="42">
        <f>'[18]1100'!$L48</f>
        <v>0</v>
      </c>
      <c r="AY59" s="42">
        <f>'[19]1100'!$L48</f>
        <v>703485.77</v>
      </c>
      <c r="AZ59" s="42">
        <f>'[20]1100'!$L48</f>
        <v>0</v>
      </c>
      <c r="BA59" s="42">
        <f>'[21]1100'!$L48</f>
        <v>0</v>
      </c>
      <c r="BB59" s="42">
        <f>'[22]1100'!$L48</f>
        <v>0</v>
      </c>
      <c r="BC59" s="42">
        <f>'[23]1100'!$L48</f>
        <v>0</v>
      </c>
      <c r="BD59" s="42">
        <f>'[24]1100'!$L48</f>
        <v>0</v>
      </c>
      <c r="BE59" s="42">
        <f>'[25]1100'!$L48</f>
        <v>0</v>
      </c>
    </row>
    <row r="60" spans="1:57" s="32" customFormat="1" ht="18" customHeight="1">
      <c r="A60" s="31" t="s">
        <v>120</v>
      </c>
      <c r="B60" s="110">
        <f t="shared" si="7"/>
        <v>129975169.13000001</v>
      </c>
      <c r="C60" s="35">
        <f t="shared" si="8"/>
        <v>5.4098357437867145E-3</v>
      </c>
      <c r="D60" s="43">
        <f>'[1]1100'!$D49</f>
        <v>129423421.72</v>
      </c>
      <c r="E60" s="43">
        <f>'[2]1100'!$D49</f>
        <v>0</v>
      </c>
      <c r="F60" s="43">
        <f>'[3]1100'!$D49</f>
        <v>0</v>
      </c>
      <c r="G60" s="43">
        <f>'[4]1100'!$D49</f>
        <v>0</v>
      </c>
      <c r="H60" s="43">
        <f>'[5]1100'!$D49</f>
        <v>85</v>
      </c>
      <c r="I60" s="43">
        <f>'[6]1100'!$D49</f>
        <v>0</v>
      </c>
      <c r="J60" s="43">
        <f>'[7]1100'!$D49</f>
        <v>0</v>
      </c>
      <c r="K60" s="43">
        <f>'[8]1100'!$D49</f>
        <v>0</v>
      </c>
      <c r="L60" s="43">
        <f>'[9]1100'!$D49</f>
        <v>0</v>
      </c>
      <c r="M60" s="43">
        <f>'[10]1100'!$D49</f>
        <v>0</v>
      </c>
      <c r="N60" s="43">
        <f>'[11]1100'!$D49</f>
        <v>0</v>
      </c>
      <c r="O60" s="43">
        <f>'[12]1100'!$D50</f>
        <v>0</v>
      </c>
      <c r="P60" s="43">
        <f>'[13]1100'!$D50</f>
        <v>0</v>
      </c>
      <c r="Q60" s="43">
        <f>'[14]1100'!$D50</f>
        <v>0</v>
      </c>
      <c r="R60" s="43">
        <f>'[15]1100'!$D50</f>
        <v>0</v>
      </c>
      <c r="S60" s="43">
        <f>'[16]1100'!$D50</f>
        <v>540053.65</v>
      </c>
      <c r="T60" s="43">
        <f>'[17]1100'!$D50</f>
        <v>7218.76</v>
      </c>
      <c r="U60" s="43">
        <f>'[18]1100'!$D50</f>
        <v>0</v>
      </c>
      <c r="V60" s="43">
        <f>'[19]1100'!$D50</f>
        <v>4000</v>
      </c>
      <c r="W60" s="43">
        <f>'[20]1100'!$D50</f>
        <v>0</v>
      </c>
      <c r="X60" s="43">
        <f>'[21]1100'!$D50</f>
        <v>390</v>
      </c>
      <c r="Y60" s="43">
        <f>'[22]1100'!$D50</f>
        <v>0</v>
      </c>
      <c r="Z60" s="43">
        <f>'[23]1100'!$D50</f>
        <v>0</v>
      </c>
      <c r="AA60" s="43">
        <f>'[24]1100'!$D50</f>
        <v>0</v>
      </c>
      <c r="AB60" s="43">
        <f>'[25]1100'!$D50</f>
        <v>0</v>
      </c>
      <c r="AC60" s="31"/>
      <c r="AD60" s="31" t="s">
        <v>161</v>
      </c>
      <c r="AE60" s="110">
        <f t="shared" si="5"/>
        <v>97654854.86999999</v>
      </c>
      <c r="AF60" s="35">
        <f t="shared" si="6"/>
        <v>4.0645973224441995E-3</v>
      </c>
      <c r="AG60" s="42">
        <f>'[1]1100'!$L48</f>
        <v>83858796.819999993</v>
      </c>
      <c r="AH60" s="42">
        <f>'[2]1100'!$L48</f>
        <v>0</v>
      </c>
      <c r="AI60" s="42">
        <f>'[3]1100'!$L48</f>
        <v>0</v>
      </c>
      <c r="AJ60" s="42">
        <f>'[4]1100'!$L48</f>
        <v>0</v>
      </c>
      <c r="AK60" s="42">
        <f>'[5]1100'!$L48</f>
        <v>0</v>
      </c>
      <c r="AL60" s="42">
        <f>'[6]1100'!$L48</f>
        <v>0</v>
      </c>
      <c r="AM60" s="42">
        <f>'[7]1100'!$L48</f>
        <v>0</v>
      </c>
      <c r="AN60" s="42">
        <f>'[8]1100'!$L48</f>
        <v>0</v>
      </c>
      <c r="AO60" s="42">
        <f>'[9]1100'!$L48</f>
        <v>0</v>
      </c>
      <c r="AP60" s="42">
        <f>'[10]1100'!$L48</f>
        <v>0</v>
      </c>
      <c r="AQ60" s="42">
        <f>'[11]1100'!$L48</f>
        <v>0</v>
      </c>
      <c r="AR60" s="42">
        <f>'[12]1100'!$L49</f>
        <v>0</v>
      </c>
      <c r="AS60" s="42">
        <f>'[13]1100'!$L49</f>
        <v>0</v>
      </c>
      <c r="AT60" s="42">
        <f>'[14]1100'!$L49</f>
        <v>0</v>
      </c>
      <c r="AU60" s="42">
        <f>'[15]1100'!$L49</f>
        <v>13092572.279999999</v>
      </c>
      <c r="AV60" s="42">
        <f>'[16]1100'!$L49</f>
        <v>0</v>
      </c>
      <c r="AW60" s="42">
        <f>'[17]1100'!$L49</f>
        <v>0</v>
      </c>
      <c r="AX60" s="42">
        <f>'[18]1100'!$L49</f>
        <v>0</v>
      </c>
      <c r="AY60" s="42">
        <f>'[19]1100'!$L49</f>
        <v>703485.77</v>
      </c>
      <c r="AZ60" s="42">
        <f>'[20]1100'!$L49</f>
        <v>0</v>
      </c>
      <c r="BA60" s="42">
        <f>'[21]1100'!$L49</f>
        <v>0</v>
      </c>
      <c r="BB60" s="42">
        <f>'[22]1100'!$L49</f>
        <v>0</v>
      </c>
      <c r="BC60" s="42">
        <f>'[23]1100'!$L49</f>
        <v>0</v>
      </c>
      <c r="BD60" s="42">
        <f>'[24]1100'!$L49</f>
        <v>0</v>
      </c>
      <c r="BE60" s="42">
        <f>'[25]1100'!$L49</f>
        <v>0</v>
      </c>
    </row>
    <row r="61" spans="1:57" s="32" customFormat="1" ht="18" customHeight="1">
      <c r="A61" s="31" t="s">
        <v>102</v>
      </c>
      <c r="B61" s="110">
        <f t="shared" si="7"/>
        <v>-1475704494.96</v>
      </c>
      <c r="C61" s="35">
        <f t="shared" si="8"/>
        <v>-6.142187755967822E-2</v>
      </c>
      <c r="D61" s="43">
        <f>'[1]1100'!$D50</f>
        <v>-1474677705.8599999</v>
      </c>
      <c r="E61" s="43">
        <f>'[2]1100'!$D50</f>
        <v>0</v>
      </c>
      <c r="F61" s="43">
        <f>'[3]1100'!$D50</f>
        <v>0</v>
      </c>
      <c r="G61" s="43">
        <f>'[4]1100'!$D50</f>
        <v>0</v>
      </c>
      <c r="H61" s="43">
        <f>'[5]1100'!$D50</f>
        <v>0</v>
      </c>
      <c r="I61" s="43">
        <f>'[6]1100'!$D50</f>
        <v>0</v>
      </c>
      <c r="J61" s="43">
        <f>'[7]1100'!$D50</f>
        <v>0</v>
      </c>
      <c r="K61" s="43">
        <f>'[8]1100'!$D50</f>
        <v>0</v>
      </c>
      <c r="L61" s="43">
        <f>'[9]1100'!$D50</f>
        <v>0</v>
      </c>
      <c r="M61" s="43">
        <f>'[10]1100'!$D50</f>
        <v>0</v>
      </c>
      <c r="N61" s="43">
        <f>'[11]1100'!$D50</f>
        <v>0</v>
      </c>
      <c r="O61" s="43">
        <f>'[12]1100'!$D51</f>
        <v>0</v>
      </c>
      <c r="P61" s="43">
        <f>'[13]1100'!$D51</f>
        <v>0</v>
      </c>
      <c r="Q61" s="43">
        <f>'[14]1100'!$D51</f>
        <v>0</v>
      </c>
      <c r="R61" s="43">
        <f>'[15]1100'!$D51</f>
        <v>-334715.21999999997</v>
      </c>
      <c r="S61" s="43">
        <f>'[16]1100'!$D51</f>
        <v>0</v>
      </c>
      <c r="T61" s="43">
        <f>'[17]1100'!$D51</f>
        <v>0</v>
      </c>
      <c r="U61" s="43">
        <f>'[18]1100'!$D51</f>
        <v>0</v>
      </c>
      <c r="V61" s="43">
        <f>'[19]1100'!$D51</f>
        <v>0</v>
      </c>
      <c r="W61" s="43">
        <f>'[20]1100'!$D51</f>
        <v>0</v>
      </c>
      <c r="X61" s="43">
        <f>'[21]1100'!$D51</f>
        <v>0</v>
      </c>
      <c r="Y61" s="43">
        <f>'[22]1100'!$D51</f>
        <v>0</v>
      </c>
      <c r="Z61" s="43">
        <f>'[23]1100'!$D51</f>
        <v>-692073.88</v>
      </c>
      <c r="AA61" s="43">
        <f>'[24]1100'!$D51</f>
        <v>0</v>
      </c>
      <c r="AB61" s="43">
        <f>'[25]1100'!$D51</f>
        <v>0</v>
      </c>
      <c r="AC61" s="31"/>
      <c r="AD61" s="3"/>
      <c r="AE61" s="110"/>
      <c r="AF61" s="34"/>
      <c r="AG61" s="42"/>
      <c r="AH61" s="42"/>
      <c r="AI61" s="42"/>
      <c r="AJ61" s="42"/>
      <c r="AK61" s="42"/>
      <c r="AL61" s="42"/>
      <c r="AM61" s="42"/>
      <c r="AN61" s="42"/>
      <c r="AO61" s="42"/>
      <c r="AP61" s="42"/>
      <c r="AQ61" s="42"/>
      <c r="AR61" s="42"/>
      <c r="AS61" s="42"/>
      <c r="AT61" s="42"/>
      <c r="AU61" s="42"/>
      <c r="AV61" s="42"/>
      <c r="AW61" s="42"/>
      <c r="AX61" s="42"/>
      <c r="AY61" s="42"/>
      <c r="AZ61" s="42"/>
      <c r="BA61" s="42"/>
      <c r="BB61" s="42"/>
      <c r="BC61" s="42"/>
      <c r="BD61" s="42"/>
      <c r="BE61" s="42"/>
    </row>
    <row r="62" spans="1:57" s="32" customFormat="1" ht="18" customHeight="1">
      <c r="A62" s="60" t="s">
        <v>121</v>
      </c>
      <c r="B62" s="33">
        <f t="shared" si="7"/>
        <v>594386712.97000015</v>
      </c>
      <c r="C62" s="34">
        <f t="shared" si="8"/>
        <v>2.473960608768935E-2</v>
      </c>
      <c r="D62" s="43">
        <f>'[1]1100'!$D51</f>
        <v>374770659.10000002</v>
      </c>
      <c r="E62" s="43">
        <f>'[2]1100'!$D51</f>
        <v>4034550.86</v>
      </c>
      <c r="F62" s="43">
        <f>'[3]1100'!$D51</f>
        <v>1123852.45</v>
      </c>
      <c r="G62" s="43">
        <f>'[4]1100'!$D51</f>
        <v>403600.46</v>
      </c>
      <c r="H62" s="43">
        <f>'[5]1100'!$D51</f>
        <v>579558.97</v>
      </c>
      <c r="I62" s="43">
        <f>'[6]1100'!$D51</f>
        <v>69170.240000000005</v>
      </c>
      <c r="J62" s="43">
        <f>'[7]1100'!$D51</f>
        <v>304737.52</v>
      </c>
      <c r="K62" s="43">
        <f>'[8]1100'!$D51</f>
        <v>695303.1</v>
      </c>
      <c r="L62" s="43">
        <f>'[9]1100'!$D51</f>
        <v>7884930.2400000002</v>
      </c>
      <c r="M62" s="43">
        <f>'[10]1100'!$D51</f>
        <v>804393.27</v>
      </c>
      <c r="N62" s="43">
        <f>'[11]1100'!$D51</f>
        <v>2691112.88</v>
      </c>
      <c r="O62" s="43">
        <f>'[12]1100'!$D52</f>
        <v>3277484.44</v>
      </c>
      <c r="P62" s="43">
        <f>'[13]1100'!$D52</f>
        <v>4817917</v>
      </c>
      <c r="Q62" s="43">
        <f>'[14]1100'!$D52</f>
        <v>156135.47</v>
      </c>
      <c r="R62" s="43">
        <f>'[15]1100'!$D52</f>
        <v>6077160.4100000001</v>
      </c>
      <c r="S62" s="43">
        <f>'[16]1100'!$D52</f>
        <v>5951684.2199999997</v>
      </c>
      <c r="T62" s="43">
        <f>'[17]1100'!$D52</f>
        <v>29931496.760000002</v>
      </c>
      <c r="U62" s="43">
        <f>'[18]1100'!$D52</f>
        <v>33675655.670000002</v>
      </c>
      <c r="V62" s="43">
        <f>'[19]1100'!$D52</f>
        <v>16055020.470000001</v>
      </c>
      <c r="W62" s="43">
        <f>'[20]1100'!$D52</f>
        <v>73070997.019999996</v>
      </c>
      <c r="X62" s="43">
        <f>'[21]1100'!$D52</f>
        <v>112581.11</v>
      </c>
      <c r="Y62" s="43">
        <f>'[22]1100'!$D52</f>
        <v>686025.83</v>
      </c>
      <c r="Z62" s="43">
        <f>'[23]1100'!$D52</f>
        <v>16950580.899999999</v>
      </c>
      <c r="AA62" s="43">
        <f>'[24]1100'!$D52</f>
        <v>10041635.060000001</v>
      </c>
      <c r="AB62" s="43">
        <f>'[25]1100'!$D52</f>
        <v>220469.52</v>
      </c>
      <c r="AC62" s="31"/>
      <c r="AD62" s="31"/>
      <c r="AE62" s="33"/>
      <c r="AF62" s="34"/>
    </row>
    <row r="63" spans="1:57" s="32" customFormat="1" ht="18" customHeight="1">
      <c r="A63" s="60" t="s">
        <v>122</v>
      </c>
      <c r="B63" s="33">
        <f t="shared" si="7"/>
        <v>2113483.67</v>
      </c>
      <c r="C63" s="34">
        <f t="shared" si="8"/>
        <v>8.7967567793197015E-5</v>
      </c>
      <c r="D63" s="43">
        <f>'[1]1100'!$D52</f>
        <v>1855329.15</v>
      </c>
      <c r="E63" s="43">
        <f>'[2]1100'!$D52</f>
        <v>27524.080000000002</v>
      </c>
      <c r="F63" s="43">
        <f>'[3]1100'!$D52</f>
        <v>1156.67</v>
      </c>
      <c r="G63" s="43">
        <f>'[4]1100'!$D52</f>
        <v>0</v>
      </c>
      <c r="H63" s="43">
        <f>'[5]1100'!$D52</f>
        <v>0</v>
      </c>
      <c r="I63" s="43">
        <f>'[6]1100'!$D52</f>
        <v>0</v>
      </c>
      <c r="J63" s="43">
        <f>'[7]1100'!$D52</f>
        <v>0</v>
      </c>
      <c r="K63" s="43">
        <f>'[8]1100'!$D52</f>
        <v>0</v>
      </c>
      <c r="L63" s="43">
        <f>'[9]1100'!$D52</f>
        <v>0</v>
      </c>
      <c r="M63" s="43">
        <f>'[10]1100'!$D52</f>
        <v>0</v>
      </c>
      <c r="N63" s="43">
        <f>'[11]1100'!$D52</f>
        <v>0</v>
      </c>
      <c r="O63" s="43">
        <f>'[12]1100'!$D53</f>
        <v>0</v>
      </c>
      <c r="P63" s="43">
        <f>'[13]1100'!$D53</f>
        <v>0</v>
      </c>
      <c r="Q63" s="43">
        <f>'[14]1100'!$D53</f>
        <v>0</v>
      </c>
      <c r="R63" s="43">
        <f>'[15]1100'!$D53</f>
        <v>0</v>
      </c>
      <c r="S63" s="43">
        <f>'[16]1100'!$D53</f>
        <v>0</v>
      </c>
      <c r="T63" s="43">
        <f>'[17]1100'!$D53</f>
        <v>0</v>
      </c>
      <c r="U63" s="43">
        <f>'[18]1100'!$D53</f>
        <v>0</v>
      </c>
      <c r="V63" s="43">
        <f>'[19]1100'!$D53</f>
        <v>229589.33</v>
      </c>
      <c r="W63" s="43">
        <f>'[20]1100'!$D53</f>
        <v>0</v>
      </c>
      <c r="X63" s="43">
        <f>'[21]1100'!$D53</f>
        <v>-115.56</v>
      </c>
      <c r="Y63" s="43">
        <f>'[22]1100'!$D53</f>
        <v>0</v>
      </c>
      <c r="Z63" s="43">
        <f>'[23]1100'!$D53</f>
        <v>0</v>
      </c>
      <c r="AA63" s="43">
        <f>'[24]1100'!$D53</f>
        <v>0</v>
      </c>
      <c r="AB63" s="43">
        <f>'[25]1100'!$D53</f>
        <v>0</v>
      </c>
      <c r="AC63" s="31"/>
      <c r="AD63" s="3"/>
      <c r="AE63" s="33"/>
      <c r="AF63" s="34"/>
    </row>
    <row r="64" spans="1:57" s="32" customFormat="1" ht="18" customHeight="1" thickBot="1">
      <c r="A64" s="209" t="s">
        <v>123</v>
      </c>
      <c r="B64" s="210">
        <f t="shared" si="7"/>
        <v>24025714510.700005</v>
      </c>
      <c r="C64" s="211">
        <f t="shared" si="8"/>
        <v>1</v>
      </c>
      <c r="D64" s="43">
        <f>'[1]1100'!$D53</f>
        <v>20175100939.720001</v>
      </c>
      <c r="E64" s="43">
        <f>'[2]1100'!$D53</f>
        <v>45414889.580000006</v>
      </c>
      <c r="F64" s="43">
        <f>'[3]1100'!$D53</f>
        <v>7765292.5499999989</v>
      </c>
      <c r="G64" s="43">
        <f>'[4]1100'!$D53</f>
        <v>638989.77</v>
      </c>
      <c r="H64" s="43">
        <f>'[5]1100'!$D53</f>
        <v>6758779.4299999997</v>
      </c>
      <c r="I64" s="43">
        <f>'[6]1100'!$D53</f>
        <v>282871.5</v>
      </c>
      <c r="J64" s="43">
        <f>'[7]1100'!$D53</f>
        <v>1304428.8</v>
      </c>
      <c r="K64" s="43">
        <f>'[8]1100'!$D53</f>
        <v>2787246.8999999994</v>
      </c>
      <c r="L64" s="43">
        <f>'[9]1100'!$D53</f>
        <v>565525326.83999991</v>
      </c>
      <c r="M64" s="43">
        <f>'[10]1100'!$D53</f>
        <v>1105951.08</v>
      </c>
      <c r="N64" s="43">
        <f>'[11]1100'!$D53</f>
        <v>3020889.17</v>
      </c>
      <c r="O64" s="43">
        <f>'[12]1100'!$D54</f>
        <v>28552216.759999994</v>
      </c>
      <c r="P64" s="43">
        <f>'[13]1100'!$D54</f>
        <v>26369537</v>
      </c>
      <c r="Q64" s="43">
        <f>'[14]1100'!$D54</f>
        <v>1593715.8199999989</v>
      </c>
      <c r="R64" s="43">
        <f>'[15]1100'!$D54</f>
        <v>110293158.02</v>
      </c>
      <c r="S64" s="43">
        <f>'[16]1100'!$D54</f>
        <v>933664499.33999991</v>
      </c>
      <c r="T64" s="43">
        <f>'[17]1100'!$D54</f>
        <v>873760352.30999994</v>
      </c>
      <c r="U64" s="43">
        <f>'[18]1100'!$D54</f>
        <v>330888068.46000004</v>
      </c>
      <c r="V64" s="43">
        <f>'[19]1100'!$D54</f>
        <v>324604163.49999994</v>
      </c>
      <c r="W64" s="43">
        <f>'[20]1100'!$D54</f>
        <v>437011214.15999997</v>
      </c>
      <c r="X64" s="43">
        <f>'[21]1100'!$D54</f>
        <v>805527.36999999988</v>
      </c>
      <c r="Y64" s="43">
        <f>'[22]1100'!$D54</f>
        <v>3391324.3899999997</v>
      </c>
      <c r="Z64" s="43">
        <f>'[23]1100'!$D54</f>
        <v>106622107.22</v>
      </c>
      <c r="AA64" s="43">
        <f>'[24]1100'!$D54</f>
        <v>34569841.109999999</v>
      </c>
      <c r="AB64" s="43">
        <f>'[25]1100'!$D54</f>
        <v>3883179.9</v>
      </c>
      <c r="AC64" s="31"/>
      <c r="AD64" s="209" t="s">
        <v>162</v>
      </c>
      <c r="AE64" s="210">
        <f>SUM(AG64:BE64)</f>
        <v>24025714510.700005</v>
      </c>
      <c r="AF64" s="211">
        <f>IF((AE64/$AE$64)=0,"--",AE64/$AE$64)</f>
        <v>1</v>
      </c>
      <c r="AG64" s="42">
        <f>'[1]1100'!$L49</f>
        <v>20175100939.720001</v>
      </c>
      <c r="AH64" s="42">
        <f>'[2]1100'!$L49</f>
        <v>45414889.579999998</v>
      </c>
      <c r="AI64" s="42">
        <f>'[3]1100'!$L49</f>
        <v>7765292.5499999989</v>
      </c>
      <c r="AJ64" s="42">
        <f>'[4]1100'!$L49</f>
        <v>638989.77</v>
      </c>
      <c r="AK64" s="42">
        <f>'[5]1100'!$L49</f>
        <v>6758779.4299999997</v>
      </c>
      <c r="AL64" s="42">
        <f>'[6]1100'!$L49</f>
        <v>282871.5</v>
      </c>
      <c r="AM64" s="42">
        <f>'[7]1100'!$L49</f>
        <v>1304428.7999999998</v>
      </c>
      <c r="AN64" s="42">
        <f>'[8]1100'!$L49</f>
        <v>2787246.8999999994</v>
      </c>
      <c r="AO64" s="42">
        <f>'[9]1100'!$L49</f>
        <v>565525326.84000003</v>
      </c>
      <c r="AP64" s="42">
        <f>'[10]1100'!$L49</f>
        <v>1105951.0799999996</v>
      </c>
      <c r="AQ64" s="42">
        <f>'[11]1100'!$L49</f>
        <v>3020889.17</v>
      </c>
      <c r="AR64" s="42">
        <f>'[12]1100'!$L50</f>
        <v>28552216.759999998</v>
      </c>
      <c r="AS64" s="42">
        <f>'[13]1100'!$L50</f>
        <v>26369537</v>
      </c>
      <c r="AT64" s="42">
        <f>'[14]1100'!$L50</f>
        <v>1593715.82</v>
      </c>
      <c r="AU64" s="42">
        <f>'[15]1100'!$L50</f>
        <v>110293158.02</v>
      </c>
      <c r="AV64" s="42">
        <f>'[16]1100'!$L50</f>
        <v>933664499.33999979</v>
      </c>
      <c r="AW64" s="42">
        <f>'[17]1100'!$L50</f>
        <v>873760352.30999994</v>
      </c>
      <c r="AX64" s="42">
        <f>'[18]1100'!$L50</f>
        <v>330888068.45999998</v>
      </c>
      <c r="AY64" s="42">
        <f>'[19]1100'!$L50</f>
        <v>324604163.49999994</v>
      </c>
      <c r="AZ64" s="42">
        <f>'[20]1100'!$L50</f>
        <v>437011214.15999997</v>
      </c>
      <c r="BA64" s="42">
        <f>'[21]1100'!$L50</f>
        <v>805527.36999999988</v>
      </c>
      <c r="BB64" s="42">
        <f>'[22]1100'!$L50</f>
        <v>3391324.3899999997</v>
      </c>
      <c r="BC64" s="42">
        <f>'[23]1100'!$L50</f>
        <v>106622107.22000001</v>
      </c>
      <c r="BD64" s="42">
        <f>'[24]1100'!$L50</f>
        <v>34569841.110000007</v>
      </c>
      <c r="BE64" s="42">
        <f>'[25]1100'!$L50</f>
        <v>3883179.9000000004</v>
      </c>
    </row>
    <row r="65" spans="1:57" s="32" customFormat="1" ht="18" customHeight="1">
      <c r="B65" s="39"/>
      <c r="C65" s="39"/>
      <c r="D65" s="35"/>
      <c r="E65" s="35"/>
      <c r="F65" s="35"/>
      <c r="G65" s="35"/>
      <c r="H65" s="35"/>
      <c r="I65" s="35"/>
      <c r="J65" s="35"/>
      <c r="K65" s="35"/>
      <c r="L65" s="35"/>
      <c r="M65" s="35"/>
      <c r="N65" s="35"/>
      <c r="O65" s="35"/>
      <c r="P65" s="35"/>
      <c r="Q65" s="35"/>
      <c r="R65" s="35"/>
      <c r="S65" s="35"/>
      <c r="T65" s="35"/>
      <c r="U65" s="35"/>
      <c r="V65" s="35"/>
      <c r="W65" s="35"/>
      <c r="X65" s="35"/>
      <c r="Y65" s="35"/>
      <c r="Z65" s="35"/>
      <c r="AA65" s="35"/>
      <c r="AB65" s="35"/>
      <c r="AC65" s="31"/>
      <c r="AE65" s="39"/>
    </row>
    <row r="66" spans="1:57" s="32" customFormat="1" ht="18" customHeight="1">
      <c r="B66" s="39"/>
      <c r="C66" s="39"/>
      <c r="D66" s="35"/>
      <c r="E66" s="35"/>
      <c r="F66" s="35"/>
      <c r="G66" s="35"/>
      <c r="H66" s="35"/>
      <c r="I66" s="35"/>
      <c r="J66" s="35"/>
      <c r="K66" s="35"/>
      <c r="L66" s="35"/>
      <c r="M66" s="35"/>
      <c r="N66" s="35"/>
      <c r="O66" s="35"/>
      <c r="P66" s="35"/>
      <c r="Q66" s="35"/>
      <c r="R66" s="35"/>
      <c r="S66" s="35"/>
      <c r="T66" s="35"/>
      <c r="U66" s="35"/>
      <c r="V66" s="35"/>
      <c r="W66" s="35"/>
      <c r="X66" s="35"/>
      <c r="Y66" s="35"/>
      <c r="Z66" s="35"/>
      <c r="AA66" s="35"/>
      <c r="AB66" s="35"/>
      <c r="AC66" s="31"/>
      <c r="AE66" s="39"/>
      <c r="AG66" s="226"/>
      <c r="AH66" s="226"/>
      <c r="AI66" s="226"/>
      <c r="AJ66" s="226"/>
      <c r="AK66" s="226"/>
      <c r="AL66" s="226"/>
      <c r="AM66" s="226"/>
      <c r="AN66" s="226"/>
      <c r="AO66" s="226"/>
      <c r="AP66" s="226"/>
      <c r="AQ66" s="226"/>
      <c r="AR66" s="226"/>
      <c r="AS66" s="226"/>
      <c r="AT66" s="226"/>
      <c r="AU66" s="226"/>
      <c r="AV66" s="226"/>
      <c r="AW66" s="226"/>
      <c r="AX66" s="226"/>
      <c r="AY66" s="226"/>
      <c r="AZ66" s="226"/>
      <c r="BA66" s="226"/>
      <c r="BB66" s="226"/>
      <c r="BC66" s="226"/>
      <c r="BD66" s="226"/>
      <c r="BE66" s="226"/>
    </row>
    <row r="67" spans="1:57" s="32" customFormat="1" ht="18" customHeight="1">
      <c r="A67" s="60" t="s">
        <v>478</v>
      </c>
      <c r="B67" s="39"/>
      <c r="C67" s="39"/>
      <c r="D67" s="35"/>
      <c r="E67" s="35"/>
      <c r="F67" s="35"/>
      <c r="G67" s="35"/>
      <c r="H67" s="35"/>
      <c r="I67" s="35"/>
      <c r="J67" s="35"/>
      <c r="K67" s="35"/>
      <c r="L67" s="35"/>
      <c r="M67" s="35"/>
      <c r="N67" s="35"/>
      <c r="O67" s="35"/>
      <c r="P67" s="35"/>
      <c r="Q67" s="35"/>
      <c r="R67" s="35"/>
      <c r="S67" s="35"/>
      <c r="T67" s="35"/>
      <c r="U67" s="35"/>
      <c r="V67" s="35"/>
      <c r="W67" s="35"/>
      <c r="X67" s="35"/>
      <c r="Y67" s="35"/>
      <c r="Z67" s="35"/>
      <c r="AA67" s="35"/>
      <c r="AB67" s="35"/>
      <c r="AC67" s="31"/>
      <c r="AE67" s="39"/>
    </row>
    <row r="68" spans="1:57" s="32" customFormat="1" ht="18" customHeight="1">
      <c r="A68" s="31" t="s">
        <v>479</v>
      </c>
      <c r="B68" s="39"/>
      <c r="C68" s="39"/>
      <c r="D68" s="35"/>
      <c r="E68" s="35"/>
      <c r="F68" s="35"/>
      <c r="G68" s="35"/>
      <c r="H68" s="35"/>
      <c r="I68" s="35"/>
      <c r="J68" s="35"/>
      <c r="K68" s="35"/>
      <c r="L68" s="35"/>
      <c r="M68" s="35"/>
      <c r="N68" s="35"/>
      <c r="O68" s="35"/>
      <c r="P68" s="35"/>
      <c r="Q68" s="35"/>
      <c r="R68" s="35"/>
      <c r="S68" s="35"/>
      <c r="T68" s="35"/>
      <c r="U68" s="35"/>
      <c r="V68" s="35"/>
      <c r="W68" s="35"/>
      <c r="X68" s="35"/>
      <c r="Y68" s="35"/>
      <c r="Z68" s="35"/>
      <c r="AA68" s="35"/>
      <c r="AB68" s="35"/>
      <c r="AC68" s="31"/>
      <c r="AE68" s="39"/>
    </row>
    <row r="69" spans="1:57" s="32" customFormat="1" ht="18" customHeight="1">
      <c r="B69" s="39"/>
      <c r="C69" s="39"/>
      <c r="D69" s="35"/>
      <c r="E69" s="35"/>
      <c r="F69" s="35"/>
      <c r="G69" s="35"/>
      <c r="H69" s="35"/>
      <c r="I69" s="35"/>
      <c r="J69" s="35"/>
      <c r="K69" s="35"/>
      <c r="L69" s="35"/>
      <c r="M69" s="35"/>
      <c r="N69" s="35"/>
      <c r="O69" s="35"/>
      <c r="P69" s="35"/>
      <c r="Q69" s="35"/>
      <c r="R69" s="35"/>
      <c r="S69" s="35"/>
      <c r="T69" s="35"/>
      <c r="U69" s="35"/>
      <c r="V69" s="35"/>
      <c r="W69" s="35"/>
      <c r="X69" s="35"/>
      <c r="Y69" s="35"/>
      <c r="Z69" s="35"/>
      <c r="AA69" s="35"/>
      <c r="AB69" s="35"/>
      <c r="AC69" s="31"/>
      <c r="AE69" s="39"/>
    </row>
    <row r="70" spans="1:57" s="32" customFormat="1" ht="18" customHeight="1">
      <c r="B70" s="39"/>
      <c r="C70" s="39"/>
      <c r="D70" s="34"/>
      <c r="E70" s="34"/>
      <c r="F70" s="34"/>
      <c r="G70" s="34"/>
      <c r="H70" s="34"/>
      <c r="I70" s="34"/>
      <c r="J70" s="34"/>
      <c r="K70" s="34"/>
      <c r="L70" s="34"/>
      <c r="M70" s="34"/>
      <c r="N70" s="34"/>
      <c r="O70" s="34"/>
      <c r="P70" s="34"/>
      <c r="Q70" s="34"/>
      <c r="R70" s="34"/>
      <c r="S70" s="34"/>
      <c r="T70" s="34"/>
      <c r="U70" s="34"/>
      <c r="V70" s="34"/>
      <c r="W70" s="34"/>
      <c r="X70" s="34"/>
      <c r="Y70" s="34"/>
      <c r="Z70" s="34"/>
      <c r="AA70" s="34"/>
      <c r="AB70" s="34"/>
      <c r="AC70" s="31"/>
      <c r="AE70" s="39"/>
    </row>
    <row r="71" spans="1:57" s="32" customFormat="1" ht="18" customHeight="1">
      <c r="B71" s="39"/>
      <c r="C71" s="39"/>
      <c r="D71" s="35"/>
      <c r="E71" s="35"/>
      <c r="F71" s="35"/>
      <c r="G71" s="35"/>
      <c r="H71" s="35"/>
      <c r="I71" s="35"/>
      <c r="J71" s="35"/>
      <c r="K71" s="35"/>
      <c r="L71" s="35"/>
      <c r="M71" s="35"/>
      <c r="N71" s="35"/>
      <c r="O71" s="35"/>
      <c r="P71" s="35"/>
      <c r="Q71" s="35"/>
      <c r="R71" s="35"/>
      <c r="S71" s="35"/>
      <c r="T71" s="35"/>
      <c r="U71" s="35"/>
      <c r="V71" s="35"/>
      <c r="W71" s="35"/>
      <c r="X71" s="35"/>
      <c r="Y71" s="35"/>
      <c r="Z71" s="35"/>
      <c r="AA71" s="35"/>
      <c r="AB71" s="35"/>
      <c r="AC71" s="31"/>
      <c r="AE71" s="39"/>
    </row>
    <row r="72" spans="1:57" s="32" customFormat="1" ht="18" customHeight="1">
      <c r="A72" s="3"/>
      <c r="B72" s="26"/>
      <c r="C72" s="26"/>
      <c r="D72" s="35"/>
      <c r="E72" s="35"/>
      <c r="F72" s="35"/>
      <c r="G72" s="35"/>
      <c r="H72" s="35"/>
      <c r="I72" s="35"/>
      <c r="J72" s="35"/>
      <c r="K72" s="35"/>
      <c r="L72" s="35"/>
      <c r="M72" s="35"/>
      <c r="N72" s="35"/>
      <c r="O72" s="35"/>
      <c r="P72" s="35"/>
      <c r="Q72" s="35"/>
      <c r="R72" s="35"/>
      <c r="S72" s="35"/>
      <c r="T72" s="35"/>
      <c r="U72" s="35"/>
      <c r="V72" s="35"/>
      <c r="W72" s="35"/>
      <c r="X72" s="35"/>
      <c r="Y72" s="35"/>
      <c r="Z72" s="35"/>
      <c r="AA72" s="35"/>
      <c r="AB72" s="35"/>
      <c r="AC72" s="31"/>
      <c r="AD72" s="3"/>
      <c r="AE72" s="26"/>
      <c r="AF72" s="3"/>
    </row>
    <row r="73" spans="1:57" s="32" customFormat="1" ht="18" customHeight="1">
      <c r="A73" s="3"/>
      <c r="B73" s="26"/>
      <c r="C73" s="26"/>
      <c r="D73" s="35"/>
      <c r="E73" s="35"/>
      <c r="F73" s="35"/>
      <c r="G73" s="35"/>
      <c r="H73" s="35"/>
      <c r="I73" s="35"/>
      <c r="J73" s="35"/>
      <c r="K73" s="35"/>
      <c r="L73" s="35"/>
      <c r="M73" s="35"/>
      <c r="N73" s="35"/>
      <c r="O73" s="35"/>
      <c r="P73" s="35"/>
      <c r="Q73" s="35"/>
      <c r="R73" s="35"/>
      <c r="S73" s="35"/>
      <c r="T73" s="35"/>
      <c r="U73" s="35"/>
      <c r="V73" s="35"/>
      <c r="W73" s="35"/>
      <c r="X73" s="35"/>
      <c r="Y73" s="35"/>
      <c r="Z73" s="35"/>
      <c r="AA73" s="35"/>
      <c r="AB73" s="35"/>
      <c r="AC73" s="31"/>
      <c r="AD73" s="3"/>
      <c r="AE73" s="26"/>
      <c r="AF73" s="3"/>
    </row>
    <row r="74" spans="1:57" s="32" customFormat="1" ht="18" customHeight="1">
      <c r="A74" s="3"/>
      <c r="B74" s="26"/>
      <c r="C74" s="26"/>
      <c r="D74" s="35"/>
      <c r="E74" s="35"/>
      <c r="F74" s="35"/>
      <c r="G74" s="35"/>
      <c r="H74" s="35"/>
      <c r="I74" s="35"/>
      <c r="J74" s="35"/>
      <c r="K74" s="35"/>
      <c r="L74" s="35"/>
      <c r="M74" s="35"/>
      <c r="N74" s="35"/>
      <c r="O74" s="35"/>
      <c r="P74" s="35"/>
      <c r="Q74" s="35"/>
      <c r="R74" s="35"/>
      <c r="S74" s="35"/>
      <c r="T74" s="35"/>
      <c r="U74" s="35"/>
      <c r="V74" s="35"/>
      <c r="W74" s="35"/>
      <c r="X74" s="35"/>
      <c r="Y74" s="35"/>
      <c r="Z74" s="35"/>
      <c r="AA74" s="35"/>
      <c r="AB74" s="35"/>
      <c r="AC74" s="31"/>
      <c r="AD74" s="3"/>
      <c r="AE74" s="26"/>
      <c r="AF74" s="3"/>
    </row>
    <row r="75" spans="1:57" s="32" customFormat="1" ht="18" customHeight="1">
      <c r="A75" s="3"/>
      <c r="B75" s="26"/>
      <c r="C75" s="26"/>
      <c r="D75" s="35"/>
      <c r="E75" s="35"/>
      <c r="F75" s="35"/>
      <c r="G75" s="35"/>
      <c r="H75" s="35"/>
      <c r="I75" s="35"/>
      <c r="J75" s="35"/>
      <c r="K75" s="35"/>
      <c r="L75" s="35"/>
      <c r="M75" s="35"/>
      <c r="N75" s="35"/>
      <c r="O75" s="35"/>
      <c r="P75" s="35"/>
      <c r="Q75" s="35"/>
      <c r="R75" s="35"/>
      <c r="S75" s="35"/>
      <c r="T75" s="35"/>
      <c r="U75" s="35"/>
      <c r="V75" s="35"/>
      <c r="W75" s="35"/>
      <c r="X75" s="35"/>
      <c r="Y75" s="35"/>
      <c r="Z75" s="35"/>
      <c r="AA75" s="35"/>
      <c r="AB75" s="35"/>
      <c r="AC75" s="31"/>
      <c r="AD75" s="3"/>
      <c r="AE75" s="26"/>
      <c r="AF75" s="3"/>
    </row>
    <row r="76" spans="1:57" s="32" customFormat="1" ht="18" customHeight="1">
      <c r="A76" s="3"/>
      <c r="B76" s="26"/>
      <c r="C76" s="26"/>
      <c r="D76" s="35"/>
      <c r="E76" s="35"/>
      <c r="F76" s="35"/>
      <c r="G76" s="35"/>
      <c r="H76" s="35"/>
      <c r="I76" s="35"/>
      <c r="J76" s="35"/>
      <c r="K76" s="35"/>
      <c r="L76" s="35"/>
      <c r="M76" s="35"/>
      <c r="N76" s="35"/>
      <c r="O76" s="35"/>
      <c r="P76" s="35"/>
      <c r="Q76" s="35"/>
      <c r="R76" s="35"/>
      <c r="S76" s="35"/>
      <c r="T76" s="35"/>
      <c r="U76" s="35"/>
      <c r="V76" s="35"/>
      <c r="W76" s="35"/>
      <c r="X76" s="35"/>
      <c r="Y76" s="35"/>
      <c r="Z76" s="35"/>
      <c r="AA76" s="35"/>
      <c r="AB76" s="35"/>
      <c r="AC76" s="31"/>
      <c r="AD76" s="3"/>
      <c r="AE76" s="26"/>
      <c r="AF76" s="3"/>
    </row>
    <row r="77" spans="1:57" s="32" customFormat="1" ht="18" customHeight="1">
      <c r="A77" s="3"/>
      <c r="B77" s="26"/>
      <c r="C77" s="26"/>
      <c r="D77" s="34"/>
      <c r="E77" s="34"/>
      <c r="F77" s="34"/>
      <c r="G77" s="34"/>
      <c r="H77" s="34"/>
      <c r="I77" s="34"/>
      <c r="J77" s="34"/>
      <c r="K77" s="34"/>
      <c r="L77" s="34"/>
      <c r="M77" s="34"/>
      <c r="N77" s="34"/>
      <c r="O77" s="34"/>
      <c r="P77" s="34"/>
      <c r="Q77" s="34"/>
      <c r="R77" s="34"/>
      <c r="S77" s="34"/>
      <c r="T77" s="34"/>
      <c r="U77" s="34"/>
      <c r="V77" s="34"/>
      <c r="W77" s="34"/>
      <c r="X77" s="34"/>
      <c r="Y77" s="34"/>
      <c r="Z77" s="34"/>
      <c r="AA77" s="34"/>
      <c r="AB77" s="34"/>
      <c r="AC77" s="31"/>
      <c r="AD77" s="3"/>
      <c r="AE77" s="26"/>
      <c r="AF77" s="3"/>
    </row>
    <row r="78" spans="1:57" s="32" customFormat="1" ht="18" customHeight="1">
      <c r="A78" s="3"/>
      <c r="B78" s="26"/>
      <c r="C78" s="26"/>
      <c r="D78" s="35"/>
      <c r="E78" s="35"/>
      <c r="F78" s="35"/>
      <c r="G78" s="35"/>
      <c r="H78" s="35"/>
      <c r="I78" s="35"/>
      <c r="J78" s="35"/>
      <c r="K78" s="35"/>
      <c r="L78" s="35"/>
      <c r="M78" s="35"/>
      <c r="N78" s="35"/>
      <c r="O78" s="35"/>
      <c r="P78" s="35"/>
      <c r="Q78" s="35"/>
      <c r="R78" s="35"/>
      <c r="S78" s="35"/>
      <c r="T78" s="35"/>
      <c r="U78" s="35"/>
      <c r="V78" s="35"/>
      <c r="W78" s="35"/>
      <c r="X78" s="35"/>
      <c r="Y78" s="35"/>
      <c r="Z78" s="35"/>
      <c r="AA78" s="35"/>
      <c r="AB78" s="35"/>
      <c r="AC78" s="31"/>
      <c r="AD78" s="3"/>
      <c r="AE78" s="26"/>
      <c r="AF78" s="3"/>
    </row>
    <row r="79" spans="1:57" s="32" customFormat="1" ht="18" customHeight="1">
      <c r="A79" s="3"/>
      <c r="B79" s="26"/>
      <c r="C79" s="26"/>
      <c r="D79" s="35"/>
      <c r="E79" s="35"/>
      <c r="F79" s="35"/>
      <c r="G79" s="35"/>
      <c r="H79" s="35"/>
      <c r="I79" s="35"/>
      <c r="J79" s="35"/>
      <c r="K79" s="35"/>
      <c r="L79" s="35"/>
      <c r="M79" s="35"/>
      <c r="N79" s="35"/>
      <c r="O79" s="35"/>
      <c r="P79" s="35"/>
      <c r="Q79" s="35"/>
      <c r="R79" s="35"/>
      <c r="S79" s="35"/>
      <c r="T79" s="35"/>
      <c r="U79" s="35"/>
      <c r="V79" s="35"/>
      <c r="W79" s="35"/>
      <c r="X79" s="35"/>
      <c r="Y79" s="35"/>
      <c r="Z79" s="35"/>
      <c r="AA79" s="35"/>
      <c r="AB79" s="35"/>
      <c r="AC79" s="31"/>
      <c r="AD79" s="3"/>
      <c r="AE79" s="26"/>
      <c r="AF79" s="3"/>
    </row>
    <row r="80" spans="1:57" s="32" customFormat="1" ht="18" customHeight="1">
      <c r="A80" s="3"/>
      <c r="B80" s="26"/>
      <c r="C80" s="26"/>
      <c r="D80" s="35"/>
      <c r="E80" s="35"/>
      <c r="F80" s="35"/>
      <c r="G80" s="35"/>
      <c r="H80" s="35"/>
      <c r="I80" s="35"/>
      <c r="J80" s="35"/>
      <c r="K80" s="35"/>
      <c r="L80" s="35"/>
      <c r="M80" s="35"/>
      <c r="N80" s="35"/>
      <c r="O80" s="35"/>
      <c r="P80" s="35"/>
      <c r="Q80" s="35"/>
      <c r="R80" s="35"/>
      <c r="S80" s="35"/>
      <c r="T80" s="35"/>
      <c r="U80" s="35"/>
      <c r="V80" s="35"/>
      <c r="W80" s="35"/>
      <c r="X80" s="35"/>
      <c r="Y80" s="35"/>
      <c r="Z80" s="35"/>
      <c r="AA80" s="35"/>
      <c r="AB80" s="35"/>
      <c r="AC80" s="31"/>
      <c r="AD80" s="3"/>
      <c r="AE80" s="26"/>
      <c r="AF80" s="3"/>
    </row>
    <row r="81" spans="1:58" s="32" customFormat="1" ht="18" customHeight="1">
      <c r="A81" s="3"/>
      <c r="B81" s="26"/>
      <c r="C81" s="26"/>
      <c r="D81" s="35"/>
      <c r="E81" s="35"/>
      <c r="F81" s="35"/>
      <c r="G81" s="35"/>
      <c r="H81" s="35"/>
      <c r="I81" s="35"/>
      <c r="J81" s="35"/>
      <c r="K81" s="35"/>
      <c r="L81" s="35"/>
      <c r="M81" s="35"/>
      <c r="N81" s="35"/>
      <c r="O81" s="35"/>
      <c r="P81" s="35"/>
      <c r="Q81" s="35"/>
      <c r="R81" s="35"/>
      <c r="S81" s="35"/>
      <c r="T81" s="35"/>
      <c r="U81" s="35"/>
      <c r="V81" s="35"/>
      <c r="W81" s="35"/>
      <c r="X81" s="35"/>
      <c r="Y81" s="35"/>
      <c r="Z81" s="35"/>
      <c r="AA81" s="35"/>
      <c r="AB81" s="35"/>
      <c r="AC81" s="31"/>
      <c r="AD81" s="3"/>
      <c r="AE81" s="26"/>
      <c r="AF81" s="3"/>
    </row>
    <row r="82" spans="1:58" s="32" customFormat="1" ht="18" customHeight="1">
      <c r="A82" s="3"/>
      <c r="B82" s="26"/>
      <c r="C82" s="26"/>
      <c r="D82" s="35"/>
      <c r="E82" s="35"/>
      <c r="F82" s="35"/>
      <c r="G82" s="35"/>
      <c r="H82" s="35"/>
      <c r="I82" s="35"/>
      <c r="J82" s="35"/>
      <c r="K82" s="35"/>
      <c r="L82" s="35"/>
      <c r="M82" s="35"/>
      <c r="N82" s="35"/>
      <c r="O82" s="35"/>
      <c r="P82" s="35"/>
      <c r="Q82" s="35"/>
      <c r="R82" s="35"/>
      <c r="S82" s="35"/>
      <c r="T82" s="35"/>
      <c r="U82" s="35"/>
      <c r="V82" s="35"/>
      <c r="W82" s="35"/>
      <c r="X82" s="35"/>
      <c r="Y82" s="35"/>
      <c r="Z82" s="35"/>
      <c r="AA82" s="35"/>
      <c r="AB82" s="35"/>
      <c r="AC82" s="31"/>
      <c r="AD82" s="3"/>
      <c r="AE82" s="26"/>
      <c r="AF82" s="3"/>
    </row>
    <row r="83" spans="1:58" s="32" customFormat="1" ht="18" customHeight="1">
      <c r="A83" s="3"/>
      <c r="B83" s="26"/>
      <c r="C83" s="26"/>
      <c r="D83" s="35"/>
      <c r="E83" s="35"/>
      <c r="F83" s="35"/>
      <c r="G83" s="35"/>
      <c r="H83" s="35"/>
      <c r="I83" s="35"/>
      <c r="J83" s="35"/>
      <c r="K83" s="35"/>
      <c r="L83" s="35"/>
      <c r="M83" s="35"/>
      <c r="N83" s="35"/>
      <c r="O83" s="35"/>
      <c r="P83" s="35"/>
      <c r="Q83" s="35"/>
      <c r="R83" s="35"/>
      <c r="S83" s="35"/>
      <c r="T83" s="35"/>
      <c r="U83" s="35"/>
      <c r="V83" s="35"/>
      <c r="W83" s="35"/>
      <c r="X83" s="35"/>
      <c r="Y83" s="35"/>
      <c r="Z83" s="35"/>
      <c r="AA83" s="35"/>
      <c r="AB83" s="35"/>
      <c r="AC83" s="31"/>
      <c r="AD83" s="3"/>
      <c r="AE83" s="26"/>
      <c r="AF83" s="3"/>
    </row>
    <row r="84" spans="1:58" s="32" customFormat="1" ht="18" customHeight="1">
      <c r="A84" s="3"/>
      <c r="B84" s="26"/>
      <c r="C84" s="26"/>
      <c r="D84" s="34"/>
      <c r="E84" s="34"/>
      <c r="F84" s="34"/>
      <c r="G84" s="34"/>
      <c r="H84" s="34"/>
      <c r="I84" s="34"/>
      <c r="J84" s="34"/>
      <c r="K84" s="34"/>
      <c r="L84" s="34"/>
      <c r="M84" s="34"/>
      <c r="N84" s="34"/>
      <c r="O84" s="34"/>
      <c r="P84" s="34"/>
      <c r="Q84" s="34"/>
      <c r="R84" s="34"/>
      <c r="S84" s="34"/>
      <c r="T84" s="34"/>
      <c r="U84" s="34"/>
      <c r="V84" s="34"/>
      <c r="W84" s="34"/>
      <c r="X84" s="34"/>
      <c r="Y84" s="34"/>
      <c r="Z84" s="34"/>
      <c r="AA84" s="34"/>
      <c r="AB84" s="34"/>
      <c r="AC84" s="31"/>
      <c r="AD84" s="3"/>
      <c r="AE84" s="26"/>
      <c r="AF84" s="3"/>
    </row>
    <row r="85" spans="1:58" s="32" customFormat="1" ht="18" customHeight="1">
      <c r="A85" s="3"/>
      <c r="B85" s="26"/>
      <c r="C85" s="26"/>
      <c r="D85" s="34"/>
      <c r="E85" s="34"/>
      <c r="F85" s="34"/>
      <c r="G85" s="34"/>
      <c r="H85" s="34"/>
      <c r="I85" s="34"/>
      <c r="J85" s="34"/>
      <c r="K85" s="34"/>
      <c r="L85" s="34"/>
      <c r="M85" s="34"/>
      <c r="N85" s="34"/>
      <c r="O85" s="34"/>
      <c r="P85" s="34"/>
      <c r="Q85" s="34"/>
      <c r="R85" s="34"/>
      <c r="S85" s="34"/>
      <c r="T85" s="34"/>
      <c r="U85" s="34"/>
      <c r="V85" s="34"/>
      <c r="W85" s="34"/>
      <c r="X85" s="34"/>
      <c r="Y85" s="34"/>
      <c r="Z85" s="34"/>
      <c r="AA85" s="34"/>
      <c r="AB85" s="34"/>
      <c r="AC85" s="31"/>
      <c r="AD85" s="3"/>
      <c r="AE85" s="26"/>
      <c r="AF85" s="3"/>
    </row>
    <row r="86" spans="1:58" s="32" customFormat="1" ht="18" customHeight="1">
      <c r="A86" s="3"/>
      <c r="B86" s="26"/>
      <c r="C86" s="26"/>
      <c r="D86" s="35"/>
      <c r="E86" s="35"/>
      <c r="F86" s="35"/>
      <c r="G86" s="35"/>
      <c r="H86" s="35"/>
      <c r="I86" s="35"/>
      <c r="J86" s="35"/>
      <c r="K86" s="35"/>
      <c r="L86" s="35"/>
      <c r="M86" s="35"/>
      <c r="N86" s="35"/>
      <c r="O86" s="35"/>
      <c r="P86" s="35"/>
      <c r="Q86" s="35"/>
      <c r="R86" s="35"/>
      <c r="S86" s="35"/>
      <c r="T86" s="35"/>
      <c r="U86" s="35"/>
      <c r="V86" s="35"/>
      <c r="W86" s="35"/>
      <c r="X86" s="35"/>
      <c r="Y86" s="35"/>
      <c r="Z86" s="35"/>
      <c r="AA86" s="35"/>
      <c r="AB86" s="35"/>
      <c r="AC86" s="31"/>
      <c r="AD86" s="3"/>
      <c r="AE86" s="26"/>
      <c r="AF86" s="3"/>
    </row>
    <row r="87" spans="1:58" ht="12.95" customHeight="1">
      <c r="D87" s="35"/>
      <c r="E87" s="35"/>
      <c r="F87" s="35"/>
      <c r="G87" s="35"/>
      <c r="H87" s="35"/>
      <c r="I87" s="35"/>
      <c r="J87" s="35"/>
      <c r="K87" s="35"/>
      <c r="L87" s="35"/>
      <c r="M87" s="35"/>
      <c r="N87" s="35"/>
      <c r="O87" s="35"/>
      <c r="P87" s="35"/>
      <c r="Q87" s="35"/>
      <c r="R87" s="35"/>
      <c r="S87" s="35"/>
      <c r="T87" s="35"/>
      <c r="U87" s="35"/>
      <c r="V87" s="35"/>
      <c r="W87" s="35"/>
      <c r="X87" s="35"/>
      <c r="Y87" s="35"/>
      <c r="Z87" s="35"/>
      <c r="AA87" s="35"/>
      <c r="AB87" s="35"/>
      <c r="AC87" s="17"/>
      <c r="AG87" s="32"/>
      <c r="AH87" s="32"/>
      <c r="AI87" s="32"/>
      <c r="AJ87" s="32"/>
      <c r="AK87" s="32"/>
      <c r="AL87" s="32"/>
      <c r="AM87" s="32"/>
      <c r="AN87" s="32"/>
      <c r="AO87" s="32"/>
      <c r="AP87" s="32"/>
      <c r="AQ87" s="32"/>
      <c r="AR87" s="32"/>
      <c r="AS87" s="32"/>
      <c r="AT87" s="32"/>
      <c r="AU87" s="32"/>
      <c r="AV87" s="32"/>
      <c r="AW87" s="32"/>
      <c r="AX87" s="32"/>
      <c r="AY87" s="32"/>
      <c r="AZ87" s="32"/>
      <c r="BA87" s="32"/>
      <c r="BB87" s="32"/>
      <c r="BC87" s="32"/>
      <c r="BD87" s="32"/>
      <c r="BE87" s="32"/>
      <c r="BF87" s="32"/>
    </row>
    <row r="88" spans="1:58" s="32" customFormat="1" ht="12.95" customHeight="1">
      <c r="A88" s="3"/>
      <c r="B88" s="26"/>
      <c r="C88" s="26"/>
      <c r="D88" s="40"/>
      <c r="E88" s="40"/>
      <c r="F88" s="40"/>
      <c r="G88" s="40"/>
      <c r="H88" s="40"/>
      <c r="I88" s="40"/>
      <c r="J88" s="40"/>
      <c r="K88" s="40"/>
      <c r="L88" s="40"/>
      <c r="M88" s="40"/>
      <c r="N88" s="40"/>
      <c r="O88" s="40"/>
      <c r="P88" s="40"/>
      <c r="Q88" s="40"/>
      <c r="R88" s="40"/>
      <c r="S88" s="40"/>
      <c r="T88" s="40"/>
      <c r="U88" s="40"/>
      <c r="V88" s="40"/>
      <c r="W88" s="40"/>
      <c r="X88" s="40"/>
      <c r="Y88" s="40"/>
      <c r="Z88" s="40"/>
      <c r="AA88" s="40"/>
      <c r="AB88" s="40"/>
      <c r="AD88" s="3"/>
      <c r="AE88" s="26"/>
      <c r="AF88" s="3"/>
      <c r="BF88" s="3"/>
    </row>
    <row r="89" spans="1:58" ht="18" customHeight="1">
      <c r="D89" s="38"/>
      <c r="E89" s="38"/>
      <c r="F89" s="38"/>
      <c r="G89" s="38"/>
      <c r="H89" s="38"/>
      <c r="I89" s="38"/>
      <c r="J89" s="38"/>
      <c r="K89" s="38"/>
      <c r="L89" s="38"/>
      <c r="M89" s="38"/>
      <c r="N89" s="38"/>
      <c r="O89" s="38"/>
      <c r="P89" s="38"/>
      <c r="Q89" s="38"/>
      <c r="R89" s="38"/>
      <c r="S89" s="38"/>
      <c r="T89" s="38"/>
      <c r="U89" s="38"/>
      <c r="V89" s="38"/>
      <c r="W89" s="38"/>
      <c r="X89" s="38"/>
      <c r="Y89" s="38"/>
      <c r="Z89" s="38"/>
      <c r="AA89" s="38"/>
      <c r="AB89" s="38"/>
      <c r="AC89" s="26"/>
      <c r="BF89" s="32"/>
    </row>
    <row r="90" spans="1:58" s="32" customFormat="1" ht="15.75">
      <c r="A90" s="3"/>
      <c r="B90" s="26"/>
      <c r="C90" s="26"/>
      <c r="D90" s="39"/>
      <c r="E90" s="39"/>
      <c r="F90" s="39"/>
      <c r="G90" s="39"/>
      <c r="H90" s="39"/>
      <c r="I90" s="39"/>
      <c r="J90" s="39"/>
      <c r="K90" s="39"/>
      <c r="L90" s="39"/>
      <c r="M90" s="39"/>
      <c r="N90" s="39"/>
      <c r="O90" s="39"/>
      <c r="P90" s="39"/>
      <c r="Q90" s="39"/>
      <c r="R90" s="39"/>
      <c r="S90" s="39"/>
      <c r="T90" s="39"/>
      <c r="U90" s="39"/>
      <c r="V90" s="39"/>
      <c r="W90" s="39"/>
      <c r="X90" s="39"/>
      <c r="Y90" s="39"/>
      <c r="Z90" s="39"/>
      <c r="AA90" s="39"/>
      <c r="AB90" s="39"/>
      <c r="AD90" s="3"/>
      <c r="AE90" s="26"/>
      <c r="AF90" s="3"/>
      <c r="BF90" s="3"/>
    </row>
    <row r="91" spans="1:58" s="32" customFormat="1" ht="15.75">
      <c r="A91" s="3"/>
      <c r="B91" s="26"/>
      <c r="C91" s="26"/>
      <c r="D91" s="26"/>
      <c r="E91" s="26"/>
      <c r="F91" s="26"/>
      <c r="G91" s="26"/>
      <c r="H91" s="26"/>
      <c r="I91" s="26"/>
      <c r="J91" s="26"/>
      <c r="K91" s="26"/>
      <c r="L91" s="26"/>
      <c r="M91" s="26"/>
      <c r="N91" s="26"/>
      <c r="O91" s="26"/>
      <c r="P91" s="26"/>
      <c r="Q91" s="26"/>
      <c r="R91" s="26"/>
      <c r="S91" s="26"/>
      <c r="T91" s="26"/>
      <c r="U91" s="26"/>
      <c r="V91" s="26"/>
      <c r="W91" s="26"/>
      <c r="X91" s="26"/>
      <c r="Y91" s="26"/>
      <c r="Z91" s="26"/>
      <c r="AA91" s="26"/>
      <c r="AB91" s="26"/>
      <c r="AD91" s="3"/>
      <c r="AE91" s="26"/>
      <c r="AF91" s="3"/>
      <c r="AG91" s="3"/>
      <c r="AH91" s="3"/>
      <c r="AI91" s="3"/>
      <c r="AJ91" s="3"/>
      <c r="AK91" s="3"/>
      <c r="AL91" s="3"/>
      <c r="AM91" s="3"/>
      <c r="AN91" s="3"/>
      <c r="AO91" s="3"/>
      <c r="AP91" s="3"/>
      <c r="AQ91" s="3"/>
      <c r="AR91" s="3"/>
      <c r="AS91" s="3"/>
      <c r="AT91" s="3"/>
      <c r="AU91" s="3"/>
      <c r="AV91" s="3"/>
      <c r="AW91" s="3"/>
      <c r="AX91" s="3"/>
      <c r="AY91" s="3"/>
      <c r="AZ91" s="3"/>
      <c r="BA91" s="3"/>
      <c r="BB91" s="3"/>
      <c r="BC91" s="3"/>
      <c r="BD91" s="3"/>
      <c r="BE91" s="3"/>
    </row>
    <row r="92" spans="1:58" s="32" customFormat="1" ht="15.75">
      <c r="A92" s="3"/>
      <c r="B92" s="26"/>
      <c r="C92" s="26"/>
      <c r="D92" s="39"/>
      <c r="E92" s="39"/>
      <c r="F92" s="39"/>
      <c r="G92" s="39"/>
      <c r="H92" s="39"/>
      <c r="I92" s="39"/>
      <c r="J92" s="39"/>
      <c r="K92" s="39"/>
      <c r="L92" s="39"/>
      <c r="M92" s="39"/>
      <c r="N92" s="39"/>
      <c r="O92" s="39"/>
      <c r="P92" s="39"/>
      <c r="Q92" s="39"/>
      <c r="R92" s="39"/>
      <c r="S92" s="39"/>
      <c r="T92" s="39"/>
      <c r="U92" s="39"/>
      <c r="V92" s="39"/>
      <c r="W92" s="39"/>
      <c r="X92" s="39"/>
      <c r="Y92" s="39"/>
      <c r="Z92" s="39"/>
      <c r="AA92" s="39"/>
      <c r="AB92" s="39"/>
      <c r="AD92" s="3"/>
      <c r="AE92" s="26"/>
      <c r="AF92" s="3"/>
    </row>
    <row r="93" spans="1:58" s="32" customFormat="1" ht="15.75">
      <c r="A93" s="3"/>
      <c r="B93" s="26"/>
      <c r="C93" s="26"/>
      <c r="D93" s="39"/>
      <c r="E93" s="39"/>
      <c r="F93" s="39"/>
      <c r="G93" s="39"/>
      <c r="H93" s="39"/>
      <c r="I93" s="39"/>
      <c r="J93" s="39"/>
      <c r="K93" s="39"/>
      <c r="L93" s="39"/>
      <c r="M93" s="39"/>
      <c r="N93" s="39"/>
      <c r="O93" s="39"/>
      <c r="P93" s="39"/>
      <c r="Q93" s="39"/>
      <c r="R93" s="39"/>
      <c r="S93" s="39"/>
      <c r="T93" s="39"/>
      <c r="U93" s="39"/>
      <c r="V93" s="39"/>
      <c r="W93" s="39"/>
      <c r="X93" s="39"/>
      <c r="Y93" s="39"/>
      <c r="Z93" s="39"/>
      <c r="AA93" s="39"/>
      <c r="AB93" s="39"/>
      <c r="AD93" s="3"/>
      <c r="AE93" s="26"/>
      <c r="AF93" s="3"/>
    </row>
    <row r="94" spans="1:58" s="32" customFormat="1" ht="15.75">
      <c r="A94" s="3"/>
      <c r="B94" s="26"/>
      <c r="C94" s="26"/>
      <c r="D94" s="39"/>
      <c r="E94" s="39"/>
      <c r="F94" s="39"/>
      <c r="G94" s="39"/>
      <c r="H94" s="39"/>
      <c r="I94" s="39"/>
      <c r="J94" s="39"/>
      <c r="K94" s="39"/>
      <c r="L94" s="39"/>
      <c r="M94" s="39"/>
      <c r="N94" s="39"/>
      <c r="O94" s="39"/>
      <c r="P94" s="39"/>
      <c r="Q94" s="39"/>
      <c r="R94" s="39"/>
      <c r="S94" s="39"/>
      <c r="T94" s="39"/>
      <c r="U94" s="39"/>
      <c r="V94" s="39"/>
      <c r="W94" s="39"/>
      <c r="X94" s="39"/>
      <c r="Y94" s="39"/>
      <c r="Z94" s="39"/>
      <c r="AA94" s="39"/>
      <c r="AB94" s="39"/>
      <c r="AD94" s="3"/>
      <c r="AE94" s="26"/>
      <c r="AF94" s="3"/>
    </row>
    <row r="95" spans="1:58" s="32" customFormat="1" ht="15.75">
      <c r="A95" s="3"/>
      <c r="B95" s="26"/>
      <c r="C95" s="26"/>
      <c r="D95" s="39"/>
      <c r="E95" s="39"/>
      <c r="F95" s="39"/>
      <c r="G95" s="39"/>
      <c r="H95" s="39"/>
      <c r="I95" s="39"/>
      <c r="J95" s="39"/>
      <c r="K95" s="39"/>
      <c r="L95" s="39"/>
      <c r="M95" s="39"/>
      <c r="N95" s="39"/>
      <c r="O95" s="39"/>
      <c r="P95" s="39"/>
      <c r="Q95" s="39"/>
      <c r="R95" s="39"/>
      <c r="S95" s="39"/>
      <c r="T95" s="39"/>
      <c r="U95" s="39"/>
      <c r="V95" s="39"/>
      <c r="W95" s="39"/>
      <c r="X95" s="39"/>
      <c r="Y95" s="39"/>
      <c r="Z95" s="39"/>
      <c r="AA95" s="39"/>
      <c r="AB95" s="39"/>
      <c r="AD95" s="3"/>
      <c r="AE95" s="26"/>
      <c r="AF95" s="3"/>
    </row>
    <row r="96" spans="1:58" s="32" customFormat="1" ht="15.75">
      <c r="A96" s="3"/>
      <c r="B96" s="26"/>
      <c r="C96" s="26"/>
      <c r="D96" s="39"/>
      <c r="E96" s="39"/>
      <c r="F96" s="39"/>
      <c r="G96" s="39"/>
      <c r="H96" s="39"/>
      <c r="I96" s="39"/>
      <c r="J96" s="39"/>
      <c r="K96" s="39"/>
      <c r="L96" s="39"/>
      <c r="M96" s="39"/>
      <c r="N96" s="39"/>
      <c r="O96" s="39"/>
      <c r="P96" s="39"/>
      <c r="Q96" s="39"/>
      <c r="R96" s="39"/>
      <c r="S96" s="39"/>
      <c r="T96" s="39"/>
      <c r="U96" s="39"/>
      <c r="V96" s="39"/>
      <c r="W96" s="39"/>
      <c r="X96" s="39"/>
      <c r="Y96" s="39"/>
      <c r="Z96" s="39"/>
      <c r="AA96" s="39"/>
      <c r="AB96" s="39"/>
      <c r="AD96" s="3"/>
      <c r="AE96" s="26"/>
      <c r="AF96" s="3"/>
    </row>
    <row r="97" spans="4:58" ht="15.75">
      <c r="D97" s="39"/>
      <c r="E97" s="39"/>
      <c r="F97" s="39"/>
      <c r="G97" s="39"/>
      <c r="H97" s="39"/>
      <c r="I97" s="39"/>
      <c r="J97" s="39"/>
      <c r="K97" s="39"/>
      <c r="L97" s="39"/>
      <c r="M97" s="39"/>
      <c r="N97" s="39"/>
      <c r="O97" s="39"/>
      <c r="P97" s="39"/>
      <c r="Q97" s="39"/>
      <c r="R97" s="39"/>
      <c r="S97" s="39"/>
      <c r="T97" s="39"/>
      <c r="U97" s="39"/>
      <c r="V97" s="39"/>
      <c r="W97" s="39"/>
      <c r="X97" s="39"/>
      <c r="Y97" s="39"/>
      <c r="Z97" s="39"/>
      <c r="AA97" s="39"/>
      <c r="AB97" s="39"/>
      <c r="AG97" s="32"/>
      <c r="AH97" s="32"/>
      <c r="AI97" s="32"/>
      <c r="AJ97" s="32"/>
      <c r="AK97" s="32"/>
      <c r="AL97" s="32"/>
      <c r="AM97" s="32"/>
      <c r="AN97" s="32"/>
      <c r="AO97" s="32"/>
      <c r="AP97" s="32"/>
      <c r="AQ97" s="32"/>
      <c r="AR97" s="32"/>
      <c r="AS97" s="32"/>
      <c r="AT97" s="32"/>
      <c r="AU97" s="32"/>
      <c r="AV97" s="32"/>
      <c r="AW97" s="32"/>
      <c r="AX97" s="32"/>
      <c r="AY97" s="32"/>
      <c r="AZ97" s="32"/>
      <c r="BA97" s="32"/>
      <c r="BB97" s="32"/>
      <c r="BC97" s="32"/>
      <c r="BD97" s="32"/>
      <c r="BE97" s="32"/>
      <c r="BF97" s="32"/>
    </row>
    <row r="98" spans="4:58" ht="15.75">
      <c r="D98" s="39"/>
      <c r="E98" s="39"/>
      <c r="F98" s="39"/>
      <c r="G98" s="39"/>
      <c r="H98" s="39"/>
      <c r="I98" s="39"/>
      <c r="J98" s="39"/>
      <c r="K98" s="39"/>
      <c r="L98" s="39"/>
      <c r="M98" s="39"/>
      <c r="N98" s="39"/>
      <c r="O98" s="39"/>
      <c r="P98" s="39"/>
      <c r="Q98" s="39"/>
      <c r="R98" s="39"/>
      <c r="S98" s="39"/>
      <c r="T98" s="39"/>
      <c r="U98" s="39"/>
      <c r="V98" s="39"/>
      <c r="W98" s="39"/>
      <c r="X98" s="39"/>
      <c r="Y98" s="39"/>
      <c r="Z98" s="39"/>
      <c r="AA98" s="39"/>
      <c r="AB98" s="39"/>
      <c r="AG98" s="32"/>
      <c r="AH98" s="32"/>
      <c r="AI98" s="32"/>
      <c r="AJ98" s="32"/>
      <c r="AK98" s="32"/>
      <c r="AL98" s="32"/>
      <c r="AM98" s="32"/>
      <c r="AN98" s="32"/>
      <c r="AO98" s="32"/>
      <c r="AP98" s="32"/>
      <c r="AQ98" s="32"/>
      <c r="AR98" s="32"/>
      <c r="AS98" s="32"/>
      <c r="AT98" s="32"/>
      <c r="AU98" s="32"/>
      <c r="AV98" s="32"/>
      <c r="AW98" s="32"/>
      <c r="AX98" s="32"/>
      <c r="AY98" s="32"/>
      <c r="AZ98" s="32"/>
      <c r="BA98" s="32"/>
      <c r="BB98" s="32"/>
      <c r="BC98" s="32"/>
      <c r="BD98" s="32"/>
      <c r="BE98" s="32"/>
    </row>
  </sheetData>
  <mergeCells count="1">
    <mergeCell ref="AE5:AF5"/>
  </mergeCells>
  <phoneticPr fontId="1" type="noConversion"/>
  <printOptions horizontalCentered="1"/>
  <pageMargins left="0.31496062992125984" right="0.31496062992125984" top="0.59055118110236227" bottom="0.59055118110236227" header="0" footer="0"/>
  <pageSetup paperSize="9" scale="50"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Y88"/>
  <sheetViews>
    <sheetView zoomScale="75" workbookViewId="0"/>
  </sheetViews>
  <sheetFormatPr baseColWidth="10" defaultColWidth="11.42578125" defaultRowHeight="12.75"/>
  <cols>
    <col min="1" max="1" width="87.7109375" style="3" customWidth="1"/>
    <col min="2" max="2" width="19.7109375" style="26" customWidth="1"/>
    <col min="3" max="3" width="12.7109375" style="17" hidden="1" customWidth="1"/>
    <col min="4" max="4" width="10.7109375" style="17" hidden="1" customWidth="1"/>
    <col min="5" max="5" width="15.140625" style="17" hidden="1" customWidth="1"/>
    <col min="6" max="6" width="13.7109375" style="17" hidden="1" customWidth="1"/>
    <col min="7" max="8" width="12.85546875" style="17" hidden="1" customWidth="1"/>
    <col min="9" max="9" width="24.7109375" style="17" hidden="1" customWidth="1"/>
    <col min="10" max="10" width="33.42578125" style="17" hidden="1" customWidth="1"/>
    <col min="11" max="11" width="42.42578125" style="17" hidden="1" customWidth="1"/>
    <col min="12" max="13" width="52.7109375" style="17" hidden="1" customWidth="1"/>
    <col min="14" max="14" width="34" style="17" hidden="1" customWidth="1"/>
    <col min="15" max="15" width="46" style="17" hidden="1" customWidth="1"/>
    <col min="16" max="16" width="32.140625" style="17" hidden="1" customWidth="1"/>
    <col min="17" max="17" width="48.85546875" style="17" hidden="1" customWidth="1"/>
    <col min="18" max="18" width="22.5703125" style="17" hidden="1" customWidth="1"/>
    <col min="19" max="19" width="34.28515625" style="17" hidden="1" customWidth="1"/>
    <col min="20" max="20" width="23.42578125" style="17" hidden="1" customWidth="1"/>
    <col min="21" max="21" width="19.42578125" style="17" hidden="1" customWidth="1"/>
    <col min="22" max="22" width="30.42578125" style="17" hidden="1" customWidth="1"/>
    <col min="23" max="23" width="22.5703125" style="17" hidden="1" customWidth="1"/>
    <col min="24" max="24" width="34.28515625" style="17" hidden="1" customWidth="1"/>
    <col min="25" max="26" width="23.42578125" style="17" hidden="1" customWidth="1"/>
    <col min="27" max="27" width="30.42578125" style="17" hidden="1" customWidth="1"/>
    <col min="28" max="28" width="4" style="3" customWidth="1"/>
    <col min="29" max="29" width="17.85546875" style="3" customWidth="1"/>
    <col min="30" max="30" width="11.42578125" style="3"/>
    <col min="31" max="31" width="14.5703125" style="3" customWidth="1"/>
    <col min="32" max="32" width="20.28515625" style="3" customWidth="1"/>
    <col min="33" max="16384" width="11.42578125" style="3"/>
  </cols>
  <sheetData>
    <row r="1" spans="1:103" customFormat="1" ht="60" customHeight="1">
      <c r="A1" s="5"/>
      <c r="B1" s="6"/>
      <c r="C1" s="15"/>
      <c r="D1" s="15"/>
      <c r="E1" s="15"/>
      <c r="F1" s="15"/>
      <c r="G1" s="15"/>
      <c r="H1" s="15"/>
      <c r="I1" s="15"/>
      <c r="J1" s="15"/>
      <c r="K1" s="15"/>
      <c r="L1" s="15"/>
      <c r="M1" s="15"/>
      <c r="N1" s="15"/>
      <c r="O1" s="15"/>
      <c r="P1" s="15"/>
      <c r="Q1" s="15"/>
      <c r="R1" s="15"/>
      <c r="S1" s="15"/>
      <c r="T1" s="15"/>
      <c r="U1" s="15"/>
      <c r="V1" s="15"/>
      <c r="W1" s="15"/>
      <c r="X1" s="15"/>
      <c r="Y1" s="15"/>
      <c r="Z1" s="15"/>
      <c r="AA1" s="15"/>
      <c r="AB1" s="6"/>
      <c r="AC1" s="6"/>
      <c r="AD1" s="6"/>
      <c r="AE1" s="7" t="s">
        <v>24</v>
      </c>
      <c r="AF1" s="8">
        <f>Balance!AF1</f>
        <v>2016</v>
      </c>
      <c r="AG1" s="45"/>
      <c r="AH1" s="45"/>
      <c r="AI1" s="45"/>
      <c r="AJ1" s="45"/>
      <c r="AK1" s="45"/>
      <c r="AL1" s="45"/>
      <c r="AM1" s="45"/>
      <c r="AN1" s="45"/>
      <c r="AO1" s="45"/>
      <c r="AP1" s="45"/>
      <c r="AQ1" s="45"/>
      <c r="AR1" s="45"/>
      <c r="AS1" s="45"/>
      <c r="AT1" s="45"/>
      <c r="AU1" s="45"/>
      <c r="AV1" s="45"/>
      <c r="AW1" s="45"/>
      <c r="AX1" s="45"/>
      <c r="AY1" s="45"/>
      <c r="AZ1" s="45"/>
      <c r="BA1" s="45"/>
      <c r="BB1" s="46"/>
      <c r="BC1" s="46"/>
      <c r="BD1" s="46"/>
      <c r="BE1" s="46"/>
      <c r="BF1" s="46"/>
      <c r="BG1" s="46"/>
      <c r="BH1" s="46"/>
      <c r="BI1" s="46"/>
      <c r="BJ1" s="46"/>
      <c r="BK1" s="46"/>
      <c r="BL1" s="46"/>
      <c r="BM1" s="46"/>
      <c r="BN1" s="46"/>
      <c r="BO1" s="46"/>
      <c r="BP1" s="46"/>
      <c r="BQ1" s="46"/>
      <c r="BR1" s="46"/>
      <c r="BS1" s="46"/>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row>
    <row r="2" spans="1:103" customFormat="1" ht="12.95" customHeight="1" thickBot="1">
      <c r="A2" s="5"/>
      <c r="B2" s="6"/>
      <c r="C2" s="15"/>
      <c r="D2" s="15"/>
      <c r="E2" s="15"/>
      <c r="F2" s="15"/>
      <c r="G2" s="15"/>
      <c r="H2" s="15"/>
      <c r="I2" s="15"/>
      <c r="J2" s="15"/>
      <c r="K2" s="15"/>
      <c r="L2" s="15"/>
      <c r="M2" s="15"/>
      <c r="N2" s="15"/>
      <c r="O2" s="15"/>
      <c r="P2" s="15"/>
      <c r="Q2" s="15"/>
      <c r="R2" s="15"/>
      <c r="S2" s="15"/>
      <c r="T2" s="15"/>
      <c r="U2" s="15"/>
      <c r="V2" s="15"/>
      <c r="W2" s="15"/>
      <c r="X2" s="15"/>
      <c r="Y2" s="15"/>
      <c r="Z2" s="15"/>
      <c r="AA2" s="15"/>
      <c r="AB2" s="6"/>
      <c r="AC2" s="6"/>
      <c r="AD2" s="6"/>
      <c r="AE2" s="9"/>
      <c r="AF2" s="9"/>
      <c r="AG2" s="45"/>
      <c r="AH2" s="45"/>
      <c r="AI2" s="45"/>
      <c r="AJ2" s="45"/>
      <c r="AK2" s="45"/>
      <c r="AL2" s="45"/>
      <c r="AM2" s="45"/>
      <c r="AN2" s="45"/>
      <c r="AO2" s="45"/>
      <c r="AP2" s="45"/>
      <c r="AQ2" s="45"/>
      <c r="AR2" s="45"/>
      <c r="AS2" s="45"/>
      <c r="AT2" s="45"/>
      <c r="AU2" s="45"/>
      <c r="AV2" s="45"/>
      <c r="AW2" s="45"/>
      <c r="AX2" s="45"/>
      <c r="AY2" s="45"/>
      <c r="AZ2" s="45"/>
      <c r="BA2" s="45"/>
      <c r="BB2" s="46"/>
      <c r="BC2" s="46"/>
      <c r="BD2" s="46"/>
      <c r="BE2" s="46"/>
      <c r="BF2" s="46"/>
      <c r="BG2" s="46"/>
      <c r="BH2" s="46"/>
      <c r="BI2" s="46"/>
      <c r="BJ2" s="46"/>
      <c r="BK2" s="46"/>
      <c r="BL2" s="46"/>
      <c r="BM2" s="46"/>
      <c r="BN2" s="46"/>
      <c r="BO2" s="46"/>
      <c r="BP2" s="46"/>
      <c r="BQ2" s="46"/>
      <c r="BR2" s="46"/>
      <c r="BS2" s="46"/>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row>
    <row r="3" spans="1:103" customFormat="1" ht="33" customHeight="1">
      <c r="A3" s="70" t="str">
        <f>"                                            "&amp;"SUBSECTOR ADMINISTRATIVO"</f>
        <v xml:space="preserve">                                            SUBSECTOR ADMINISTRATIVO</v>
      </c>
      <c r="B3" s="10"/>
      <c r="C3" s="15"/>
      <c r="D3" s="15"/>
      <c r="E3" s="15"/>
      <c r="F3" s="15"/>
      <c r="G3" s="15"/>
      <c r="H3" s="15"/>
      <c r="I3" s="15"/>
      <c r="J3" s="15"/>
      <c r="K3" s="15"/>
      <c r="L3" s="15"/>
      <c r="M3" s="15"/>
      <c r="N3" s="15"/>
      <c r="O3" s="15"/>
      <c r="P3" s="15"/>
      <c r="Q3" s="15"/>
      <c r="R3" s="15"/>
      <c r="S3" s="15"/>
      <c r="T3" s="15"/>
      <c r="U3" s="15"/>
      <c r="V3" s="15"/>
      <c r="W3" s="15"/>
      <c r="X3" s="15"/>
      <c r="Y3" s="15"/>
      <c r="Z3" s="15"/>
      <c r="AA3" s="15"/>
      <c r="AB3" s="10"/>
      <c r="AC3" s="11"/>
      <c r="AD3" s="11"/>
      <c r="AE3" s="12"/>
      <c r="AF3" s="13"/>
      <c r="AG3" s="45"/>
      <c r="AH3" s="45"/>
      <c r="AI3" s="45"/>
      <c r="AJ3" s="45"/>
      <c r="AK3" s="45"/>
      <c r="AL3" s="45"/>
      <c r="AM3" s="45"/>
      <c r="AN3" s="45"/>
      <c r="AO3" s="45"/>
      <c r="AP3" s="45"/>
      <c r="AQ3" s="45"/>
      <c r="AR3" s="45"/>
      <c r="AS3" s="45"/>
      <c r="AT3" s="45"/>
      <c r="AU3" s="45"/>
      <c r="AV3" s="45"/>
      <c r="AW3" s="45"/>
      <c r="AX3" s="45"/>
      <c r="AY3" s="45"/>
      <c r="AZ3" s="45"/>
      <c r="BA3" s="45"/>
      <c r="BB3" s="47"/>
      <c r="BC3" s="47"/>
      <c r="BD3" s="47"/>
      <c r="BE3" s="47"/>
      <c r="BF3" s="47"/>
      <c r="BG3" s="47"/>
      <c r="BH3" s="47"/>
      <c r="BI3" s="47"/>
      <c r="BJ3" s="47"/>
      <c r="BK3" s="47"/>
      <c r="BL3" s="47"/>
      <c r="BM3" s="47"/>
      <c r="BN3" s="47"/>
      <c r="BO3" s="47"/>
      <c r="BP3" s="47"/>
      <c r="BQ3" s="47"/>
      <c r="BR3" s="47"/>
      <c r="BS3" s="47"/>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row>
    <row r="4" spans="1:103" customFormat="1" ht="20.100000000000001" customHeight="1">
      <c r="A4" s="14" t="s">
        <v>48</v>
      </c>
      <c r="B4" s="15"/>
      <c r="C4" s="15"/>
      <c r="D4" s="15"/>
      <c r="E4" s="15"/>
      <c r="F4" s="15"/>
      <c r="G4" s="15"/>
      <c r="H4" s="15"/>
      <c r="I4" s="15"/>
      <c r="J4" s="15"/>
      <c r="K4" s="15"/>
      <c r="L4" s="15"/>
      <c r="M4" s="15"/>
      <c r="N4" s="15"/>
      <c r="O4" s="15"/>
      <c r="P4" s="15"/>
      <c r="Q4" s="15"/>
      <c r="R4" s="15"/>
      <c r="S4" s="15"/>
      <c r="T4" s="15"/>
      <c r="U4" s="15"/>
      <c r="V4" s="15"/>
      <c r="W4" s="15"/>
      <c r="X4" s="15"/>
      <c r="Y4" s="15"/>
      <c r="Z4" s="15"/>
      <c r="AA4" s="15"/>
      <c r="AB4" s="15"/>
      <c r="AC4" s="14"/>
      <c r="AD4" s="14"/>
      <c r="AE4" s="16"/>
      <c r="AF4" s="17"/>
      <c r="AG4" s="45"/>
      <c r="AH4" s="45"/>
      <c r="AI4" s="45"/>
      <c r="AJ4" s="45"/>
      <c r="AK4" s="45"/>
      <c r="AL4" s="45"/>
      <c r="AM4" s="45"/>
      <c r="AN4" s="45"/>
      <c r="AO4" s="45"/>
      <c r="AP4" s="45"/>
      <c r="AQ4" s="45"/>
      <c r="AR4" s="45"/>
      <c r="AS4" s="45"/>
      <c r="AT4" s="45"/>
      <c r="AU4" s="45"/>
      <c r="AV4" s="45"/>
      <c r="AW4" s="45"/>
      <c r="AX4" s="45"/>
      <c r="AY4" s="45"/>
      <c r="AZ4" s="45"/>
      <c r="BA4" s="45"/>
      <c r="BB4" s="47"/>
      <c r="BC4" s="47"/>
      <c r="BD4" s="47"/>
      <c r="BE4" s="47"/>
      <c r="BF4" s="47"/>
      <c r="BG4" s="47"/>
      <c r="BH4" s="47"/>
      <c r="BI4" s="47"/>
      <c r="BJ4" s="47"/>
      <c r="BK4" s="47"/>
      <c r="BL4" s="47"/>
      <c r="BM4" s="47"/>
      <c r="BN4" s="47"/>
      <c r="BO4" s="47"/>
      <c r="BP4" s="47"/>
      <c r="BQ4" s="47"/>
      <c r="BR4" s="47"/>
      <c r="BS4" s="47"/>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row>
    <row r="5" spans="1:103" customFormat="1" ht="18" customHeight="1" thickBot="1">
      <c r="A5" s="18"/>
      <c r="B5" s="19"/>
      <c r="C5" s="21"/>
      <c r="D5" s="21"/>
      <c r="E5" s="21"/>
      <c r="F5" s="21"/>
      <c r="G5" s="21"/>
      <c r="H5" s="21"/>
      <c r="I5" s="21"/>
      <c r="J5" s="21"/>
      <c r="K5" s="21"/>
      <c r="L5" s="21"/>
      <c r="M5" s="21"/>
      <c r="N5" s="21"/>
      <c r="O5" s="21"/>
      <c r="P5" s="21"/>
      <c r="Q5" s="21"/>
      <c r="R5" s="21"/>
      <c r="S5" s="21"/>
      <c r="T5" s="21"/>
      <c r="U5" s="21"/>
      <c r="V5" s="21"/>
      <c r="W5" s="21"/>
      <c r="X5" s="21"/>
      <c r="Y5" s="21"/>
      <c r="Z5" s="21"/>
      <c r="AA5" s="21"/>
      <c r="AB5" s="19"/>
      <c r="AC5" s="19"/>
      <c r="AD5" s="19"/>
      <c r="AE5" s="71" t="str">
        <f>"Población a 01/01/"&amp;AF1</f>
        <v>Población a 01/01/2016</v>
      </c>
      <c r="AF5" s="73">
        <f>Balance!AE5</f>
        <v>4959968</v>
      </c>
      <c r="AG5" s="50"/>
      <c r="AH5" s="50"/>
      <c r="AI5" s="50"/>
      <c r="AJ5" s="50"/>
      <c r="AK5" s="50"/>
      <c r="AL5" s="50"/>
      <c r="AM5" s="50"/>
      <c r="AN5" s="50"/>
      <c r="AO5" s="50"/>
      <c r="AP5" s="50"/>
      <c r="AQ5" s="50"/>
      <c r="AR5" s="50"/>
      <c r="AS5" s="50"/>
      <c r="AT5" s="50"/>
      <c r="AU5" s="50"/>
      <c r="AV5" s="50"/>
      <c r="AW5" s="50"/>
      <c r="AX5" s="50"/>
      <c r="AY5" s="50"/>
      <c r="AZ5" s="50"/>
      <c r="BA5" s="50"/>
      <c r="BB5" s="50"/>
      <c r="BC5" s="50"/>
      <c r="BD5" s="50"/>
      <c r="BE5" s="50"/>
      <c r="BF5" s="50"/>
      <c r="BG5" s="50"/>
      <c r="BH5" s="50"/>
      <c r="BI5" s="50"/>
      <c r="BJ5" s="50"/>
      <c r="BK5" s="50"/>
      <c r="BL5" s="50"/>
      <c r="BM5" s="50"/>
      <c r="BN5" s="50"/>
      <c r="BO5" s="50"/>
      <c r="BP5" s="50"/>
      <c r="BQ5" s="50"/>
      <c r="BR5" s="50"/>
      <c r="BS5" s="50"/>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row>
    <row r="6" spans="1:103" customFormat="1" ht="15" customHeight="1">
      <c r="A6" s="20"/>
      <c r="B6" s="21"/>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2"/>
      <c r="AE6" s="16"/>
      <c r="AF6" s="16"/>
      <c r="AG6" s="50"/>
      <c r="AH6" s="50"/>
      <c r="AI6" s="50"/>
      <c r="AJ6" s="50"/>
      <c r="AK6" s="50"/>
      <c r="AL6" s="50"/>
      <c r="AM6" s="50"/>
      <c r="AN6" s="50"/>
      <c r="AO6" s="50"/>
      <c r="AP6" s="50"/>
      <c r="AQ6" s="50"/>
      <c r="AR6" s="50"/>
      <c r="AS6" s="50"/>
      <c r="AT6" s="50"/>
      <c r="AU6" s="50"/>
      <c r="AV6" s="50"/>
      <c r="AW6" s="50"/>
      <c r="AX6" s="50"/>
      <c r="AY6" s="50"/>
      <c r="AZ6" s="50"/>
      <c r="BA6" s="50"/>
      <c r="BB6" s="50"/>
      <c r="BC6" s="50"/>
      <c r="BD6" s="50"/>
      <c r="BE6" s="50"/>
      <c r="BF6" s="50"/>
      <c r="BG6" s="50"/>
      <c r="BH6" s="50"/>
      <c r="BI6" s="50"/>
      <c r="BJ6" s="50"/>
      <c r="BK6" s="50"/>
      <c r="BL6" s="50"/>
      <c r="BM6" s="50"/>
      <c r="BN6" s="50"/>
      <c r="BO6" s="50"/>
      <c r="BP6" s="50"/>
      <c r="BQ6" s="50"/>
      <c r="BR6" s="50"/>
      <c r="BS6" s="50"/>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row>
    <row r="7" spans="1:103" customFormat="1" ht="12.95" customHeight="1">
      <c r="A7" s="20"/>
      <c r="B7" s="21"/>
      <c r="C7" s="21"/>
      <c r="D7" s="21"/>
      <c r="E7" s="21"/>
      <c r="F7" s="21"/>
      <c r="G7" s="21"/>
      <c r="H7" s="21"/>
      <c r="I7" s="21"/>
      <c r="J7" s="21"/>
      <c r="K7" s="21"/>
      <c r="L7" s="21"/>
      <c r="M7" s="21"/>
      <c r="N7" s="21"/>
      <c r="O7" s="21"/>
      <c r="P7" s="21"/>
      <c r="Q7" s="21"/>
      <c r="R7" s="21"/>
      <c r="S7" s="21"/>
      <c r="T7" s="21"/>
      <c r="U7" s="21"/>
      <c r="V7" s="21"/>
      <c r="W7" s="21"/>
      <c r="X7" s="21"/>
      <c r="Y7" s="21"/>
      <c r="Z7" s="21"/>
      <c r="AA7" s="21"/>
      <c r="AB7" s="21"/>
      <c r="AC7" s="21"/>
      <c r="AD7" s="21"/>
      <c r="AE7" s="21"/>
      <c r="AF7" s="21"/>
      <c r="AG7" s="50"/>
      <c r="AH7" s="50"/>
      <c r="AI7" s="50"/>
      <c r="AJ7" s="50"/>
      <c r="AK7" s="50"/>
      <c r="AL7" s="50"/>
      <c r="AM7" s="50"/>
      <c r="AN7" s="50"/>
      <c r="AO7" s="50"/>
      <c r="AP7" s="50"/>
      <c r="AQ7" s="50"/>
      <c r="AR7" s="50"/>
      <c r="AS7" s="50"/>
      <c r="AT7" s="50"/>
      <c r="AU7" s="50"/>
      <c r="AV7" s="50"/>
      <c r="AW7" s="50"/>
      <c r="AX7" s="50"/>
      <c r="AY7" s="50"/>
      <c r="AZ7" s="50"/>
      <c r="BA7" s="50"/>
      <c r="BB7" s="50"/>
      <c r="BC7" s="50"/>
      <c r="BD7" s="50"/>
      <c r="BE7" s="50"/>
      <c r="BF7" s="50"/>
      <c r="BG7" s="50"/>
      <c r="BH7" s="50"/>
      <c r="BI7" s="50"/>
      <c r="BJ7" s="50"/>
      <c r="BK7" s="50"/>
      <c r="BL7" s="50"/>
      <c r="BM7" s="50"/>
      <c r="BN7" s="50"/>
      <c r="BO7" s="50"/>
      <c r="BP7" s="50"/>
      <c r="BQ7" s="50"/>
      <c r="BR7" s="50"/>
      <c r="BS7" s="50"/>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row>
    <row r="8" spans="1:103" customFormat="1" ht="21" customHeight="1">
      <c r="A8" s="23" t="s">
        <v>164</v>
      </c>
      <c r="B8" s="21"/>
      <c r="C8" s="21"/>
      <c r="D8" s="21"/>
      <c r="E8" s="21"/>
      <c r="F8" s="21"/>
      <c r="G8" s="21"/>
      <c r="H8" s="21"/>
      <c r="I8" s="21"/>
      <c r="J8" s="21"/>
      <c r="K8" s="21"/>
      <c r="L8" s="21"/>
      <c r="M8" s="21"/>
      <c r="N8" s="21"/>
      <c r="O8" s="21"/>
      <c r="P8" s="21"/>
      <c r="Q8" s="21"/>
      <c r="R8" s="21"/>
      <c r="S8" s="21"/>
      <c r="T8" s="21"/>
      <c r="U8" s="21"/>
      <c r="V8" s="21"/>
      <c r="W8" s="21"/>
      <c r="X8" s="21"/>
      <c r="Y8" s="21"/>
      <c r="Z8" s="21"/>
      <c r="AA8" s="21"/>
      <c r="AB8" s="21"/>
      <c r="AC8" s="23" t="s">
        <v>482</v>
      </c>
      <c r="AD8" s="21"/>
      <c r="AE8" s="21"/>
      <c r="AF8" s="21"/>
      <c r="AG8" s="50"/>
      <c r="AH8" s="50"/>
      <c r="AI8" s="50"/>
      <c r="AJ8" s="50"/>
      <c r="AK8" s="50"/>
      <c r="AL8" s="50"/>
      <c r="AM8" s="50"/>
      <c r="AN8" s="50"/>
      <c r="AO8" s="50"/>
      <c r="AP8" s="50"/>
      <c r="AQ8" s="50"/>
      <c r="AR8" s="50"/>
      <c r="AS8" s="50"/>
      <c r="AT8" s="50"/>
      <c r="AU8" s="50"/>
      <c r="AV8" s="50"/>
      <c r="AW8" s="50"/>
      <c r="AX8" s="50"/>
      <c r="AY8" s="50"/>
      <c r="AZ8" s="50"/>
      <c r="BA8" s="50"/>
      <c r="BB8" s="50"/>
      <c r="BC8" s="50"/>
      <c r="BD8" s="50"/>
      <c r="BE8" s="50"/>
      <c r="BF8" s="50"/>
      <c r="BG8" s="50"/>
      <c r="BH8" s="50"/>
      <c r="BI8" s="50"/>
      <c r="BJ8" s="50"/>
      <c r="BK8" s="50"/>
      <c r="BL8" s="50"/>
      <c r="BM8" s="50"/>
      <c r="BN8" s="50"/>
      <c r="BO8" s="50"/>
      <c r="BP8" s="50"/>
      <c r="BQ8" s="50"/>
      <c r="BR8" s="50"/>
      <c r="BS8" s="50"/>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row>
    <row r="9" spans="1:103" customFormat="1" ht="18" customHeight="1">
      <c r="A9" s="24"/>
      <c r="B9" s="21"/>
      <c r="C9" s="41">
        <v>11100</v>
      </c>
      <c r="D9" s="41">
        <v>11200</v>
      </c>
      <c r="E9" s="41">
        <v>11201</v>
      </c>
      <c r="F9" s="41">
        <v>11202</v>
      </c>
      <c r="G9" s="41">
        <v>11203</v>
      </c>
      <c r="H9" s="41">
        <v>11204</v>
      </c>
      <c r="I9" s="41">
        <v>11205</v>
      </c>
      <c r="J9" s="41">
        <v>11206</v>
      </c>
      <c r="K9" s="41">
        <v>21301</v>
      </c>
      <c r="L9" s="41">
        <v>21303</v>
      </c>
      <c r="M9" s="41">
        <v>21307</v>
      </c>
      <c r="N9" s="41">
        <v>21400</v>
      </c>
      <c r="O9" s="41">
        <v>21401</v>
      </c>
      <c r="P9" s="41">
        <v>21402</v>
      </c>
      <c r="Q9" s="41">
        <v>21403</v>
      </c>
      <c r="R9" s="41">
        <v>21500</v>
      </c>
      <c r="S9" s="41">
        <v>21501</v>
      </c>
      <c r="T9" s="41">
        <v>21502</v>
      </c>
      <c r="U9" s="41">
        <v>21503</v>
      </c>
      <c r="V9" s="41">
        <v>21504</v>
      </c>
      <c r="W9" s="41">
        <v>21700</v>
      </c>
      <c r="X9" s="41">
        <v>21701</v>
      </c>
      <c r="Y9" s="41">
        <v>21702</v>
      </c>
      <c r="Z9" s="41">
        <v>21703</v>
      </c>
      <c r="AA9" s="41">
        <v>21704</v>
      </c>
      <c r="AB9" s="21"/>
      <c r="AC9" s="23" t="s">
        <v>483</v>
      </c>
      <c r="AD9" s="21"/>
      <c r="AE9" s="21"/>
      <c r="AF9" s="21"/>
      <c r="AG9" s="50"/>
      <c r="AH9" s="50"/>
      <c r="AI9" s="50"/>
      <c r="AJ9" s="50"/>
      <c r="AK9" s="50"/>
      <c r="AL9" s="50"/>
      <c r="AM9" s="50"/>
      <c r="AN9" s="50"/>
      <c r="AO9" s="50"/>
      <c r="AP9" s="50"/>
      <c r="AQ9" s="50"/>
      <c r="AR9" s="50"/>
      <c r="AS9" s="50"/>
      <c r="AT9" s="50"/>
      <c r="AU9" s="50"/>
      <c r="AV9" s="50"/>
      <c r="AW9" s="50"/>
      <c r="AX9" s="50"/>
      <c r="AY9" s="50"/>
      <c r="AZ9" s="50"/>
      <c r="BA9" s="50"/>
      <c r="BB9" s="50"/>
      <c r="BC9" s="50"/>
      <c r="BD9" s="50"/>
      <c r="BE9" s="50"/>
      <c r="BF9" s="50"/>
      <c r="BG9" s="50"/>
      <c r="BH9" s="50"/>
      <c r="BI9" s="50"/>
      <c r="BJ9" s="50"/>
      <c r="BK9" s="50"/>
      <c r="BL9" s="50"/>
      <c r="BM9" s="50"/>
      <c r="BN9" s="50"/>
      <c r="BO9" s="50"/>
      <c r="BP9" s="50"/>
      <c r="BQ9" s="50"/>
      <c r="BR9" s="50"/>
      <c r="BS9" s="50"/>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row>
    <row r="10" spans="1:103" customFormat="1" ht="12.95" customHeight="1">
      <c r="A10" s="23"/>
      <c r="B10" s="21"/>
      <c r="C10" s="41" t="s">
        <v>22</v>
      </c>
      <c r="D10" s="41" t="s">
        <v>22</v>
      </c>
      <c r="E10" s="41" t="s">
        <v>22</v>
      </c>
      <c r="F10" s="41" t="s">
        <v>22</v>
      </c>
      <c r="G10" s="41" t="s">
        <v>22</v>
      </c>
      <c r="H10" s="41" t="s">
        <v>22</v>
      </c>
      <c r="I10" s="41" t="s">
        <v>22</v>
      </c>
      <c r="J10" s="41" t="s">
        <v>22</v>
      </c>
      <c r="K10" s="41" t="s">
        <v>22</v>
      </c>
      <c r="L10" s="41" t="s">
        <v>22</v>
      </c>
      <c r="M10" s="41" t="s">
        <v>22</v>
      </c>
      <c r="N10" s="41" t="s">
        <v>23</v>
      </c>
      <c r="O10" s="41" t="s">
        <v>23</v>
      </c>
      <c r="P10" s="41" t="s">
        <v>23</v>
      </c>
      <c r="Q10" s="41" t="s">
        <v>23</v>
      </c>
      <c r="R10" s="41" t="s">
        <v>23</v>
      </c>
      <c r="S10" s="41" t="s">
        <v>23</v>
      </c>
      <c r="T10" s="41" t="s">
        <v>23</v>
      </c>
      <c r="U10" s="41" t="s">
        <v>23</v>
      </c>
      <c r="V10" s="41" t="s">
        <v>23</v>
      </c>
      <c r="W10" s="41" t="s">
        <v>23</v>
      </c>
      <c r="X10" s="41" t="s">
        <v>23</v>
      </c>
      <c r="Y10" s="41" t="s">
        <v>23</v>
      </c>
      <c r="Z10" s="41" t="s">
        <v>23</v>
      </c>
      <c r="AA10" s="41" t="s">
        <v>23</v>
      </c>
      <c r="AB10" s="21"/>
      <c r="AC10" s="21"/>
      <c r="AD10" s="21"/>
      <c r="AE10" s="21"/>
      <c r="AF10" s="21"/>
      <c r="AG10" s="50"/>
      <c r="AH10" s="50"/>
      <c r="AI10" s="50"/>
      <c r="AJ10" s="50"/>
      <c r="AK10" s="50"/>
      <c r="AL10" s="50"/>
      <c r="AM10" s="50"/>
      <c r="AN10" s="50"/>
      <c r="AO10" s="50"/>
      <c r="AP10" s="50"/>
      <c r="AQ10" s="50"/>
      <c r="AR10" s="50"/>
      <c r="AS10" s="50"/>
      <c r="AT10" s="50"/>
      <c r="AU10" s="50"/>
      <c r="AV10" s="50"/>
      <c r="AW10" s="50"/>
      <c r="AX10" s="50"/>
      <c r="AY10" s="50"/>
      <c r="AZ10" s="50"/>
      <c r="BA10" s="50"/>
      <c r="BB10" s="50"/>
      <c r="BC10" s="50"/>
      <c r="BD10" s="50"/>
      <c r="BE10" s="50"/>
      <c r="BF10" s="50"/>
      <c r="BG10" s="50"/>
      <c r="BH10" s="50"/>
      <c r="BI10" s="50"/>
      <c r="BJ10" s="50"/>
      <c r="BK10" s="50"/>
      <c r="BL10" s="50"/>
      <c r="BM10" s="50"/>
      <c r="BN10" s="50"/>
      <c r="BO10" s="50"/>
      <c r="BP10" s="50"/>
      <c r="BQ10" s="50"/>
      <c r="BR10" s="50"/>
      <c r="BS10" s="50"/>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row>
    <row r="11" spans="1:103" ht="18" customHeight="1" thickBot="1">
      <c r="A11" s="25" t="s">
        <v>25</v>
      </c>
      <c r="B11" s="17"/>
      <c r="C11" s="41" t="s">
        <v>0</v>
      </c>
      <c r="D11" s="41" t="s">
        <v>1</v>
      </c>
      <c r="E11" s="41" t="s">
        <v>2</v>
      </c>
      <c r="F11" s="41" t="s">
        <v>3</v>
      </c>
      <c r="G11" s="41" t="s">
        <v>4</v>
      </c>
      <c r="H11" s="41" t="s">
        <v>504</v>
      </c>
      <c r="I11" s="41" t="s">
        <v>5</v>
      </c>
      <c r="J11" s="41" t="s">
        <v>6</v>
      </c>
      <c r="K11" s="41" t="s">
        <v>7</v>
      </c>
      <c r="L11" s="41" t="s">
        <v>8</v>
      </c>
      <c r="M11" s="41" t="s">
        <v>519</v>
      </c>
      <c r="N11" s="41" t="s">
        <v>9</v>
      </c>
      <c r="O11" s="41" t="s">
        <v>10</v>
      </c>
      <c r="P11" s="41" t="s">
        <v>11</v>
      </c>
      <c r="Q11" s="41" t="s">
        <v>12</v>
      </c>
      <c r="R11" s="41" t="s">
        <v>13</v>
      </c>
      <c r="S11" s="41" t="s">
        <v>14</v>
      </c>
      <c r="T11" s="41" t="s">
        <v>15</v>
      </c>
      <c r="U11" s="41" t="s">
        <v>16</v>
      </c>
      <c r="V11" s="41" t="s">
        <v>17</v>
      </c>
      <c r="W11" s="41" t="s">
        <v>514</v>
      </c>
      <c r="X11" s="41" t="s">
        <v>515</v>
      </c>
      <c r="Y11" s="41" t="s">
        <v>516</v>
      </c>
      <c r="Z11" s="219" t="s">
        <v>518</v>
      </c>
      <c r="AA11" s="41" t="s">
        <v>517</v>
      </c>
      <c r="AB11" s="17"/>
      <c r="AC11" s="21"/>
      <c r="AD11" s="17"/>
      <c r="AF11" s="52"/>
    </row>
    <row r="12" spans="1:103" ht="33" customHeight="1">
      <c r="A12" s="53" t="s">
        <v>29</v>
      </c>
      <c r="B12" s="28">
        <f>AF1</f>
        <v>2016</v>
      </c>
      <c r="C12" s="41"/>
      <c r="D12" s="41"/>
      <c r="E12" s="41"/>
      <c r="F12" s="41"/>
      <c r="G12" s="41"/>
      <c r="H12" s="41"/>
      <c r="I12" s="41"/>
      <c r="J12" s="41"/>
      <c r="K12" s="41"/>
      <c r="L12" s="41"/>
      <c r="M12" s="41"/>
      <c r="N12" s="41"/>
      <c r="O12" s="41"/>
      <c r="P12" s="41"/>
      <c r="Q12" s="41"/>
      <c r="R12" s="41"/>
      <c r="S12" s="41"/>
      <c r="T12" s="41"/>
      <c r="U12" s="41"/>
      <c r="V12" s="41"/>
      <c r="W12" s="41"/>
      <c r="X12" s="41"/>
      <c r="Y12" s="41"/>
      <c r="Z12" s="41"/>
      <c r="AA12" s="41"/>
      <c r="AB12" s="17"/>
      <c r="AC12" s="204" t="s">
        <v>482</v>
      </c>
      <c r="AD12" s="204"/>
      <c r="AE12" s="54"/>
      <c r="AF12" s="28">
        <f>AF1</f>
        <v>2016</v>
      </c>
    </row>
    <row r="13" spans="1:103" ht="18" customHeight="1">
      <c r="A13" s="55" t="s">
        <v>31</v>
      </c>
      <c r="B13" s="56"/>
      <c r="C13" s="41"/>
      <c r="D13" s="41"/>
      <c r="E13" s="41"/>
      <c r="F13" s="41"/>
      <c r="G13" s="41"/>
      <c r="H13" s="41"/>
      <c r="I13" s="41"/>
      <c r="J13" s="41"/>
      <c r="K13" s="41"/>
      <c r="L13" s="41"/>
      <c r="M13" s="41"/>
      <c r="N13" s="41"/>
      <c r="O13" s="41"/>
      <c r="P13" s="41"/>
      <c r="Q13" s="41"/>
      <c r="R13" s="41"/>
      <c r="S13" s="41"/>
      <c r="T13" s="41"/>
      <c r="U13" s="41"/>
      <c r="V13" s="41"/>
      <c r="W13" s="41"/>
      <c r="X13" s="41"/>
      <c r="Y13" s="41"/>
      <c r="Z13" s="41"/>
      <c r="AA13" s="41"/>
      <c r="AB13" s="17"/>
      <c r="AC13" s="57" t="s">
        <v>32</v>
      </c>
      <c r="AD13" s="58"/>
      <c r="AE13" s="59"/>
      <c r="AF13" s="58"/>
    </row>
    <row r="14" spans="1:103" s="32" customFormat="1" ht="18" customHeight="1">
      <c r="A14" s="31" t="s">
        <v>65</v>
      </c>
      <c r="B14" s="36">
        <f t="shared" ref="B14:B45" si="0">SUM(C14:AA14)</f>
        <v>10651111041.73</v>
      </c>
      <c r="C14" s="42">
        <f>'[1]2100'!$L5</f>
        <v>10514784004.319998</v>
      </c>
      <c r="D14" s="42">
        <f>'[2]2100'!$L5</f>
        <v>0</v>
      </c>
      <c r="E14" s="42">
        <f>'[3]2100'!$L5</f>
        <v>0</v>
      </c>
      <c r="F14" s="42">
        <f>'[4]2100'!$L5</f>
        <v>0</v>
      </c>
      <c r="G14" s="42">
        <f>'[5]2100'!$L5</f>
        <v>0</v>
      </c>
      <c r="H14" s="42">
        <f>'[6]2100'!$L5</f>
        <v>0</v>
      </c>
      <c r="I14" s="42">
        <f>'[7]2100'!$L5</f>
        <v>312</v>
      </c>
      <c r="J14" s="42">
        <f>'[8]2100'!$L5</f>
        <v>0</v>
      </c>
      <c r="K14" s="42">
        <f>'[9]2100'!$L5</f>
        <v>0</v>
      </c>
      <c r="L14" s="42">
        <f>'[10]2100'!$L5</f>
        <v>0</v>
      </c>
      <c r="M14" s="42">
        <f>'[11]2100'!$L5</f>
        <v>0</v>
      </c>
      <c r="N14" s="42">
        <f>'[12]2110'!$L$10</f>
        <v>1095892.5</v>
      </c>
      <c r="O14" s="42">
        <f>'[13]2110'!$L$10</f>
        <v>0</v>
      </c>
      <c r="P14" s="42">
        <f>'[14]2110'!$L$10</f>
        <v>0</v>
      </c>
      <c r="Q14" s="42">
        <f>'[15]2110'!$L$10</f>
        <v>0</v>
      </c>
      <c r="R14" s="42">
        <f>'[16]2110'!$L$10</f>
        <v>66070469.609999999</v>
      </c>
      <c r="S14" s="42">
        <f>'[17]2110'!$L$10</f>
        <v>0</v>
      </c>
      <c r="T14" s="42">
        <f>'[18]2110'!$L$10</f>
        <v>31753472.870000001</v>
      </c>
      <c r="U14" s="42">
        <f>'[19]2110'!$L$10</f>
        <v>17365753.41</v>
      </c>
      <c r="V14" s="42">
        <f>'[20]2110'!$L$10</f>
        <v>19575354.619999997</v>
      </c>
      <c r="W14" s="42">
        <f>'[21]2110'!$L$10</f>
        <v>0</v>
      </c>
      <c r="X14" s="42">
        <f>'[22]2110'!$L$10</f>
        <v>28356.400000000001</v>
      </c>
      <c r="Y14" s="42">
        <f>'[23]2110'!$L$10</f>
        <v>0</v>
      </c>
      <c r="Z14" s="42">
        <f>'[24]2110'!$L$10</f>
        <v>437426</v>
      </c>
      <c r="AA14" s="42">
        <f>'[25]2110'!$L$10</f>
        <v>0</v>
      </c>
      <c r="AB14" s="31"/>
      <c r="AC14" s="31"/>
      <c r="AD14" s="17"/>
      <c r="AE14" s="61"/>
      <c r="AF14" s="17"/>
    </row>
    <row r="15" spans="1:103" s="32" customFormat="1" ht="18" customHeight="1">
      <c r="A15" s="62" t="s">
        <v>165</v>
      </c>
      <c r="B15" s="36">
        <f t="shared" si="0"/>
        <v>3299203558.9099998</v>
      </c>
      <c r="C15" s="42">
        <f>'[1]2100'!$L6</f>
        <v>3299203558.9099998</v>
      </c>
      <c r="D15" s="42">
        <f>'[2]2100'!$L6</f>
        <v>0</v>
      </c>
      <c r="E15" s="42">
        <f>'[3]2100'!$L6</f>
        <v>0</v>
      </c>
      <c r="F15" s="42">
        <f>'[4]2100'!$L6</f>
        <v>0</v>
      </c>
      <c r="G15" s="42">
        <f>'[5]2100'!$L6</f>
        <v>0</v>
      </c>
      <c r="H15" s="42">
        <f>'[6]2100'!$L6</f>
        <v>0</v>
      </c>
      <c r="I15" s="42">
        <f>'[7]2100'!$L6</f>
        <v>0</v>
      </c>
      <c r="J15" s="42">
        <f>'[8]2100'!$L6</f>
        <v>0</v>
      </c>
      <c r="K15" s="42">
        <f>'[9]2100'!$L6</f>
        <v>0</v>
      </c>
      <c r="L15" s="42">
        <f>'[10]2100'!$L6</f>
        <v>0</v>
      </c>
      <c r="M15" s="42">
        <f>'[11]2100'!$L6</f>
        <v>0</v>
      </c>
      <c r="N15" s="42"/>
      <c r="O15" s="42"/>
      <c r="P15" s="42"/>
      <c r="Q15" s="42"/>
      <c r="R15" s="42"/>
      <c r="S15" s="42"/>
      <c r="T15" s="42"/>
      <c r="U15" s="42"/>
      <c r="V15" s="42"/>
      <c r="W15" s="42"/>
      <c r="X15" s="42"/>
      <c r="Y15" s="42"/>
      <c r="Z15" s="42"/>
      <c r="AA15" s="42"/>
      <c r="AB15" s="31"/>
      <c r="AC15" s="31" t="s">
        <v>33</v>
      </c>
      <c r="AF15" s="63">
        <f>IF(Balance!AE42=0,"--",Balance!B62/Balance!AE42)</f>
        <v>5.6837477562120618E-2</v>
      </c>
    </row>
    <row r="16" spans="1:103" s="32" customFormat="1" ht="18" customHeight="1">
      <c r="A16" s="62" t="s">
        <v>166</v>
      </c>
      <c r="B16" s="36">
        <f t="shared" si="0"/>
        <v>0</v>
      </c>
      <c r="C16" s="42">
        <f>'[1]2100'!$L7</f>
        <v>0</v>
      </c>
      <c r="D16" s="42">
        <f>'[2]2100'!$L7</f>
        <v>0</v>
      </c>
      <c r="E16" s="42">
        <f>'[3]2100'!$L7</f>
        <v>0</v>
      </c>
      <c r="F16" s="42">
        <f>'[4]2100'!$L7</f>
        <v>0</v>
      </c>
      <c r="G16" s="42">
        <f>'[5]2100'!$L7</f>
        <v>0</v>
      </c>
      <c r="H16" s="42">
        <f>'[6]2100'!$L7</f>
        <v>0</v>
      </c>
      <c r="I16" s="42">
        <f>'[7]2100'!$L7</f>
        <v>0</v>
      </c>
      <c r="J16" s="42">
        <f>'[8]2100'!$L7</f>
        <v>0</v>
      </c>
      <c r="K16" s="42">
        <f>'[9]2100'!$L7</f>
        <v>0</v>
      </c>
      <c r="L16" s="42">
        <f>'[10]2100'!$L7</f>
        <v>0</v>
      </c>
      <c r="M16" s="42">
        <f>'[11]2100'!$L7</f>
        <v>0</v>
      </c>
      <c r="N16" s="42"/>
      <c r="O16" s="42"/>
      <c r="P16" s="42"/>
      <c r="Q16" s="42"/>
      <c r="R16" s="42"/>
      <c r="S16" s="42"/>
      <c r="T16" s="42"/>
      <c r="U16" s="42"/>
      <c r="V16" s="42"/>
      <c r="W16" s="42"/>
      <c r="X16" s="42"/>
      <c r="Y16" s="42"/>
      <c r="Z16" s="42"/>
      <c r="AA16" s="42"/>
      <c r="AB16" s="31"/>
      <c r="AC16" s="31" t="s">
        <v>34</v>
      </c>
      <c r="AF16" s="63">
        <f>(Memoria!C45+Memoria!C58)/Balance!AE42</f>
        <v>0.16940464499308838</v>
      </c>
    </row>
    <row r="17" spans="1:32" s="32" customFormat="1" ht="18" customHeight="1">
      <c r="A17" s="62" t="s">
        <v>167</v>
      </c>
      <c r="B17" s="36">
        <f t="shared" si="0"/>
        <v>181783753.03999999</v>
      </c>
      <c r="C17" s="42">
        <f>'[1]2100'!$L8</f>
        <v>181783753.03999999</v>
      </c>
      <c r="D17" s="42">
        <f>'[2]2100'!$L8</f>
        <v>0</v>
      </c>
      <c r="E17" s="42">
        <f>'[3]2100'!$L8</f>
        <v>0</v>
      </c>
      <c r="F17" s="42">
        <f>'[4]2100'!$L8</f>
        <v>0</v>
      </c>
      <c r="G17" s="42">
        <f>'[5]2100'!$L8</f>
        <v>0</v>
      </c>
      <c r="H17" s="42">
        <f>'[6]2100'!$L8</f>
        <v>0</v>
      </c>
      <c r="I17" s="42">
        <f>'[7]2100'!$L8</f>
        <v>0</v>
      </c>
      <c r="J17" s="42">
        <f>'[8]2100'!$L8</f>
        <v>0</v>
      </c>
      <c r="K17" s="42">
        <f>'[9]2100'!$L8</f>
        <v>0</v>
      </c>
      <c r="L17" s="42">
        <f>'[10]2100'!$L8</f>
        <v>0</v>
      </c>
      <c r="M17" s="42">
        <f>'[11]2100'!$L8</f>
        <v>0</v>
      </c>
      <c r="N17" s="42"/>
      <c r="O17" s="42"/>
      <c r="P17" s="42"/>
      <c r="Q17" s="42"/>
      <c r="R17" s="42"/>
      <c r="S17" s="42"/>
      <c r="T17" s="42"/>
      <c r="U17" s="42"/>
      <c r="V17" s="42"/>
      <c r="W17" s="42"/>
      <c r="X17" s="42"/>
      <c r="Y17" s="42"/>
      <c r="Z17" s="42"/>
      <c r="AA17" s="42"/>
      <c r="AB17" s="31"/>
      <c r="AC17" s="31" t="s">
        <v>35</v>
      </c>
      <c r="AF17" s="63">
        <f>IF(Balance!AE42=0,"--",Balance!B42/Balance!AE42)</f>
        <v>0.21765031743463342</v>
      </c>
    </row>
    <row r="18" spans="1:32" s="32" customFormat="1" ht="18" customHeight="1">
      <c r="A18" s="62" t="s">
        <v>168</v>
      </c>
      <c r="B18" s="36">
        <f t="shared" si="0"/>
        <v>112898085.34</v>
      </c>
      <c r="C18" s="42">
        <f>'[1]2100'!$L9</f>
        <v>112898085.34</v>
      </c>
      <c r="D18" s="42">
        <f>'[2]2100'!$L9</f>
        <v>0</v>
      </c>
      <c r="E18" s="42">
        <f>'[3]2100'!$L9</f>
        <v>0</v>
      </c>
      <c r="F18" s="42">
        <f>'[4]2100'!$L9</f>
        <v>0</v>
      </c>
      <c r="G18" s="42">
        <f>'[5]2100'!$L9</f>
        <v>0</v>
      </c>
      <c r="H18" s="42">
        <f>'[6]2100'!$L9</f>
        <v>0</v>
      </c>
      <c r="I18" s="42">
        <f>'[7]2100'!$L9</f>
        <v>0</v>
      </c>
      <c r="J18" s="42">
        <f>'[8]2100'!$L9</f>
        <v>0</v>
      </c>
      <c r="K18" s="42">
        <f>'[9]2100'!$L9</f>
        <v>0</v>
      </c>
      <c r="L18" s="42">
        <f>'[10]2100'!$L9</f>
        <v>0</v>
      </c>
      <c r="M18" s="42">
        <f>'[11]2100'!$L9</f>
        <v>0</v>
      </c>
      <c r="N18" s="42"/>
      <c r="O18" s="42"/>
      <c r="P18" s="42"/>
      <c r="Q18" s="42"/>
      <c r="R18" s="42"/>
      <c r="S18" s="42"/>
      <c r="T18" s="42"/>
      <c r="U18" s="42"/>
      <c r="V18" s="42"/>
      <c r="W18" s="42"/>
      <c r="X18" s="42"/>
      <c r="Y18" s="42"/>
      <c r="Z18" s="42"/>
      <c r="AA18" s="42"/>
      <c r="AB18" s="31"/>
      <c r="AC18" s="31" t="s">
        <v>36</v>
      </c>
      <c r="AF18" s="64">
        <f>Balance!B42-Balance!AE42</f>
        <v>-8181542815.7399979</v>
      </c>
    </row>
    <row r="19" spans="1:32" s="32" customFormat="1" ht="18" customHeight="1">
      <c r="A19" s="62" t="s">
        <v>169</v>
      </c>
      <c r="B19" s="36">
        <f t="shared" si="0"/>
        <v>25972364.329999998</v>
      </c>
      <c r="C19" s="42">
        <f>'[1]2100'!$L10</f>
        <v>25972364.329999998</v>
      </c>
      <c r="D19" s="42">
        <f>'[2]2100'!$L10</f>
        <v>0</v>
      </c>
      <c r="E19" s="42">
        <f>'[3]2100'!$L10</f>
        <v>0</v>
      </c>
      <c r="F19" s="42">
        <f>'[4]2100'!$L10</f>
        <v>0</v>
      </c>
      <c r="G19" s="42">
        <f>'[5]2100'!$L10</f>
        <v>0</v>
      </c>
      <c r="H19" s="42">
        <f>'[6]2100'!$L10</f>
        <v>0</v>
      </c>
      <c r="I19" s="42">
        <f>'[7]2100'!$L10</f>
        <v>0</v>
      </c>
      <c r="J19" s="42">
        <f>'[8]2100'!$L10</f>
        <v>0</v>
      </c>
      <c r="K19" s="42">
        <f>'[9]2100'!$L10</f>
        <v>0</v>
      </c>
      <c r="L19" s="42">
        <f>'[10]2100'!$L10</f>
        <v>0</v>
      </c>
      <c r="M19" s="42">
        <f>'[11]2100'!$L10</f>
        <v>0</v>
      </c>
      <c r="N19" s="42"/>
      <c r="O19" s="42"/>
      <c r="P19" s="42"/>
      <c r="Q19" s="42"/>
      <c r="R19" s="42"/>
      <c r="S19" s="42"/>
      <c r="T19" s="42"/>
      <c r="U19" s="42"/>
      <c r="V19" s="42"/>
      <c r="W19" s="42"/>
      <c r="X19" s="42"/>
      <c r="Y19" s="42"/>
      <c r="Z19" s="42"/>
      <c r="AA19" s="42"/>
      <c r="AB19" s="31"/>
      <c r="AC19" s="31" t="s">
        <v>37</v>
      </c>
      <c r="AF19" s="65" t="str">
        <f>INT(Balance!B50/(B42+B61+B72+B73)*365)&amp;"  días"</f>
        <v>42  días</v>
      </c>
    </row>
    <row r="20" spans="1:32" s="32" customFormat="1" ht="18" customHeight="1">
      <c r="A20" s="62" t="s">
        <v>436</v>
      </c>
      <c r="B20" s="36">
        <f t="shared" si="0"/>
        <v>955955253.49000001</v>
      </c>
      <c r="C20" s="42">
        <f>'[1]2100'!$L11</f>
        <v>955955253.49000001</v>
      </c>
      <c r="D20" s="42">
        <f>'[2]2100'!$L11</f>
        <v>0</v>
      </c>
      <c r="E20" s="42">
        <f>'[3]2100'!$L11</f>
        <v>0</v>
      </c>
      <c r="F20" s="42">
        <f>'[4]2100'!$L11</f>
        <v>0</v>
      </c>
      <c r="G20" s="42">
        <f>'[5]2100'!$L11</f>
        <v>0</v>
      </c>
      <c r="H20" s="42">
        <f>'[6]2100'!$L11</f>
        <v>0</v>
      </c>
      <c r="I20" s="42">
        <f>'[7]2100'!$L11</f>
        <v>0</v>
      </c>
      <c r="J20" s="42">
        <f>'[8]2100'!$L11</f>
        <v>0</v>
      </c>
      <c r="K20" s="42">
        <f>'[9]2100'!$L11</f>
        <v>0</v>
      </c>
      <c r="L20" s="42">
        <f>'[10]2100'!$L11</f>
        <v>0</v>
      </c>
      <c r="M20" s="42">
        <f>'[11]2100'!$L11</f>
        <v>0</v>
      </c>
      <c r="N20" s="42"/>
      <c r="O20" s="42"/>
      <c r="P20" s="42"/>
      <c r="Q20" s="42"/>
      <c r="R20" s="42"/>
      <c r="S20" s="42"/>
      <c r="T20" s="42"/>
      <c r="U20" s="42"/>
      <c r="V20" s="42"/>
      <c r="W20" s="42"/>
      <c r="X20" s="42"/>
      <c r="Y20" s="42"/>
      <c r="Z20" s="42"/>
      <c r="AA20" s="42"/>
      <c r="AB20" s="31"/>
      <c r="AC20" s="31" t="s">
        <v>38</v>
      </c>
      <c r="AF20" s="65" t="str">
        <f>INT(Balance!AE51/-(Cuenta!B59+Cuenta!B66+Cuenta!B74+Cuenta!B75)*365)&amp;"  días"</f>
        <v>108  días</v>
      </c>
    </row>
    <row r="21" spans="1:32" s="32" customFormat="1" ht="18" customHeight="1">
      <c r="A21" s="62" t="s">
        <v>170</v>
      </c>
      <c r="B21" s="36">
        <f t="shared" si="0"/>
        <v>3725251146.9299998</v>
      </c>
      <c r="C21" s="42">
        <f>'[1]2100'!$L12</f>
        <v>3725251146.9299998</v>
      </c>
      <c r="D21" s="42">
        <f>'[2]2100'!$L12</f>
        <v>0</v>
      </c>
      <c r="E21" s="42">
        <f>'[3]2100'!$L12</f>
        <v>0</v>
      </c>
      <c r="F21" s="42">
        <f>'[4]2100'!$L12</f>
        <v>0</v>
      </c>
      <c r="G21" s="42">
        <f>'[5]2100'!$L12</f>
        <v>0</v>
      </c>
      <c r="H21" s="42">
        <f>'[6]2100'!$L12</f>
        <v>0</v>
      </c>
      <c r="I21" s="42">
        <f>'[7]2100'!$L12</f>
        <v>0</v>
      </c>
      <c r="J21" s="42">
        <f>'[8]2100'!$L12</f>
        <v>0</v>
      </c>
      <c r="K21" s="42">
        <f>'[9]2100'!$L12</f>
        <v>0</v>
      </c>
      <c r="L21" s="42">
        <f>'[10]2100'!$L12</f>
        <v>0</v>
      </c>
      <c r="M21" s="42">
        <f>'[11]2100'!$L12</f>
        <v>0</v>
      </c>
      <c r="N21" s="42"/>
      <c r="O21" s="42"/>
      <c r="P21" s="42"/>
      <c r="Q21" s="42"/>
      <c r="R21" s="42"/>
      <c r="S21" s="42"/>
      <c r="T21" s="42"/>
      <c r="U21" s="42"/>
      <c r="V21" s="42"/>
      <c r="W21" s="42"/>
      <c r="X21" s="42"/>
      <c r="Y21" s="42"/>
      <c r="Z21" s="42"/>
      <c r="AA21" s="42"/>
      <c r="AB21" s="31"/>
      <c r="AC21" s="31" t="s">
        <v>39</v>
      </c>
      <c r="AF21" s="65" t="str">
        <f>INT((Balance!AE51+Balance!AE58)/-(B43+B46+B47+B52+B54)*365)&amp;"  días"</f>
        <v>125  días</v>
      </c>
    </row>
    <row r="22" spans="1:32" s="32" customFormat="1" ht="18" customHeight="1">
      <c r="A22" s="62" t="s">
        <v>171</v>
      </c>
      <c r="B22" s="36">
        <f t="shared" si="0"/>
        <v>1602564198.54</v>
      </c>
      <c r="C22" s="42">
        <f>'[1]2100'!$L13</f>
        <v>1602564198.54</v>
      </c>
      <c r="D22" s="42">
        <f>'[2]2100'!$L13</f>
        <v>0</v>
      </c>
      <c r="E22" s="42">
        <f>'[3]2100'!$L13</f>
        <v>0</v>
      </c>
      <c r="F22" s="42">
        <f>'[4]2100'!$L13</f>
        <v>0</v>
      </c>
      <c r="G22" s="42">
        <f>'[5]2100'!$L13</f>
        <v>0</v>
      </c>
      <c r="H22" s="42">
        <f>'[6]2100'!$L13</f>
        <v>0</v>
      </c>
      <c r="I22" s="42">
        <f>'[7]2100'!$L13</f>
        <v>0</v>
      </c>
      <c r="J22" s="42">
        <f>'[8]2100'!$L13</f>
        <v>0</v>
      </c>
      <c r="K22" s="42">
        <f>'[9]2100'!$L13</f>
        <v>0</v>
      </c>
      <c r="L22" s="42">
        <f>'[10]2100'!$L13</f>
        <v>0</v>
      </c>
      <c r="M22" s="42">
        <f>'[11]2100'!$L13</f>
        <v>0</v>
      </c>
      <c r="N22" s="42"/>
      <c r="O22" s="42"/>
      <c r="P22" s="42"/>
      <c r="Q22" s="42"/>
      <c r="R22" s="42"/>
      <c r="S22" s="42"/>
      <c r="T22" s="42"/>
      <c r="U22" s="42"/>
      <c r="V22" s="42"/>
      <c r="W22" s="42"/>
      <c r="X22" s="42"/>
      <c r="Y22" s="42"/>
      <c r="Z22" s="42"/>
      <c r="AA22" s="42"/>
      <c r="AB22" s="31"/>
      <c r="AC22" s="31"/>
    </row>
    <row r="23" spans="1:32" s="32" customFormat="1" ht="18" customHeight="1">
      <c r="A23" s="62" t="s">
        <v>172</v>
      </c>
      <c r="B23" s="36">
        <f t="shared" si="0"/>
        <v>15041911.23</v>
      </c>
      <c r="C23" s="42">
        <f>'[1]2100'!$L14</f>
        <v>15041911.23</v>
      </c>
      <c r="D23" s="42">
        <f>'[2]2100'!$L14</f>
        <v>0</v>
      </c>
      <c r="E23" s="42">
        <f>'[3]2100'!$L14</f>
        <v>0</v>
      </c>
      <c r="F23" s="42">
        <f>'[4]2100'!$L14</f>
        <v>0</v>
      </c>
      <c r="G23" s="42">
        <f>'[5]2100'!$L14</f>
        <v>0</v>
      </c>
      <c r="H23" s="42">
        <f>'[6]2100'!$L14</f>
        <v>0</v>
      </c>
      <c r="I23" s="42">
        <f>'[7]2100'!$L14</f>
        <v>0</v>
      </c>
      <c r="J23" s="42">
        <f>'[8]2100'!$L14</f>
        <v>0</v>
      </c>
      <c r="K23" s="42">
        <f>'[9]2100'!$L14</f>
        <v>0</v>
      </c>
      <c r="L23" s="42">
        <f>'[10]2100'!$L14</f>
        <v>0</v>
      </c>
      <c r="M23" s="42">
        <f>'[11]2100'!$L14</f>
        <v>0</v>
      </c>
      <c r="N23" s="42"/>
      <c r="O23" s="42"/>
      <c r="P23" s="42"/>
      <c r="Q23" s="42"/>
      <c r="R23" s="42"/>
      <c r="S23" s="42"/>
      <c r="T23" s="42"/>
      <c r="U23" s="42"/>
      <c r="V23" s="42"/>
      <c r="W23" s="42"/>
      <c r="X23" s="42"/>
      <c r="Y23" s="42"/>
      <c r="Z23" s="42"/>
      <c r="AA23" s="42"/>
      <c r="AB23" s="31"/>
      <c r="AC23" s="57" t="s">
        <v>40</v>
      </c>
      <c r="AD23" s="57"/>
      <c r="AE23" s="57"/>
      <c r="AF23" s="57"/>
    </row>
    <row r="24" spans="1:32" s="32" customFormat="1" ht="18" customHeight="1">
      <c r="A24" s="62" t="s">
        <v>173</v>
      </c>
      <c r="B24" s="36">
        <f t="shared" si="0"/>
        <v>20859500.82</v>
      </c>
      <c r="C24" s="42">
        <f>'[1]2100'!$L15</f>
        <v>20859500.82</v>
      </c>
      <c r="D24" s="42">
        <f>'[2]2100'!$L15</f>
        <v>0</v>
      </c>
      <c r="E24" s="42">
        <f>'[3]2100'!$L15</f>
        <v>0</v>
      </c>
      <c r="F24" s="42">
        <f>'[4]2100'!$L15</f>
        <v>0</v>
      </c>
      <c r="G24" s="42">
        <f>'[5]2100'!$L15</f>
        <v>0</v>
      </c>
      <c r="H24" s="42">
        <f>'[6]2100'!$L15</f>
        <v>0</v>
      </c>
      <c r="I24" s="42">
        <f>'[7]2100'!$L15</f>
        <v>0</v>
      </c>
      <c r="J24" s="42">
        <f>'[8]2100'!$L15</f>
        <v>0</v>
      </c>
      <c r="K24" s="42">
        <f>'[9]2100'!$L15</f>
        <v>0</v>
      </c>
      <c r="L24" s="42">
        <f>'[10]2100'!$L15</f>
        <v>0</v>
      </c>
      <c r="M24" s="42">
        <f>'[11]2100'!$L15</f>
        <v>0</v>
      </c>
      <c r="N24" s="42"/>
      <c r="O24" s="42"/>
      <c r="P24" s="42"/>
      <c r="Q24" s="42"/>
      <c r="R24" s="42"/>
      <c r="S24" s="42"/>
      <c r="T24" s="42"/>
      <c r="U24" s="42"/>
      <c r="V24" s="42"/>
      <c r="W24" s="42"/>
      <c r="X24" s="42"/>
      <c r="Y24" s="42"/>
      <c r="Z24" s="42"/>
      <c r="AA24" s="42"/>
      <c r="AB24" s="31"/>
      <c r="AC24" s="31"/>
      <c r="AD24" s="31"/>
      <c r="AE24" s="31"/>
      <c r="AF24" s="31"/>
    </row>
    <row r="25" spans="1:32" s="32" customFormat="1" ht="18" customHeight="1">
      <c r="A25" s="62" t="s">
        <v>174</v>
      </c>
      <c r="B25" s="36">
        <f t="shared" si="0"/>
        <v>443238527.74000001</v>
      </c>
      <c r="C25" s="42">
        <f>'[1]2100'!$L16</f>
        <v>443238215.74000001</v>
      </c>
      <c r="D25" s="42">
        <f>'[2]2100'!$L16</f>
        <v>0</v>
      </c>
      <c r="E25" s="42">
        <f>'[3]2100'!$L16</f>
        <v>0</v>
      </c>
      <c r="F25" s="42">
        <f>'[4]2100'!$L16</f>
        <v>0</v>
      </c>
      <c r="G25" s="42">
        <f>'[5]2100'!$L16</f>
        <v>0</v>
      </c>
      <c r="H25" s="42">
        <f>'[6]2100'!$L16</f>
        <v>0</v>
      </c>
      <c r="I25" s="42">
        <f>'[7]2100'!$L16</f>
        <v>312</v>
      </c>
      <c r="J25" s="42">
        <f>'[8]2100'!$L16</f>
        <v>0</v>
      </c>
      <c r="K25" s="42">
        <f>'[9]2100'!$L16</f>
        <v>0</v>
      </c>
      <c r="L25" s="42">
        <f>'[10]2100'!$L16</f>
        <v>0</v>
      </c>
      <c r="M25" s="42">
        <f>'[11]2100'!$L16</f>
        <v>0</v>
      </c>
      <c r="N25" s="42"/>
      <c r="O25" s="42"/>
      <c r="P25" s="42"/>
      <c r="Q25" s="42"/>
      <c r="R25" s="42"/>
      <c r="S25" s="42"/>
      <c r="T25" s="42"/>
      <c r="U25" s="42"/>
      <c r="V25" s="42"/>
      <c r="W25" s="42"/>
      <c r="X25" s="42"/>
      <c r="Y25" s="42"/>
      <c r="Z25" s="42"/>
      <c r="AA25" s="42"/>
      <c r="AB25" s="31"/>
      <c r="AC25" s="31" t="s">
        <v>41</v>
      </c>
      <c r="AF25" s="64">
        <f>(Balance!AE28+Balance!AE42)/AF5</f>
        <v>9770.2114282874409</v>
      </c>
    </row>
    <row r="26" spans="1:32" s="32" customFormat="1" ht="18" customHeight="1">
      <c r="A26" s="62" t="s">
        <v>175</v>
      </c>
      <c r="B26" s="36">
        <f t="shared" si="0"/>
        <v>132016015.95</v>
      </c>
      <c r="C26" s="42">
        <f>'[1]2100'!$L17</f>
        <v>132016015.95</v>
      </c>
      <c r="D26" s="42">
        <f>'[2]2100'!$L17</f>
        <v>0</v>
      </c>
      <c r="E26" s="42">
        <f>'[3]2100'!$L17</f>
        <v>0</v>
      </c>
      <c r="F26" s="42">
        <f>'[4]2100'!$L17</f>
        <v>0</v>
      </c>
      <c r="G26" s="42">
        <f>'[5]2100'!$L17</f>
        <v>0</v>
      </c>
      <c r="H26" s="42">
        <f>'[6]2100'!$L17</f>
        <v>0</v>
      </c>
      <c r="I26" s="42">
        <f>'[7]2100'!$L17</f>
        <v>0</v>
      </c>
      <c r="J26" s="42">
        <f>'[8]2100'!$L17</f>
        <v>0</v>
      </c>
      <c r="K26" s="42">
        <f>'[9]2100'!$L17</f>
        <v>0</v>
      </c>
      <c r="L26" s="42">
        <f>'[10]2100'!$L17</f>
        <v>0</v>
      </c>
      <c r="M26" s="42">
        <f>'[11]2100'!$L17</f>
        <v>0</v>
      </c>
      <c r="N26" s="42"/>
      <c r="O26" s="42"/>
      <c r="P26" s="42"/>
      <c r="Q26" s="42"/>
      <c r="R26" s="42"/>
      <c r="S26" s="42"/>
      <c r="T26" s="42"/>
      <c r="U26" s="42"/>
      <c r="V26" s="42"/>
      <c r="W26" s="42"/>
      <c r="X26" s="42"/>
      <c r="Y26" s="42"/>
      <c r="Z26" s="42"/>
      <c r="AA26" s="42"/>
      <c r="AB26" s="31"/>
      <c r="AC26" s="31" t="s">
        <v>42</v>
      </c>
      <c r="AF26" s="63">
        <f>(Balance!AE28+Balance!AE42)/Balance!AE64</f>
        <v>2.0170029081115595</v>
      </c>
    </row>
    <row r="27" spans="1:32" s="32" customFormat="1" ht="18" customHeight="1">
      <c r="A27" s="62" t="s">
        <v>176</v>
      </c>
      <c r="B27" s="36">
        <f t="shared" si="0"/>
        <v>0</v>
      </c>
      <c r="C27" s="42">
        <f>'[1]2100'!$L18</f>
        <v>0</v>
      </c>
      <c r="D27" s="42">
        <f>'[2]2100'!$L18</f>
        <v>0</v>
      </c>
      <c r="E27" s="42">
        <f>'[3]2100'!$L18</f>
        <v>0</v>
      </c>
      <c r="F27" s="42">
        <f>'[4]2100'!$L18</f>
        <v>0</v>
      </c>
      <c r="G27" s="42">
        <f>'[5]2100'!$L18</f>
        <v>0</v>
      </c>
      <c r="H27" s="42">
        <f>'[6]2100'!$L18</f>
        <v>0</v>
      </c>
      <c r="I27" s="42">
        <f>'[7]2100'!$L18</f>
        <v>0</v>
      </c>
      <c r="J27" s="42">
        <f>'[8]2100'!$L18</f>
        <v>0</v>
      </c>
      <c r="K27" s="42">
        <f>'[9]2100'!$L18</f>
        <v>0</v>
      </c>
      <c r="L27" s="42">
        <f>'[10]2100'!$L18</f>
        <v>0</v>
      </c>
      <c r="M27" s="42">
        <f>'[11]2100'!$L18</f>
        <v>0</v>
      </c>
      <c r="N27" s="42"/>
      <c r="O27" s="42"/>
      <c r="P27" s="42"/>
      <c r="Q27" s="42"/>
      <c r="R27" s="42"/>
      <c r="S27" s="42"/>
      <c r="T27" s="42"/>
      <c r="U27" s="42"/>
      <c r="V27" s="42"/>
      <c r="W27" s="42"/>
      <c r="X27" s="42"/>
      <c r="Y27" s="42"/>
      <c r="Z27" s="42"/>
      <c r="AA27" s="42"/>
      <c r="AB27" s="66"/>
      <c r="AC27" s="31" t="s">
        <v>43</v>
      </c>
      <c r="AF27" s="63">
        <f>IF(Balance!AE28=0,"   --",Balance!AE42/Balance!AE28)</f>
        <v>0.2751849178697075</v>
      </c>
    </row>
    <row r="28" spans="1:32" s="32" customFormat="1" ht="18" customHeight="1">
      <c r="A28" s="62" t="s">
        <v>177</v>
      </c>
      <c r="B28" s="36">
        <f t="shared" si="0"/>
        <v>0</v>
      </c>
      <c r="C28" s="42">
        <f>'[1]2100'!$L19</f>
        <v>0</v>
      </c>
      <c r="D28" s="42">
        <f>'[2]2100'!$L19</f>
        <v>0</v>
      </c>
      <c r="E28" s="42">
        <f>'[3]2100'!$L19</f>
        <v>0</v>
      </c>
      <c r="F28" s="42">
        <f>'[4]2100'!$L19</f>
        <v>0</v>
      </c>
      <c r="G28" s="42">
        <f>'[5]2100'!$L19</f>
        <v>0</v>
      </c>
      <c r="H28" s="42">
        <f>'[6]2100'!$L19</f>
        <v>0</v>
      </c>
      <c r="I28" s="42">
        <f>'[7]2100'!$L19</f>
        <v>0</v>
      </c>
      <c r="J28" s="42">
        <f>'[8]2100'!$L19</f>
        <v>0</v>
      </c>
      <c r="K28" s="42">
        <f>'[9]2100'!$L19</f>
        <v>0</v>
      </c>
      <c r="L28" s="42">
        <f>'[10]2100'!$L19</f>
        <v>0</v>
      </c>
      <c r="M28" s="42">
        <f>'[11]2100'!$L19</f>
        <v>0</v>
      </c>
      <c r="N28" s="42"/>
      <c r="O28" s="42"/>
      <c r="P28" s="42"/>
      <c r="Q28" s="42"/>
      <c r="R28" s="42"/>
      <c r="S28" s="42"/>
      <c r="T28" s="42"/>
      <c r="U28" s="42"/>
      <c r="V28" s="42"/>
      <c r="W28" s="42"/>
      <c r="X28" s="42"/>
      <c r="Y28" s="42"/>
      <c r="Z28" s="42"/>
      <c r="AA28" s="42"/>
      <c r="AB28" s="66"/>
      <c r="AC28" s="31" t="s">
        <v>484</v>
      </c>
      <c r="AF28" s="63">
        <f>Balance!B13/Balance!AE13</f>
        <v>-0.85537984742093354</v>
      </c>
    </row>
    <row r="29" spans="1:32" s="32" customFormat="1" ht="18" customHeight="1">
      <c r="A29" s="62" t="s">
        <v>178</v>
      </c>
      <c r="B29" s="36">
        <f t="shared" si="0"/>
        <v>136326725.41</v>
      </c>
      <c r="C29" s="42"/>
      <c r="D29" s="42"/>
      <c r="E29" s="42"/>
      <c r="F29" s="42"/>
      <c r="G29" s="42"/>
      <c r="H29" s="42"/>
      <c r="I29" s="42"/>
      <c r="J29" s="42"/>
      <c r="K29" s="42"/>
      <c r="L29" s="42"/>
      <c r="M29" s="42"/>
      <c r="N29" s="42">
        <f>'[12]2110'!$L$10</f>
        <v>1095892.5</v>
      </c>
      <c r="O29" s="42">
        <f>'[13]2110'!$L$10</f>
        <v>0</v>
      </c>
      <c r="P29" s="42">
        <f>'[14]2110'!$L$10</f>
        <v>0</v>
      </c>
      <c r="Q29" s="42">
        <f>'[15]2110'!$L$10</f>
        <v>0</v>
      </c>
      <c r="R29" s="42">
        <f>'[16]2110'!$L$10</f>
        <v>66070469.609999999</v>
      </c>
      <c r="S29" s="42">
        <f>'[17]2110'!$L$10</f>
        <v>0</v>
      </c>
      <c r="T29" s="42">
        <f>'[18]2110'!$L$10</f>
        <v>31753472.870000001</v>
      </c>
      <c r="U29" s="42">
        <f>'[19]2110'!$L$10</f>
        <v>17365753.41</v>
      </c>
      <c r="V29" s="42">
        <f>'[20]2110'!$L$10</f>
        <v>19575354.619999997</v>
      </c>
      <c r="W29" s="42">
        <f>'[21]2110'!$L$10</f>
        <v>0</v>
      </c>
      <c r="X29" s="42">
        <f>'[22]2110'!$L$10</f>
        <v>28356.400000000001</v>
      </c>
      <c r="Y29" s="42">
        <f>'[23]2110'!$L$10</f>
        <v>0</v>
      </c>
      <c r="Z29" s="42">
        <f>'[24]2110'!$L$10</f>
        <v>437426</v>
      </c>
      <c r="AA29" s="42">
        <f>'[25]2110'!$L$10</f>
        <v>0</v>
      </c>
      <c r="AB29" s="66"/>
      <c r="AC29" s="32" t="s">
        <v>485</v>
      </c>
      <c r="AF29" s="63">
        <f>Balance!B64/(Balance!AE42+Balance!AE28)</f>
        <v>0.49578510570233175</v>
      </c>
    </row>
    <row r="30" spans="1:32" s="32" customFormat="1" ht="18" customHeight="1">
      <c r="A30" s="31" t="s">
        <v>66</v>
      </c>
      <c r="B30" s="36">
        <f t="shared" si="0"/>
        <v>2617887278.5599999</v>
      </c>
      <c r="C30" s="42">
        <f t="shared" ref="C30:J30" si="1">SUM(C31:C34)</f>
        <v>1070849201.0500001</v>
      </c>
      <c r="D30" s="42">
        <f t="shared" si="1"/>
        <v>28002840</v>
      </c>
      <c r="E30" s="42">
        <f t="shared" si="1"/>
        <v>0</v>
      </c>
      <c r="F30" s="42">
        <f t="shared" si="1"/>
        <v>720936.81</v>
      </c>
      <c r="G30" s="42">
        <f t="shared" si="1"/>
        <v>3146201.11</v>
      </c>
      <c r="H30" s="42">
        <f>SUM(H31:H34)</f>
        <v>793520</v>
      </c>
      <c r="I30" s="42">
        <f t="shared" si="1"/>
        <v>2133997.0699999998</v>
      </c>
      <c r="J30" s="42">
        <f t="shared" si="1"/>
        <v>2636461.09</v>
      </c>
      <c r="K30" s="42">
        <f t="shared" ref="K30:T30" si="2">SUM(K31:K34)</f>
        <v>283255939.52999997</v>
      </c>
      <c r="L30" s="42">
        <f t="shared" si="2"/>
        <v>6487284.2199999997</v>
      </c>
      <c r="M30" s="42">
        <f t="shared" ref="M30" si="3">SUM(M31:M34)</f>
        <v>32481318.890000001</v>
      </c>
      <c r="N30" s="42">
        <f t="shared" si="2"/>
        <v>7917412.04</v>
      </c>
      <c r="O30" s="42">
        <f t="shared" si="2"/>
        <v>13870349</v>
      </c>
      <c r="P30" s="42">
        <f t="shared" si="2"/>
        <v>1315064.99</v>
      </c>
      <c r="Q30" s="42">
        <f t="shared" si="2"/>
        <v>192383960.06</v>
      </c>
      <c r="R30" s="42">
        <f t="shared" ref="R30" si="4">SUM(R31:R34)</f>
        <v>283849892.86000001</v>
      </c>
      <c r="S30" s="42">
        <f t="shared" si="2"/>
        <v>239348482.59</v>
      </c>
      <c r="T30" s="42">
        <f t="shared" si="2"/>
        <v>152093448.75</v>
      </c>
      <c r="U30" s="42">
        <f t="shared" ref="U30:V30" si="5">SUM(U31:U34)</f>
        <v>81490489.230000004</v>
      </c>
      <c r="V30" s="42">
        <f t="shared" si="5"/>
        <v>78968832.989999995</v>
      </c>
      <c r="W30" s="42">
        <f>SUM(W31:W34)</f>
        <v>596465.11</v>
      </c>
      <c r="X30" s="42">
        <f>SUM(X31:X34)</f>
        <v>1872070</v>
      </c>
      <c r="Y30" s="42">
        <f>SUM(Y31:Y34)</f>
        <v>108061548.59999999</v>
      </c>
      <c r="Z30" s="42">
        <f>SUM(Z31:Z34)</f>
        <v>25451562.57</v>
      </c>
      <c r="AA30" s="42">
        <f>SUM(AA31:AA34)</f>
        <v>160000</v>
      </c>
      <c r="AB30" s="66"/>
      <c r="AC30" s="31" t="s">
        <v>486</v>
      </c>
      <c r="AF30" s="63">
        <f>Balance!B28/Balance!AE34</f>
        <v>0.23861799261085473</v>
      </c>
    </row>
    <row r="31" spans="1:32" s="32" customFormat="1" ht="18" customHeight="1">
      <c r="A31" s="62" t="s">
        <v>67</v>
      </c>
      <c r="B31" s="36">
        <f t="shared" si="0"/>
        <v>1330613486.3</v>
      </c>
      <c r="C31" s="42">
        <f>('[1]2100'!$L$36)</f>
        <v>732522126.44000006</v>
      </c>
      <c r="D31" s="42">
        <f>('[2]2100'!$L$36)</f>
        <v>27342240</v>
      </c>
      <c r="E31" s="42">
        <f>('[3]2100'!$L$36)</f>
        <v>0</v>
      </c>
      <c r="F31" s="42">
        <f>('[4]2100'!$L$36)</f>
        <v>703289.31</v>
      </c>
      <c r="G31" s="42">
        <f>('[5]2100'!$L$36)</f>
        <v>3146201.11</v>
      </c>
      <c r="H31" s="42">
        <f>('[6]2100'!$L$36)</f>
        <v>774590</v>
      </c>
      <c r="I31" s="42">
        <f>('[7]2100'!$L$36)</f>
        <v>0</v>
      </c>
      <c r="J31" s="42">
        <f>('[8]2100'!$L$36)</f>
        <v>0</v>
      </c>
      <c r="K31" s="42">
        <f>('[9]2100'!$L$36)</f>
        <v>0</v>
      </c>
      <c r="L31" s="42">
        <f>('[10]2100'!$L$36)</f>
        <v>0</v>
      </c>
      <c r="M31" s="42">
        <f>('[11]2100'!$L$36)</f>
        <v>0</v>
      </c>
      <c r="N31" s="42">
        <f>('[12]2110'!$L$23)</f>
        <v>26814.720000000001</v>
      </c>
      <c r="O31" s="42">
        <f>('[13]2110'!$L$23)</f>
        <v>0</v>
      </c>
      <c r="P31" s="42">
        <f>('[14]2110'!$L$23)</f>
        <v>1208900.68</v>
      </c>
      <c r="Q31" s="42">
        <f>('[15]2110'!$L$23)</f>
        <v>0</v>
      </c>
      <c r="R31" s="42">
        <f>('[16]2110'!$L$23)</f>
        <v>228027840</v>
      </c>
      <c r="S31" s="42">
        <f>('[17]2110'!$L$23)</f>
        <v>214647625.84</v>
      </c>
      <c r="T31" s="42">
        <f>('[18]2110'!$L$23)</f>
        <v>0</v>
      </c>
      <c r="U31" s="42">
        <f>('[19]2110'!$L$23)</f>
        <v>61300439.640000001</v>
      </c>
      <c r="V31" s="42">
        <f>('[20]2110'!$L$23)</f>
        <v>58566911.479999997</v>
      </c>
      <c r="W31" s="42">
        <f>('[21]2110'!$L$23)</f>
        <v>474437.08</v>
      </c>
      <c r="X31" s="42">
        <f>('[22]2110'!$L$23)</f>
        <v>1872070</v>
      </c>
      <c r="Y31" s="42">
        <f>('[23]2110'!$L$23)</f>
        <v>0</v>
      </c>
      <c r="Z31" s="42">
        <f>('[24]2110'!$L$23)</f>
        <v>0</v>
      </c>
      <c r="AA31" s="42">
        <f>('[25]2110'!$L$23)</f>
        <v>0</v>
      </c>
      <c r="AB31" s="66"/>
      <c r="AC31" s="32" t="s">
        <v>487</v>
      </c>
      <c r="AF31" s="63">
        <f>(B82-B58-B53-B66+B61-B75)/Balance!B64</f>
        <v>-5.1338521359715658E-2</v>
      </c>
    </row>
    <row r="32" spans="1:32" s="32" customFormat="1" ht="18" customHeight="1">
      <c r="A32" s="62" t="s">
        <v>68</v>
      </c>
      <c r="B32" s="36">
        <f t="shared" si="0"/>
        <v>1001971875.1500001</v>
      </c>
      <c r="C32" s="42">
        <f>('[1]2100'!$L$37)</f>
        <v>218036626.22</v>
      </c>
      <c r="D32" s="42">
        <f>('[2]2100'!$L$37)</f>
        <v>0</v>
      </c>
      <c r="E32" s="42">
        <f>('[3]2100'!$L$37)</f>
        <v>0</v>
      </c>
      <c r="F32" s="42">
        <f>('[4]2100'!$L$37)</f>
        <v>0</v>
      </c>
      <c r="G32" s="42">
        <f>('[5]2100'!$L$37)</f>
        <v>0</v>
      </c>
      <c r="H32" s="42">
        <f>('[6]2100'!$L$37)</f>
        <v>0</v>
      </c>
      <c r="I32" s="42">
        <f>('[7]2100'!$L$37)</f>
        <v>2133997.0699999998</v>
      </c>
      <c r="J32" s="42">
        <f>('[8]2100'!$L$37)</f>
        <v>2502801.09</v>
      </c>
      <c r="K32" s="42">
        <f>('[9]2100'!$L$37)</f>
        <v>279163811.94999999</v>
      </c>
      <c r="L32" s="42">
        <f>('[10]2100'!$L$37)</f>
        <v>6265617.5599999996</v>
      </c>
      <c r="M32" s="42">
        <f>('[11]2100'!$L$37)</f>
        <v>31981318.91</v>
      </c>
      <c r="N32" s="42">
        <f>('[12]2110'!$L$24)</f>
        <v>7790097.3200000003</v>
      </c>
      <c r="O32" s="42">
        <f>('[13]2110'!$L$24)</f>
        <v>8032402</v>
      </c>
      <c r="P32" s="42">
        <f>('[14]2110'!$L$24)</f>
        <v>0</v>
      </c>
      <c r="Q32" s="42">
        <f>('[15]2110'!$L$24)</f>
        <v>145809772.97</v>
      </c>
      <c r="R32" s="42">
        <f>('[16]2110'!$L$24)</f>
        <v>19618115.23</v>
      </c>
      <c r="S32" s="42">
        <f>('[17]2110'!$L$24)</f>
        <v>0</v>
      </c>
      <c r="T32" s="42">
        <f>('[18]2110'!$L$24)</f>
        <v>130852740.40000001</v>
      </c>
      <c r="U32" s="42">
        <f>('[19]2110'!$L$24)</f>
        <v>12640063.529999999</v>
      </c>
      <c r="V32" s="42">
        <f>('[20]2110'!$L$24)</f>
        <v>5439965.3300000001</v>
      </c>
      <c r="W32" s="42">
        <f>('[21]2110'!$L$24)</f>
        <v>122028.03</v>
      </c>
      <c r="X32" s="42">
        <f>('[22]2110'!$L$24)</f>
        <v>0</v>
      </c>
      <c r="Y32" s="42">
        <f>('[23]2110'!$L$24)</f>
        <v>107730954.97</v>
      </c>
      <c r="Z32" s="42">
        <f>('[24]2110'!$L$24)</f>
        <v>23851562.57</v>
      </c>
      <c r="AA32" s="42">
        <f>('[25]2110'!$L$24)</f>
        <v>0</v>
      </c>
      <c r="AB32" s="66"/>
      <c r="AC32" s="32" t="s">
        <v>488</v>
      </c>
      <c r="AF32" s="63">
        <f>(Balance!B13+Balance!B41)/(Balance!AE13+Balance!AE26+Balance!AE27+Balance!AE28)</f>
        <v>1.6146212888689906</v>
      </c>
    </row>
    <row r="33" spans="1:32" s="32" customFormat="1" ht="18" customHeight="1">
      <c r="A33" s="62" t="s">
        <v>69</v>
      </c>
      <c r="B33" s="36">
        <f t="shared" si="0"/>
        <v>28522577.059999999</v>
      </c>
      <c r="C33" s="42">
        <f>('[1]2100'!$L$38)</f>
        <v>0</v>
      </c>
      <c r="D33" s="42">
        <f>('[2]2100'!$L$38)</f>
        <v>660600</v>
      </c>
      <c r="E33" s="42">
        <f>('[3]2100'!$L$38)</f>
        <v>0</v>
      </c>
      <c r="F33" s="42">
        <f>('[4]2100'!$L$38)</f>
        <v>17647.5</v>
      </c>
      <c r="G33" s="42">
        <f>('[5]2100'!$L$38)</f>
        <v>0</v>
      </c>
      <c r="H33" s="42">
        <f>('[6]2100'!$L$38)</f>
        <v>18930</v>
      </c>
      <c r="I33" s="42">
        <f>('[7]2100'!$L$38)</f>
        <v>0</v>
      </c>
      <c r="J33" s="42">
        <f>('[8]2100'!$L$38)</f>
        <v>0</v>
      </c>
      <c r="K33" s="42">
        <f>('[9]2100'!$L$38)</f>
        <v>0</v>
      </c>
      <c r="L33" s="42">
        <f>('[10]2100'!$L$38)</f>
        <v>0</v>
      </c>
      <c r="M33" s="42">
        <f>('[11]2100'!$L$38)</f>
        <v>0</v>
      </c>
      <c r="N33" s="42">
        <f>('[12]2110'!$L$25)</f>
        <v>0</v>
      </c>
      <c r="O33" s="42">
        <f>('[13]2110'!$L$25)</f>
        <v>0</v>
      </c>
      <c r="P33" s="42">
        <f>('[14]2110'!$L$25)</f>
        <v>106164.31</v>
      </c>
      <c r="Q33" s="42">
        <f>('[15]2110'!$L$25)</f>
        <v>0</v>
      </c>
      <c r="R33" s="42">
        <f>('[16]2110'!$L$25)</f>
        <v>0</v>
      </c>
      <c r="S33" s="42">
        <f>('[17]2110'!$L$25)</f>
        <v>24697856.75</v>
      </c>
      <c r="T33" s="42">
        <f>('[18]2110'!$L$25)</f>
        <v>0</v>
      </c>
      <c r="U33" s="42">
        <f>('[19]2110'!$L$25)</f>
        <v>0</v>
      </c>
      <c r="V33" s="42">
        <f>('[20]2110'!$L$25)</f>
        <v>2861378.5</v>
      </c>
      <c r="W33" s="42">
        <f>('[21]2110'!$L$25)</f>
        <v>0</v>
      </c>
      <c r="X33" s="42">
        <f>('[22]2110'!$L$25)</f>
        <v>0</v>
      </c>
      <c r="Y33" s="42">
        <f>('[23]2110'!$L$25)</f>
        <v>0</v>
      </c>
      <c r="Z33" s="42">
        <f>('[24]2110'!$L$25)</f>
        <v>0</v>
      </c>
      <c r="AA33" s="42">
        <f>('[25]2110'!$L$25)</f>
        <v>160000</v>
      </c>
      <c r="AB33" s="66"/>
      <c r="AC33" s="32" t="s">
        <v>489</v>
      </c>
      <c r="AF33" s="63">
        <f>Balance!AE13/(Balance!AE26+Balance!AE27+Balance!AE28+Balance!AE42)</f>
        <v>-0.51517111097302382</v>
      </c>
    </row>
    <row r="34" spans="1:32" s="32" customFormat="1" ht="18" customHeight="1">
      <c r="A34" s="62" t="s">
        <v>70</v>
      </c>
      <c r="B34" s="36">
        <f t="shared" si="0"/>
        <v>256779340.04999998</v>
      </c>
      <c r="C34" s="42">
        <f>('[1]2100'!$L$39)</f>
        <v>120290448.39</v>
      </c>
      <c r="D34" s="42">
        <f>('[2]2100'!$L$39)</f>
        <v>0</v>
      </c>
      <c r="E34" s="42">
        <f>('[3]2100'!$L$39)</f>
        <v>0</v>
      </c>
      <c r="F34" s="42">
        <f>('[4]2100'!$L$39)</f>
        <v>0</v>
      </c>
      <c r="G34" s="42">
        <f>('[5]2100'!$L$39)</f>
        <v>0</v>
      </c>
      <c r="H34" s="42">
        <f>('[6]2100'!$L$39)</f>
        <v>0</v>
      </c>
      <c r="I34" s="42">
        <f>('[7]2100'!$L$39)</f>
        <v>0</v>
      </c>
      <c r="J34" s="42">
        <f>('[8]2100'!$L$39)</f>
        <v>133660</v>
      </c>
      <c r="K34" s="42">
        <f>('[9]2100'!$L$39)</f>
        <v>4092127.58</v>
      </c>
      <c r="L34" s="42">
        <f>('[10]2100'!$L$39)</f>
        <v>221666.66</v>
      </c>
      <c r="M34" s="42">
        <f>('[11]2100'!$L$39)</f>
        <v>499999.98</v>
      </c>
      <c r="N34" s="42">
        <f>('[12]2110'!$L$26)</f>
        <v>100500</v>
      </c>
      <c r="O34" s="42">
        <f>('[13]2110'!$L$26)</f>
        <v>5837947</v>
      </c>
      <c r="P34" s="42">
        <f>('[14]2110'!$L$26)</f>
        <v>0</v>
      </c>
      <c r="Q34" s="42">
        <f>('[15]2110'!$L$26)</f>
        <v>46574187.090000004</v>
      </c>
      <c r="R34" s="42">
        <f>('[16]2110'!$L$26)</f>
        <v>36203937.630000003</v>
      </c>
      <c r="S34" s="42">
        <f>('[17]2110'!$L$26)</f>
        <v>3000</v>
      </c>
      <c r="T34" s="42">
        <f>('[18]2110'!$L$26)</f>
        <v>21240708.350000001</v>
      </c>
      <c r="U34" s="42">
        <f>('[19]2110'!$L$26)</f>
        <v>7549986.0599999996</v>
      </c>
      <c r="V34" s="42">
        <f>('[20]2110'!$L$26)</f>
        <v>12100577.68</v>
      </c>
      <c r="W34" s="42">
        <f>('[21]2110'!$L$26)</f>
        <v>0</v>
      </c>
      <c r="X34" s="42">
        <f>('[22]2110'!$L$26)</f>
        <v>0</v>
      </c>
      <c r="Y34" s="42">
        <f>('[23]2110'!$L$26)</f>
        <v>330593.63</v>
      </c>
      <c r="Z34" s="42">
        <f>('[24]2110'!$L$26)</f>
        <v>1600000</v>
      </c>
      <c r="AA34" s="42">
        <f>('[25]2110'!$L$26)</f>
        <v>0</v>
      </c>
      <c r="AB34" s="66"/>
      <c r="AC34" s="32" t="s">
        <v>490</v>
      </c>
      <c r="AF34" s="63">
        <f>(Balance!AE42)/(Balance!AE28+Balance!AE42)</f>
        <v>0.21580000987576345</v>
      </c>
    </row>
    <row r="35" spans="1:32" s="32" customFormat="1" ht="18" customHeight="1">
      <c r="A35" s="31" t="s">
        <v>179</v>
      </c>
      <c r="B35" s="36">
        <f t="shared" si="0"/>
        <v>93780804.300000012</v>
      </c>
      <c r="C35" s="42">
        <f>'[1]2100'!$L$20</f>
        <v>4562654.78</v>
      </c>
      <c r="D35" s="42">
        <f>'[2]2100'!$L$20</f>
        <v>0</v>
      </c>
      <c r="E35" s="42">
        <f>'[3]2100'!$L$20</f>
        <v>0</v>
      </c>
      <c r="F35" s="42">
        <f>'[4]2100'!$L$20</f>
        <v>1875.41</v>
      </c>
      <c r="G35" s="42">
        <f>'[5]2100'!$L$20</f>
        <v>0</v>
      </c>
      <c r="H35" s="42">
        <f>'[6]2100'!$L$20</f>
        <v>0</v>
      </c>
      <c r="I35" s="42">
        <f>'[7]2100'!$L$20</f>
        <v>0</v>
      </c>
      <c r="J35" s="42">
        <f>'[8]2100'!$L$20</f>
        <v>10217.49</v>
      </c>
      <c r="K35" s="42">
        <f>'[9]2100'!$L$20</f>
        <v>0</v>
      </c>
      <c r="L35" s="42">
        <f>'[10]2100'!$L$20</f>
        <v>0</v>
      </c>
      <c r="M35" s="42">
        <f>'[11]2100'!$L$20</f>
        <v>0</v>
      </c>
      <c r="N35" s="42">
        <f>'[12]2110'!$L$4</f>
        <v>3723905.21</v>
      </c>
      <c r="O35" s="42">
        <f>'[13]2110'!$L$4</f>
        <v>0</v>
      </c>
      <c r="P35" s="42">
        <f>'[14]2110'!$L$4</f>
        <v>0</v>
      </c>
      <c r="Q35" s="42">
        <f>'[15]2110'!$L$4</f>
        <v>0</v>
      </c>
      <c r="R35" s="42">
        <f>'[16]2110'!$L$4</f>
        <v>16226041.050000001</v>
      </c>
      <c r="S35" s="42">
        <f>'[17]2110'!$L$4</f>
        <v>58014708.780000001</v>
      </c>
      <c r="T35" s="42">
        <f>'[18]2110'!$L$4</f>
        <v>331723.56</v>
      </c>
      <c r="U35" s="42">
        <f>'[19]2110'!$L$4</f>
        <v>5784362.1500000004</v>
      </c>
      <c r="V35" s="42">
        <f>'[20]2110'!$L$4</f>
        <v>1242996.01</v>
      </c>
      <c r="W35" s="42">
        <f>'[21]2110'!$L$4</f>
        <v>7459.44</v>
      </c>
      <c r="X35" s="42">
        <f>'[22]2110'!$L$4</f>
        <v>86903.2</v>
      </c>
      <c r="Y35" s="42">
        <f>'[23]2110'!$L$4</f>
        <v>3201714.42</v>
      </c>
      <c r="Z35" s="42">
        <f>'[24]2110'!$L$4</f>
        <v>0</v>
      </c>
      <c r="AA35" s="42">
        <f>'[25]2110'!$L$4</f>
        <v>586242.80000000005</v>
      </c>
      <c r="AB35" s="66"/>
    </row>
    <row r="36" spans="1:32" s="32" customFormat="1" ht="18" customHeight="1">
      <c r="A36" s="31" t="s">
        <v>180</v>
      </c>
      <c r="B36" s="36">
        <f t="shared" si="0"/>
        <v>-131118.92000000001</v>
      </c>
      <c r="C36" s="42"/>
      <c r="D36" s="42"/>
      <c r="E36" s="42"/>
      <c r="F36" s="42"/>
      <c r="G36" s="42"/>
      <c r="H36" s="42"/>
      <c r="I36" s="42"/>
      <c r="J36" s="42"/>
      <c r="K36" s="42"/>
      <c r="L36" s="42"/>
      <c r="M36" s="42"/>
      <c r="N36" s="42">
        <f>'[12]2110'!$L$8-'[12]2110'!$D$4</f>
        <v>0</v>
      </c>
      <c r="O36" s="42">
        <f>'[13]2110'!$L$8-'[13]2110'!$D$4</f>
        <v>0</v>
      </c>
      <c r="P36" s="42">
        <f>'[14]2110'!$L$8-'[14]2110'!$D$4</f>
        <v>0</v>
      </c>
      <c r="Q36" s="42">
        <f>'[15]2110'!$L$8-'[15]2110'!$D$4</f>
        <v>0</v>
      </c>
      <c r="R36" s="42">
        <f>'[16]2110'!$L$8-'[16]2110'!$D$4</f>
        <v>0</v>
      </c>
      <c r="S36" s="42">
        <f>'[17]2110'!$L$8-'[17]2110'!$D$4</f>
        <v>0</v>
      </c>
      <c r="T36" s="42">
        <f>'[18]2110'!$L$8-'[18]2110'!$D$4</f>
        <v>0</v>
      </c>
      <c r="U36" s="42">
        <f>'[19]2110'!$L$8-'[19]2110'!$D$4</f>
        <v>0</v>
      </c>
      <c r="V36" s="42">
        <f>'[20]2110'!$L$8-'[20]2110'!$D$4</f>
        <v>0</v>
      </c>
      <c r="W36" s="42">
        <f>'[21]2110'!$L$8-'[21]2110'!$D$4</f>
        <v>0</v>
      </c>
      <c r="X36" s="42">
        <f>'[22]2110'!$L$8-'[22]2110'!$D$4</f>
        <v>0</v>
      </c>
      <c r="Y36" s="42">
        <f>'[23]2110'!$L$8-'[23]2110'!$D$4</f>
        <v>0</v>
      </c>
      <c r="Z36" s="42">
        <f>'[24]2110'!$L$8-'[24]2110'!$D$4</f>
        <v>0</v>
      </c>
      <c r="AA36" s="42">
        <f>'[25]2110'!$L$8-'[25]2110'!$D$4</f>
        <v>-131118.92000000001</v>
      </c>
      <c r="AB36" s="66"/>
    </row>
    <row r="37" spans="1:32" s="32" customFormat="1" ht="18" customHeight="1">
      <c r="A37" s="31" t="s">
        <v>181</v>
      </c>
      <c r="B37" s="36">
        <f t="shared" si="0"/>
        <v>97570.83</v>
      </c>
      <c r="C37" s="42">
        <f>'[1]2100'!$L$25</f>
        <v>0</v>
      </c>
      <c r="D37" s="42">
        <f>'[2]2100'!$L$25</f>
        <v>0</v>
      </c>
      <c r="E37" s="42">
        <f>'[3]2100'!$L$25</f>
        <v>0</v>
      </c>
      <c r="F37" s="42">
        <f>'[4]2100'!$L$25</f>
        <v>0</v>
      </c>
      <c r="G37" s="42">
        <f>'[5]2100'!$L$25</f>
        <v>0</v>
      </c>
      <c r="H37" s="42">
        <f>'[6]2100'!$L$25</f>
        <v>0</v>
      </c>
      <c r="I37" s="42">
        <f>'[7]2100'!$L$25</f>
        <v>0</v>
      </c>
      <c r="J37" s="42">
        <f>'[8]2100'!$L$25</f>
        <v>0</v>
      </c>
      <c r="K37" s="42">
        <f>'[9]2100'!$L$25</f>
        <v>0</v>
      </c>
      <c r="L37" s="42">
        <f>'[10]2100'!$L$25</f>
        <v>0</v>
      </c>
      <c r="M37" s="42">
        <f>'[11]2100'!$L$25</f>
        <v>0</v>
      </c>
      <c r="N37" s="42">
        <f>'[12]2110'!$L$12</f>
        <v>0</v>
      </c>
      <c r="O37" s="42">
        <f>'[13]2110'!$L$12</f>
        <v>0</v>
      </c>
      <c r="P37" s="42">
        <f>'[14]2110'!$L$12</f>
        <v>0</v>
      </c>
      <c r="Q37" s="42">
        <f>'[15]2110'!$L$12</f>
        <v>0</v>
      </c>
      <c r="R37" s="42">
        <f>'[16]2110'!$L$12</f>
        <v>0</v>
      </c>
      <c r="S37" s="42">
        <f>'[17]2110'!$L$12</f>
        <v>0</v>
      </c>
      <c r="T37" s="42">
        <f>'[18]2110'!$L$12</f>
        <v>0</v>
      </c>
      <c r="U37" s="42">
        <f>'[19]2110'!$L$12</f>
        <v>66912.740000000005</v>
      </c>
      <c r="V37" s="42">
        <f>'[20]2110'!$L$12</f>
        <v>30658.09</v>
      </c>
      <c r="W37" s="42">
        <f>'[21]2110'!$L$12</f>
        <v>0</v>
      </c>
      <c r="X37" s="42">
        <f>'[22]2110'!$L$12</f>
        <v>0</v>
      </c>
      <c r="Y37" s="42">
        <f>'[23]2110'!$L$12</f>
        <v>0</v>
      </c>
      <c r="Z37" s="42">
        <f>'[24]2110'!$L$12</f>
        <v>0</v>
      </c>
      <c r="AA37" s="42">
        <f>'[25]2110'!$L$12</f>
        <v>0</v>
      </c>
      <c r="AB37" s="66"/>
      <c r="AC37" s="57" t="s">
        <v>506</v>
      </c>
      <c r="AD37" s="57"/>
      <c r="AE37" s="57"/>
      <c r="AF37" s="57"/>
    </row>
    <row r="38" spans="1:32" s="32" customFormat="1" ht="18" customHeight="1">
      <c r="A38" s="31" t="s">
        <v>182</v>
      </c>
      <c r="B38" s="36">
        <f t="shared" si="0"/>
        <v>294095545.74000001</v>
      </c>
      <c r="C38" s="42">
        <f>'[1]2100'!$L$26</f>
        <v>65740514.690000005</v>
      </c>
      <c r="D38" s="42">
        <f>'[2]2100'!$L$26</f>
        <v>69748.160000000003</v>
      </c>
      <c r="E38" s="42">
        <f>'[3]2100'!$L$26</f>
        <v>6744009.2599999998</v>
      </c>
      <c r="F38" s="42">
        <f>'[4]2100'!$L$26</f>
        <v>0</v>
      </c>
      <c r="G38" s="42">
        <f>'[5]2100'!$L$26</f>
        <v>28632.26</v>
      </c>
      <c r="H38" s="42">
        <f>'[6]2100'!$L$26</f>
        <v>0</v>
      </c>
      <c r="I38" s="42">
        <f>'[7]2100'!$L$26</f>
        <v>0</v>
      </c>
      <c r="J38" s="42">
        <f>'[8]2100'!$L$26</f>
        <v>0</v>
      </c>
      <c r="K38" s="42">
        <f>'[9]2100'!$L$26</f>
        <v>12.91</v>
      </c>
      <c r="L38" s="42">
        <f>'[10]2100'!$L$26</f>
        <v>0</v>
      </c>
      <c r="M38" s="42">
        <f>'[11]2100'!$L$26</f>
        <v>0</v>
      </c>
      <c r="N38" s="42">
        <f>'[12]2110'!$L$13</f>
        <v>17682.36</v>
      </c>
      <c r="O38" s="42">
        <f>'[13]2110'!$L$13</f>
        <v>156308</v>
      </c>
      <c r="P38" s="42">
        <f>'[14]2110'!$L$13</f>
        <v>0</v>
      </c>
      <c r="Q38" s="42">
        <f>'[15]2110'!$L$13</f>
        <v>6434019.5899999999</v>
      </c>
      <c r="R38" s="42">
        <f>'[16]2110'!$L$13</f>
        <v>2432763.3600000003</v>
      </c>
      <c r="S38" s="42">
        <f>'[17]2110'!$L$13</f>
        <v>6383631.5</v>
      </c>
      <c r="T38" s="42">
        <f>'[18]2110'!$L$13</f>
        <v>1724004.06</v>
      </c>
      <c r="U38" s="42">
        <f>'[19]2110'!$L$13</f>
        <v>346703.91</v>
      </c>
      <c r="V38" s="42">
        <f>'[20]2110'!$L$13</f>
        <v>1027055</v>
      </c>
      <c r="W38" s="42">
        <f>'[21]2110'!$L$13</f>
        <v>5111.24</v>
      </c>
      <c r="X38" s="42">
        <f>'[22]2110'!$L$13</f>
        <v>14066.43</v>
      </c>
      <c r="Y38" s="42">
        <f>'[23]2110'!$L$13</f>
        <v>144127965.84999999</v>
      </c>
      <c r="Z38" s="42">
        <f>'[24]2110'!$L$13</f>
        <v>58843317.159999996</v>
      </c>
      <c r="AA38" s="42">
        <f>'[25]2110'!$L$13</f>
        <v>0</v>
      </c>
      <c r="AB38" s="66"/>
      <c r="AC38" s="31"/>
      <c r="AD38" s="31"/>
      <c r="AE38" s="31"/>
      <c r="AF38" s="31"/>
    </row>
    <row r="39" spans="1:32" s="32" customFormat="1" ht="18" customHeight="1">
      <c r="A39" s="62" t="s">
        <v>71</v>
      </c>
      <c r="B39" s="36">
        <f t="shared" si="0"/>
        <v>279928545.79000002</v>
      </c>
      <c r="C39" s="42">
        <f>'[1]2100'!$L$27</f>
        <v>64285964.200000003</v>
      </c>
      <c r="D39" s="42">
        <f>'[2]2100'!$L$27</f>
        <v>69748.160000000003</v>
      </c>
      <c r="E39" s="42">
        <f>'[3]2100'!$L$27</f>
        <v>6744009.2599999998</v>
      </c>
      <c r="F39" s="42">
        <f>'[4]2100'!$L$27</f>
        <v>0</v>
      </c>
      <c r="G39" s="42">
        <f>'[5]2100'!$L$27</f>
        <v>28632.26</v>
      </c>
      <c r="H39" s="42">
        <f>'[6]2100'!$L$27</f>
        <v>0</v>
      </c>
      <c r="I39" s="42">
        <f>'[7]2100'!$L$27</f>
        <v>0</v>
      </c>
      <c r="J39" s="42">
        <f>'[8]2100'!$L$27</f>
        <v>0</v>
      </c>
      <c r="K39" s="42">
        <f>'[9]2100'!$L$27</f>
        <v>12.91</v>
      </c>
      <c r="L39" s="42">
        <f>'[10]2100'!$L$27</f>
        <v>0</v>
      </c>
      <c r="M39" s="42">
        <f>'[11]2100'!$L$27</f>
        <v>0</v>
      </c>
      <c r="N39" s="42">
        <f>'[12]2110'!$L$14</f>
        <v>17682.36</v>
      </c>
      <c r="O39" s="42">
        <f>'[13]2110'!$L$14</f>
        <v>156308</v>
      </c>
      <c r="P39" s="42">
        <f>'[14]2110'!$L$14</f>
        <v>0</v>
      </c>
      <c r="Q39" s="42">
        <f>'[15]2110'!$L$14</f>
        <v>37059.199999999997</v>
      </c>
      <c r="R39" s="42">
        <f>'[16]2110'!$L$14</f>
        <v>1852357.81</v>
      </c>
      <c r="S39" s="42">
        <f>'[17]2110'!$L$14</f>
        <v>3156449.56</v>
      </c>
      <c r="T39" s="42">
        <f>'[18]2110'!$L$14</f>
        <v>1430821.57</v>
      </c>
      <c r="U39" s="42">
        <f>'[19]2110'!$L$14</f>
        <v>346703.91</v>
      </c>
      <c r="V39" s="42">
        <f>'[20]2110'!$L$14</f>
        <v>1027055</v>
      </c>
      <c r="W39" s="42">
        <f>'[21]2110'!$L$14</f>
        <v>5111.24</v>
      </c>
      <c r="X39" s="42">
        <f>'[22]2110'!$L$14</f>
        <v>14066.43</v>
      </c>
      <c r="Y39" s="42">
        <f>'[23]2110'!$L$14</f>
        <v>144127965.84999999</v>
      </c>
      <c r="Z39" s="42">
        <f>'[24]2110'!$L$14</f>
        <v>56628598.07</v>
      </c>
      <c r="AA39" s="42">
        <f>'[25]2110'!$L$14</f>
        <v>0</v>
      </c>
      <c r="AB39" s="31"/>
      <c r="AC39" s="31" t="s">
        <v>44</v>
      </c>
      <c r="AF39" s="63">
        <f>IF(Balance!AE13&lt;0,B82/ABS(Balance!AE13),B82/Balance!AE13)</f>
        <v>-9.8326799511505414E-2</v>
      </c>
    </row>
    <row r="40" spans="1:32" s="32" customFormat="1" ht="18" customHeight="1">
      <c r="A40" s="62" t="s">
        <v>72</v>
      </c>
      <c r="B40" s="36">
        <f t="shared" si="0"/>
        <v>14166999.949999999</v>
      </c>
      <c r="C40" s="42">
        <f>'[1]2100'!$L$28</f>
        <v>1454550.49</v>
      </c>
      <c r="D40" s="42">
        <f>'[2]2100'!$L$28</f>
        <v>0</v>
      </c>
      <c r="E40" s="42">
        <f>'[3]2100'!$L$28</f>
        <v>0</v>
      </c>
      <c r="F40" s="42">
        <f>'[4]2100'!$L$28</f>
        <v>0</v>
      </c>
      <c r="G40" s="42">
        <f>'[5]2100'!$L$28</f>
        <v>0</v>
      </c>
      <c r="H40" s="42">
        <f>'[6]2100'!$L$28</f>
        <v>0</v>
      </c>
      <c r="I40" s="42">
        <f>'[7]2100'!$L$28</f>
        <v>0</v>
      </c>
      <c r="J40" s="42">
        <f>'[8]2100'!$L$28</f>
        <v>0</v>
      </c>
      <c r="K40" s="42">
        <f>'[9]2100'!$L$28</f>
        <v>0</v>
      </c>
      <c r="L40" s="42">
        <f>'[10]2100'!$L$28</f>
        <v>0</v>
      </c>
      <c r="M40" s="42">
        <f>'[11]2100'!$L$28</f>
        <v>0</v>
      </c>
      <c r="N40" s="42">
        <f>'[12]2110'!$L$15</f>
        <v>0</v>
      </c>
      <c r="O40" s="42">
        <f>'[13]2110'!$L$15</f>
        <v>0</v>
      </c>
      <c r="P40" s="42">
        <f>'[14]2110'!$L$15</f>
        <v>0</v>
      </c>
      <c r="Q40" s="42">
        <f>'[15]2110'!$L$15</f>
        <v>6396960.3899999997</v>
      </c>
      <c r="R40" s="42">
        <f>'[16]2110'!$L$15</f>
        <v>580405.55000000005</v>
      </c>
      <c r="S40" s="42">
        <f>'[17]2110'!$L$15</f>
        <v>3227181.94</v>
      </c>
      <c r="T40" s="42">
        <f>'[18]2110'!$L$15</f>
        <v>293182.49</v>
      </c>
      <c r="U40" s="42">
        <f>'[19]2110'!$L$15</f>
        <v>0</v>
      </c>
      <c r="V40" s="42">
        <f>'[20]2110'!$L$15</f>
        <v>0</v>
      </c>
      <c r="W40" s="42">
        <f>'[21]2110'!$L$15</f>
        <v>0</v>
      </c>
      <c r="X40" s="42">
        <f>'[22]2110'!$L$15</f>
        <v>0</v>
      </c>
      <c r="Y40" s="42">
        <f>'[23]2110'!$L$15</f>
        <v>0</v>
      </c>
      <c r="Z40" s="42">
        <f>'[24]2110'!$L$15</f>
        <v>2214719.09</v>
      </c>
      <c r="AA40" s="42">
        <f>'[25]2110'!$L$15</f>
        <v>0</v>
      </c>
      <c r="AB40" s="31"/>
      <c r="AC40" s="32" t="s">
        <v>491</v>
      </c>
      <c r="AF40" s="63">
        <f>B14/B42</f>
        <v>0.76980317287963118</v>
      </c>
    </row>
    <row r="41" spans="1:32" s="32" customFormat="1" ht="18" customHeight="1">
      <c r="A41" s="31" t="s">
        <v>183</v>
      </c>
      <c r="B41" s="36">
        <f t="shared" si="0"/>
        <v>179307411.53000003</v>
      </c>
      <c r="C41" s="42">
        <f>'[1]2100'!$L$24</f>
        <v>169603013.47</v>
      </c>
      <c r="D41" s="42">
        <f>'[2]2100'!$L$24</f>
        <v>0</v>
      </c>
      <c r="E41" s="42">
        <f>'[3]2100'!$L$24</f>
        <v>0</v>
      </c>
      <c r="F41" s="42">
        <f>'[4]2100'!$L$24</f>
        <v>0</v>
      </c>
      <c r="G41" s="42">
        <f>'[5]2100'!$L$24</f>
        <v>0</v>
      </c>
      <c r="H41" s="42">
        <f>'[6]2100'!$L$24</f>
        <v>0</v>
      </c>
      <c r="I41" s="42">
        <f>'[7]2100'!$L$24</f>
        <v>0</v>
      </c>
      <c r="J41" s="42">
        <f>'[8]2100'!$L$24</f>
        <v>0</v>
      </c>
      <c r="K41" s="42">
        <f>'[9]2100'!$L$24</f>
        <v>4937530.43</v>
      </c>
      <c r="L41" s="42">
        <f>'[10]2100'!$L$24</f>
        <v>107631.39</v>
      </c>
      <c r="M41" s="42">
        <f>'[11]2100'!$L$24</f>
        <v>135615.06</v>
      </c>
      <c r="N41" s="42">
        <f>'[12]2110'!$L$11</f>
        <v>8568.92</v>
      </c>
      <c r="O41" s="42">
        <f>'[13]2110'!$L$11</f>
        <v>65184</v>
      </c>
      <c r="P41" s="42">
        <f>'[14]2110'!$L$11</f>
        <v>0</v>
      </c>
      <c r="Q41" s="42">
        <f>'[15]2110'!$L$11</f>
        <v>476438.58</v>
      </c>
      <c r="R41" s="42">
        <f>'[16]2110'!$L$11</f>
        <v>1293499.04</v>
      </c>
      <c r="S41" s="42">
        <f>'[17]2110'!$L$11</f>
        <v>952901.43</v>
      </c>
      <c r="T41" s="42">
        <f>'[18]2110'!$L$11</f>
        <v>670586.77</v>
      </c>
      <c r="U41" s="42">
        <f>'[19]2110'!$L$11</f>
        <v>406810.61</v>
      </c>
      <c r="V41" s="42">
        <f>'[20]2110'!$L$11</f>
        <v>23678.59</v>
      </c>
      <c r="W41" s="42">
        <f>'[21]2110'!$L$11</f>
        <v>0</v>
      </c>
      <c r="X41" s="42">
        <f>'[22]2110'!$L$11</f>
        <v>0</v>
      </c>
      <c r="Y41" s="42">
        <f>'[23]2110'!$L$11</f>
        <v>609091.31000000006</v>
      </c>
      <c r="Z41" s="42">
        <f>'[24]2110'!$L$11</f>
        <v>16861.93</v>
      </c>
      <c r="AA41" s="42">
        <f>'[25]2110'!$L$11</f>
        <v>0</v>
      </c>
      <c r="AB41" s="31"/>
      <c r="AC41" s="32" t="s">
        <v>492</v>
      </c>
      <c r="AF41" s="63">
        <f>B30/B42</f>
        <v>0.18920635841473527</v>
      </c>
    </row>
    <row r="42" spans="1:32" s="32" customFormat="1" ht="18" customHeight="1">
      <c r="A42" s="212" t="s">
        <v>184</v>
      </c>
      <c r="B42" s="213">
        <f t="shared" si="0"/>
        <v>13836148533.769997</v>
      </c>
      <c r="C42" s="42">
        <f>C14+C30+SUM(C35:C38)+C41</f>
        <v>11825539388.309996</v>
      </c>
      <c r="D42" s="42">
        <f t="shared" ref="D42:J42" si="6">D14+D30+SUM(D35:D38)+D41</f>
        <v>28072588.16</v>
      </c>
      <c r="E42" s="42">
        <f t="shared" si="6"/>
        <v>6744009.2599999998</v>
      </c>
      <c r="F42" s="42">
        <f t="shared" si="6"/>
        <v>722812.22000000009</v>
      </c>
      <c r="G42" s="42">
        <f t="shared" si="6"/>
        <v>3174833.3699999996</v>
      </c>
      <c r="H42" s="42">
        <f>H14+H30+SUM(H35:H38)+H41</f>
        <v>793520</v>
      </c>
      <c r="I42" s="42">
        <f t="shared" si="6"/>
        <v>2134309.0699999998</v>
      </c>
      <c r="J42" s="42">
        <f t="shared" si="6"/>
        <v>2646678.58</v>
      </c>
      <c r="K42" s="42">
        <f t="shared" ref="K42:T42" si="7">K14+K30+SUM(K35:K38)+K41</f>
        <v>288193482.87</v>
      </c>
      <c r="L42" s="42">
        <f t="shared" si="7"/>
        <v>6594915.6099999994</v>
      </c>
      <c r="M42" s="42">
        <f t="shared" ref="M42" si="8">M14+M30+SUM(M35:M38)+M41</f>
        <v>32616933.949999999</v>
      </c>
      <c r="N42" s="42">
        <f t="shared" si="7"/>
        <v>12763461.029999999</v>
      </c>
      <c r="O42" s="42">
        <f t="shared" si="7"/>
        <v>14091841</v>
      </c>
      <c r="P42" s="42">
        <f t="shared" si="7"/>
        <v>1315064.99</v>
      </c>
      <c r="Q42" s="42">
        <f t="shared" si="7"/>
        <v>199294418.23000002</v>
      </c>
      <c r="R42" s="42">
        <f t="shared" ref="R42" si="9">R14+R30+SUM(R35:R38)+R41</f>
        <v>369872665.92000008</v>
      </c>
      <c r="S42" s="42">
        <f t="shared" si="7"/>
        <v>304699724.30000001</v>
      </c>
      <c r="T42" s="42">
        <f t="shared" si="7"/>
        <v>186573236.01000002</v>
      </c>
      <c r="U42" s="42">
        <f t="shared" ref="U42:V42" si="10">U14+U30+SUM(U35:U38)+U41</f>
        <v>105461032.05</v>
      </c>
      <c r="V42" s="42">
        <f t="shared" si="10"/>
        <v>100868575.29999998</v>
      </c>
      <c r="W42" s="42">
        <f>W14+W30+SUM(W35:W38)+W41</f>
        <v>609035.79</v>
      </c>
      <c r="X42" s="42">
        <f>X14+X30+SUM(X35:X38)+X41</f>
        <v>2001396.0299999998</v>
      </c>
      <c r="Y42" s="42">
        <f>Y14+Y30+SUM(Y35:Y38)+Y41</f>
        <v>256000320.17999998</v>
      </c>
      <c r="Z42" s="42">
        <f>Z14+Z30+SUM(Z35:Z38)+Z41</f>
        <v>84749167.659999996</v>
      </c>
      <c r="AA42" s="42">
        <f>AA14+AA30+SUM(AA35:AA38)+AA41</f>
        <v>615123.88</v>
      </c>
      <c r="AB42" s="31"/>
      <c r="AC42" s="31" t="s">
        <v>493</v>
      </c>
      <c r="AF42" s="63">
        <f>B35/B42</f>
        <v>6.7779558792035559E-3</v>
      </c>
    </row>
    <row r="43" spans="1:32" s="32" customFormat="1" ht="18" customHeight="1">
      <c r="A43" s="31" t="s">
        <v>187</v>
      </c>
      <c r="B43" s="36">
        <f t="shared" si="0"/>
        <v>-6310190899.7199993</v>
      </c>
      <c r="C43" s="42">
        <f>-'[1]2100'!$D$5</f>
        <v>-5329600108.6700001</v>
      </c>
      <c r="D43" s="42">
        <f>-'[2]2100'!$D$5</f>
        <v>-15609452.32</v>
      </c>
      <c r="E43" s="42">
        <f>-'[3]2100'!$D$5</f>
        <v>-5826306.0100000007</v>
      </c>
      <c r="F43" s="42">
        <f>-'[4]2100'!$D$5</f>
        <v>-363131.48000000004</v>
      </c>
      <c r="G43" s="42">
        <f>-'[5]2100'!$D$5</f>
        <v>-2667825.34</v>
      </c>
      <c r="H43" s="42">
        <f>-'[6]2100'!$D$5</f>
        <v>-474949.33</v>
      </c>
      <c r="I43" s="42">
        <f>-'[7]2100'!$D$5</f>
        <v>-1865854.8</v>
      </c>
      <c r="J43" s="42">
        <f>-'[8]2100'!$D$5</f>
        <v>-1697096.71</v>
      </c>
      <c r="K43" s="42">
        <f>-'[9]2100'!$D$5</f>
        <v>-50756481.789999999</v>
      </c>
      <c r="L43" s="42">
        <f>-'[10]2100'!$D$5</f>
        <v>-6542673.8600000003</v>
      </c>
      <c r="M43" s="42">
        <f>-'[11]2100'!$D$5</f>
        <v>-9131941.1300000008</v>
      </c>
      <c r="N43" s="42">
        <f>-'[12]2110'!$D$10</f>
        <v>-5264873.4799999995</v>
      </c>
      <c r="O43" s="42">
        <f>-'[13]2110'!$D$10</f>
        <v>-10198435</v>
      </c>
      <c r="P43" s="42">
        <f>-'[14]2110'!$D$10</f>
        <v>-1099008.79</v>
      </c>
      <c r="Q43" s="42">
        <f>-'[15]2110'!$D$10</f>
        <v>-964109.03</v>
      </c>
      <c r="R43" s="42">
        <f>-'[16]2110'!$D$10</f>
        <v>-242327190.09999999</v>
      </c>
      <c r="S43" s="42">
        <f>-'[17]2110'!$D$10</f>
        <v>-207019810.5</v>
      </c>
      <c r="T43" s="42">
        <f>-'[18]2110'!$D$10</f>
        <v>-128188074.86</v>
      </c>
      <c r="U43" s="42">
        <f>-'[19]2110'!$D$10</f>
        <v>-65830479.969999999</v>
      </c>
      <c r="V43" s="42">
        <f>-'[20]2110'!$D$10</f>
        <v>-58613688.309999995</v>
      </c>
      <c r="W43" s="42">
        <f>-'[21]2110'!$D$10</f>
        <v>-265599.44</v>
      </c>
      <c r="X43" s="42">
        <f>-'[22]2110'!$D$10</f>
        <v>-595611.16</v>
      </c>
      <c r="Y43" s="42">
        <f>-'[23]2110'!$D$10</f>
        <v>-112749283.17</v>
      </c>
      <c r="Z43" s="42">
        <f>-'[24]2110'!$D$10</f>
        <v>-52236237.810000002</v>
      </c>
      <c r="AA43" s="42">
        <f>-'[25]2110'!$D$10</f>
        <v>-302676.66000000003</v>
      </c>
      <c r="AB43" s="31"/>
      <c r="AC43" s="31" t="s">
        <v>494</v>
      </c>
      <c r="AF43" s="63">
        <f>(B36+B37+B38+B41)/B42</f>
        <v>3.4212512826430244E-2</v>
      </c>
    </row>
    <row r="44" spans="1:32" s="32" customFormat="1" ht="18" customHeight="1">
      <c r="A44" s="62" t="s">
        <v>185</v>
      </c>
      <c r="B44" s="36">
        <f t="shared" si="0"/>
        <v>-5352042917.5300007</v>
      </c>
      <c r="C44" s="42">
        <f>-'[1]2100'!$D$6</f>
        <v>-4516317887.3800001</v>
      </c>
      <c r="D44" s="42">
        <f>-'[2]2100'!$D$6</f>
        <v>-12809001.130000001</v>
      </c>
      <c r="E44" s="42">
        <f>-'[3]2100'!$D$6</f>
        <v>-4899130.1900000004</v>
      </c>
      <c r="F44" s="42">
        <f>-'[4]2100'!$D$6</f>
        <v>-293462.52</v>
      </c>
      <c r="G44" s="42">
        <f>-'[5]2100'!$D$6</f>
        <v>-2179754.19</v>
      </c>
      <c r="H44" s="42">
        <f>-'[6]2100'!$D$6</f>
        <v>-386546.03</v>
      </c>
      <c r="I44" s="42">
        <f>-'[7]2100'!$D$6</f>
        <v>-1600778.72</v>
      </c>
      <c r="J44" s="42">
        <f>-'[8]2100'!$D$6</f>
        <v>-1371568.35</v>
      </c>
      <c r="K44" s="42">
        <f>-'[9]2100'!$D$6</f>
        <v>-39985895.829999998</v>
      </c>
      <c r="L44" s="42">
        <f>-'[10]2100'!$D$6</f>
        <v>-5205788.2300000004</v>
      </c>
      <c r="M44" s="42">
        <f>-'[11]2100'!$D$6</f>
        <v>-7263935.9100000001</v>
      </c>
      <c r="N44" s="42">
        <f>-'[12]2110'!$D$11</f>
        <v>-4296834.5599999996</v>
      </c>
      <c r="O44" s="42">
        <f>-'[13]2110'!$D$11</f>
        <v>-7963131</v>
      </c>
      <c r="P44" s="42">
        <f>-'[14]2110'!$D$11</f>
        <v>-876810.06</v>
      </c>
      <c r="Q44" s="42">
        <f>-'[15]2110'!$D$11</f>
        <v>-802878.92</v>
      </c>
      <c r="R44" s="42">
        <f>-'[16]2110'!$D$11</f>
        <v>-212389867.72999999</v>
      </c>
      <c r="S44" s="42">
        <f>-'[17]2110'!$D$11</f>
        <v>-180601630</v>
      </c>
      <c r="T44" s="42">
        <f>-'[18]2110'!$D$11</f>
        <v>-111910383.33</v>
      </c>
      <c r="U44" s="42">
        <f>-'[19]2110'!$D$11</f>
        <v>-56760414.020000003</v>
      </c>
      <c r="V44" s="42">
        <f>-'[20]2110'!$D$11</f>
        <v>-50394549.119999997</v>
      </c>
      <c r="W44" s="42">
        <f>-'[21]2110'!$D$11</f>
        <v>-210500.96</v>
      </c>
      <c r="X44" s="42">
        <f>-'[22]2110'!$D$11</f>
        <v>-471124.13</v>
      </c>
      <c r="Y44" s="42">
        <f>-'[23]2110'!$D$11</f>
        <v>-90503045.25</v>
      </c>
      <c r="Z44" s="42">
        <f>-'[24]2110'!$D$11</f>
        <v>-42315752.5</v>
      </c>
      <c r="AA44" s="42">
        <f>-'[25]2110'!$D$11</f>
        <v>-232247.47</v>
      </c>
      <c r="AB44" s="31"/>
      <c r="AC44" s="32" t="s">
        <v>495</v>
      </c>
      <c r="AF44" s="63">
        <f>B43/B59</f>
        <v>0.42434341219246635</v>
      </c>
    </row>
    <row r="45" spans="1:32" s="32" customFormat="1" ht="18" customHeight="1">
      <c r="A45" s="62" t="s">
        <v>186</v>
      </c>
      <c r="B45" s="36">
        <f t="shared" si="0"/>
        <v>-958147982.19000018</v>
      </c>
      <c r="C45" s="42">
        <f>-'[1]2100'!$D$7</f>
        <v>-813282221.28999996</v>
      </c>
      <c r="D45" s="42">
        <f>-'[2]2100'!$D$7</f>
        <v>-2800451.19</v>
      </c>
      <c r="E45" s="42">
        <f>-'[3]2100'!$D$7</f>
        <v>-927175.82</v>
      </c>
      <c r="F45" s="42">
        <f>-'[4]2100'!$D$7</f>
        <v>-69668.960000000006</v>
      </c>
      <c r="G45" s="42">
        <f>-'[5]2100'!$D$7</f>
        <v>-488071.15</v>
      </c>
      <c r="H45" s="42">
        <f>-'[6]2100'!$D$7</f>
        <v>-88403.3</v>
      </c>
      <c r="I45" s="42">
        <f>-'[7]2100'!$D$7</f>
        <v>-265076.08</v>
      </c>
      <c r="J45" s="42">
        <f>-'[8]2100'!$D$7</f>
        <v>-325528.36</v>
      </c>
      <c r="K45" s="42">
        <f>-'[9]2100'!$D$7</f>
        <v>-10770585.960000001</v>
      </c>
      <c r="L45" s="42">
        <f>-'[10]2100'!$D$7</f>
        <v>-1336885.6299999999</v>
      </c>
      <c r="M45" s="42">
        <f>-'[11]2100'!$D$7</f>
        <v>-1868005.22</v>
      </c>
      <c r="N45" s="42">
        <f>-'[12]2110'!$D$12</f>
        <v>-968038.92</v>
      </c>
      <c r="O45" s="42">
        <f>-'[13]2110'!$D$12</f>
        <v>-2235304</v>
      </c>
      <c r="P45" s="42">
        <f>-'[14]2110'!$D$12</f>
        <v>-222198.73</v>
      </c>
      <c r="Q45" s="42">
        <f>-'[15]2110'!$D$12</f>
        <v>-161230.10999999999</v>
      </c>
      <c r="R45" s="42">
        <f>-'[16]2110'!$D$12</f>
        <v>-29937322.370000001</v>
      </c>
      <c r="S45" s="42">
        <f>-'[17]2110'!$D$12</f>
        <v>-26418180.5</v>
      </c>
      <c r="T45" s="42">
        <f>-'[18]2110'!$D$12</f>
        <v>-16277691.529999999</v>
      </c>
      <c r="U45" s="42">
        <f>-'[19]2110'!$D$12</f>
        <v>-9070065.9499999993</v>
      </c>
      <c r="V45" s="42">
        <f>-'[20]2110'!$D$12</f>
        <v>-8219139.1900000004</v>
      </c>
      <c r="W45" s="42">
        <f>-'[21]2110'!$D$12</f>
        <v>-55098.48</v>
      </c>
      <c r="X45" s="42">
        <f>-'[22]2110'!$D$12</f>
        <v>-124487.03</v>
      </c>
      <c r="Y45" s="42">
        <f>-'[23]2110'!$D$12</f>
        <v>-22246237.920000002</v>
      </c>
      <c r="Z45" s="42">
        <f>-'[24]2110'!$D$12</f>
        <v>-9920485.3100000005</v>
      </c>
      <c r="AA45" s="42">
        <f>-'[25]2110'!$D$12</f>
        <v>-70429.19</v>
      </c>
      <c r="AB45" s="31"/>
      <c r="AC45" s="32" t="s">
        <v>496</v>
      </c>
      <c r="AF45" s="63">
        <f>B47/B59</f>
        <v>0.31334558008383301</v>
      </c>
    </row>
    <row r="46" spans="1:32" s="32" customFormat="1" ht="18" customHeight="1">
      <c r="A46" s="31" t="s">
        <v>188</v>
      </c>
      <c r="B46" s="36">
        <f t="shared" ref="B46:B77" si="11">SUM(C46:AA46)</f>
        <v>-11624133.93</v>
      </c>
      <c r="C46" s="42">
        <f>-'[1]2100'!$D$8</f>
        <v>-9144873.3399999999</v>
      </c>
      <c r="D46" s="42">
        <f>-'[2]2100'!$D$8</f>
        <v>0</v>
      </c>
      <c r="E46" s="42">
        <f>-'[3]2100'!$D$8</f>
        <v>0</v>
      </c>
      <c r="F46" s="42">
        <f>-'[4]2100'!$D$8</f>
        <v>0</v>
      </c>
      <c r="G46" s="42">
        <f>-'[5]2100'!$D$8</f>
        <v>0</v>
      </c>
      <c r="H46" s="42">
        <f>-'[6]2100'!$D$8</f>
        <v>0</v>
      </c>
      <c r="I46" s="42">
        <f>-'[7]2100'!$D$8</f>
        <v>0</v>
      </c>
      <c r="J46" s="42">
        <f>-'[8]2100'!$D$8</f>
        <v>0</v>
      </c>
      <c r="K46" s="42">
        <f>-'[9]2100'!$D$8</f>
        <v>0</v>
      </c>
      <c r="L46" s="42">
        <f>-'[10]2100'!$D$8</f>
        <v>0</v>
      </c>
      <c r="M46" s="42">
        <f>-'[11]2100'!$D$8</f>
        <v>0</v>
      </c>
      <c r="N46" s="42">
        <f>-'[12]2110'!$D$13</f>
        <v>0</v>
      </c>
      <c r="O46" s="42">
        <f>-'[13]2110'!$D$13</f>
        <v>0</v>
      </c>
      <c r="P46" s="42">
        <f>-'[14]2110'!$D$13</f>
        <v>0</v>
      </c>
      <c r="Q46" s="42">
        <f>-'[15]2110'!$D$13</f>
        <v>0</v>
      </c>
      <c r="R46" s="42">
        <f>-'[16]2110'!$D$13</f>
        <v>-53798.37</v>
      </c>
      <c r="S46" s="42">
        <f>-'[17]2110'!$D$13</f>
        <v>-2423823.9700000002</v>
      </c>
      <c r="T46" s="42">
        <f>-'[18]2110'!$D$13</f>
        <v>0</v>
      </c>
      <c r="U46" s="42">
        <f>-'[19]2110'!$D$13</f>
        <v>0</v>
      </c>
      <c r="V46" s="42">
        <f>-'[20]2110'!$D$13</f>
        <v>0</v>
      </c>
      <c r="W46" s="42">
        <f>-'[21]2110'!$D$13</f>
        <v>0</v>
      </c>
      <c r="X46" s="42">
        <f>-'[22]2110'!$D$13</f>
        <v>0</v>
      </c>
      <c r="Y46" s="42">
        <f>-'[23]2110'!$D$13</f>
        <v>-1638.25</v>
      </c>
      <c r="Z46" s="42">
        <f>-'[24]2110'!$D$13</f>
        <v>0</v>
      </c>
      <c r="AA46" s="42">
        <f>-'[25]2110'!$D$13</f>
        <v>0</v>
      </c>
      <c r="AB46" s="31"/>
      <c r="AC46" s="32" t="s">
        <v>497</v>
      </c>
      <c r="AF46" s="63">
        <f>B54/B59</f>
        <v>0.25233020424661312</v>
      </c>
    </row>
    <row r="47" spans="1:32" s="32" customFormat="1" ht="18" customHeight="1">
      <c r="A47" s="31" t="s">
        <v>189</v>
      </c>
      <c r="B47" s="36">
        <f t="shared" si="11"/>
        <v>-4659599680.5900011</v>
      </c>
      <c r="C47" s="42">
        <f>SUM(C48:C51)</f>
        <v>-4378207934.0799999</v>
      </c>
      <c r="D47" s="42">
        <f t="shared" ref="D47:J47" si="12">SUM(D48:D51)</f>
        <v>-3701690.8</v>
      </c>
      <c r="E47" s="42">
        <f t="shared" si="12"/>
        <v>0</v>
      </c>
      <c r="F47" s="42">
        <f t="shared" si="12"/>
        <v>-15000</v>
      </c>
      <c r="G47" s="42">
        <f t="shared" si="12"/>
        <v>-12311.6</v>
      </c>
      <c r="H47" s="42">
        <f>SUM(H48:H51)</f>
        <v>-200004.84</v>
      </c>
      <c r="I47" s="42">
        <f t="shared" si="12"/>
        <v>0</v>
      </c>
      <c r="J47" s="42">
        <f t="shared" si="12"/>
        <v>-182300.19</v>
      </c>
      <c r="K47" s="42">
        <f t="shared" ref="K47:T47" si="13">SUM(K48:K51)</f>
        <v>-57921750.060000002</v>
      </c>
      <c r="L47" s="42">
        <f t="shared" si="13"/>
        <v>-15996.09</v>
      </c>
      <c r="M47" s="42">
        <f t="shared" ref="M47" si="14">SUM(M48:M51)</f>
        <v>0</v>
      </c>
      <c r="N47" s="42">
        <f t="shared" si="13"/>
        <v>-656048.06999999995</v>
      </c>
      <c r="O47" s="42">
        <f t="shared" si="13"/>
        <v>-533910</v>
      </c>
      <c r="P47" s="42">
        <f t="shared" si="13"/>
        <v>-77426.850000000006</v>
      </c>
      <c r="Q47" s="42">
        <f t="shared" si="13"/>
        <v>-184854988.27000001</v>
      </c>
      <c r="R47" s="42">
        <f t="shared" ref="R47" si="15">SUM(R48:R51)</f>
        <v>-10956741.180000002</v>
      </c>
      <c r="S47" s="42">
        <f t="shared" si="13"/>
        <v>-9901400.4100000001</v>
      </c>
      <c r="T47" s="42">
        <f t="shared" si="13"/>
        <v>-5745260.75</v>
      </c>
      <c r="U47" s="42">
        <f t="shared" ref="U47:V47" si="16">SUM(U48:U51)</f>
        <v>-2238241.61</v>
      </c>
      <c r="V47" s="42">
        <f t="shared" si="16"/>
        <v>-1067514.6300000001</v>
      </c>
      <c r="W47" s="42">
        <f>SUM(W48:W51)</f>
        <v>-37534.400000000001</v>
      </c>
      <c r="X47" s="42">
        <f>SUM(X48:X51)</f>
        <v>0</v>
      </c>
      <c r="Y47" s="42">
        <f>SUM(Y48:Y51)</f>
        <v>-3273626.76</v>
      </c>
      <c r="Z47" s="42">
        <f>SUM(Z48:Z51)</f>
        <v>0</v>
      </c>
      <c r="AA47" s="42">
        <f>SUM(AA48:AA51)</f>
        <v>0</v>
      </c>
      <c r="AB47" s="31"/>
      <c r="AC47" s="32" t="s">
        <v>498</v>
      </c>
      <c r="AF47" s="63">
        <f>IF(B52&lt;0,B52/B59,"No aplica")</f>
        <v>7.9535690399664891E-5</v>
      </c>
    </row>
    <row r="48" spans="1:32" s="32" customFormat="1" ht="18" customHeight="1" thickBot="1">
      <c r="A48" s="62" t="s">
        <v>67</v>
      </c>
      <c r="B48" s="36">
        <f t="shared" si="11"/>
        <v>-68470271.560000002</v>
      </c>
      <c r="C48" s="42">
        <f>-('[1]2100'!$D$22)</f>
        <v>-44817350</v>
      </c>
      <c r="D48" s="42">
        <f>-('[2]2100'!$D$22)</f>
        <v>-3701690.8</v>
      </c>
      <c r="E48" s="42">
        <f>-('[3]2100'!$D$22)</f>
        <v>0</v>
      </c>
      <c r="F48" s="42">
        <f>-('[4]2100'!$D$22)</f>
        <v>-15000</v>
      </c>
      <c r="G48" s="42">
        <f>-('[5]2100'!$D$22)</f>
        <v>-12311.6</v>
      </c>
      <c r="H48" s="42">
        <f>-('[6]2100'!$D$22)</f>
        <v>0</v>
      </c>
      <c r="I48" s="42">
        <f>-('[7]2100'!$D$22)</f>
        <v>0</v>
      </c>
      <c r="J48" s="42">
        <f>-('[8]2100'!$D$22)</f>
        <v>-182300.19</v>
      </c>
      <c r="K48" s="42">
        <f>-('[9]2100'!$D$22)</f>
        <v>0</v>
      </c>
      <c r="L48" s="42">
        <f>-('[10]2100'!$D$22)</f>
        <v>0</v>
      </c>
      <c r="M48" s="42">
        <f>-('[11]2100'!$D$22)</f>
        <v>0</v>
      </c>
      <c r="N48" s="42">
        <f>-('[12]2110'!$D$28)</f>
        <v>0</v>
      </c>
      <c r="O48" s="42">
        <f>-('[13]2110'!$D$28)</f>
        <v>-533910</v>
      </c>
      <c r="P48" s="42">
        <f>-('[14]2110'!$D$28)</f>
        <v>0</v>
      </c>
      <c r="Q48" s="42">
        <f>-('[15]2110'!$D$28)</f>
        <v>0</v>
      </c>
      <c r="R48" s="42">
        <f>-('[16]2110'!$D$28)</f>
        <v>-396387.55</v>
      </c>
      <c r="S48" s="42">
        <f>-('[17]2110'!$D$28)</f>
        <v>-9895770.5</v>
      </c>
      <c r="T48" s="42">
        <f>-('[18]2110'!$D$28)</f>
        <v>-5719825</v>
      </c>
      <c r="U48" s="42">
        <f>-('[19]2110'!$D$28)</f>
        <v>-2228076.27</v>
      </c>
      <c r="V48" s="42">
        <f>-('[20]2110'!$D$28)</f>
        <v>-967649.65</v>
      </c>
      <c r="W48" s="42">
        <f>-('[21]2110'!$D$28)</f>
        <v>0</v>
      </c>
      <c r="X48" s="42">
        <f>-('[22]2110'!$D$28)</f>
        <v>0</v>
      </c>
      <c r="Y48" s="42">
        <f>-('[23]2110'!$D$28)</f>
        <v>0</v>
      </c>
      <c r="Z48" s="42">
        <f>-('[24]2110'!$D$28)</f>
        <v>0</v>
      </c>
      <c r="AA48" s="42">
        <f>-('[25]2110'!$D$28)</f>
        <v>0</v>
      </c>
      <c r="AB48" s="31"/>
      <c r="AC48" s="67" t="s">
        <v>499</v>
      </c>
      <c r="AD48" s="67"/>
      <c r="AE48" s="67"/>
      <c r="AF48" s="68">
        <f>(B46+B53+B58)/B59</f>
        <v>9.9012677866879631E-3</v>
      </c>
    </row>
    <row r="49" spans="1:29" s="32" customFormat="1" ht="18" customHeight="1">
      <c r="A49" s="62" t="s">
        <v>68</v>
      </c>
      <c r="B49" s="36">
        <f t="shared" si="11"/>
        <v>-4240240597.6800003</v>
      </c>
      <c r="C49" s="42">
        <f>-('[1]2100'!$D$23)</f>
        <v>-4032209556.9200001</v>
      </c>
      <c r="D49" s="42">
        <f>-('[2]2100'!$D$23)</f>
        <v>0</v>
      </c>
      <c r="E49" s="42">
        <f>-('[3]2100'!$D$23)</f>
        <v>0</v>
      </c>
      <c r="F49" s="42">
        <f>-('[4]2100'!$D$23)</f>
        <v>0</v>
      </c>
      <c r="G49" s="42">
        <f>-('[5]2100'!$D$23)</f>
        <v>0</v>
      </c>
      <c r="H49" s="42">
        <f>-('[6]2100'!$D$23)</f>
        <v>-200004.84</v>
      </c>
      <c r="I49" s="42">
        <f>-('[7]2100'!$D$23)</f>
        <v>0</v>
      </c>
      <c r="J49" s="42">
        <f>-('[8]2100'!$D$23)</f>
        <v>0</v>
      </c>
      <c r="K49" s="42">
        <f>-('[9]2100'!$D$23)</f>
        <v>-57845080.060000002</v>
      </c>
      <c r="L49" s="42">
        <f>-('[10]2100'!$D$23)</f>
        <v>-15996.09</v>
      </c>
      <c r="M49" s="42">
        <f>-('[11]2100'!$D$23)</f>
        <v>0</v>
      </c>
      <c r="N49" s="42">
        <f>-('[12]2110'!$D$29)</f>
        <v>-646048.06999999995</v>
      </c>
      <c r="O49" s="42">
        <f>-('[13]2110'!$D$29)</f>
        <v>0</v>
      </c>
      <c r="P49" s="42">
        <f>-('[14]2110'!$D$29)</f>
        <v>-77426.850000000006</v>
      </c>
      <c r="Q49" s="42">
        <f>-('[15]2110'!$D$29)</f>
        <v>-138285238.37</v>
      </c>
      <c r="R49" s="42">
        <f>-('[16]2110'!$D$29)</f>
        <v>-8119087.3300000001</v>
      </c>
      <c r="S49" s="42">
        <f>-('[17]2110'!$D$29)</f>
        <v>0</v>
      </c>
      <c r="T49" s="42">
        <f>-('[18]2110'!$D$29)</f>
        <v>0</v>
      </c>
      <c r="U49" s="42">
        <f>-('[19]2110'!$D$29)</f>
        <v>0</v>
      </c>
      <c r="V49" s="42">
        <f>-('[20]2110'!$D$29)</f>
        <v>-43100</v>
      </c>
      <c r="W49" s="42">
        <f>-('[21]2110'!$D$29)</f>
        <v>-37534.400000000001</v>
      </c>
      <c r="X49" s="42">
        <f>-('[22]2110'!$D$29)</f>
        <v>0</v>
      </c>
      <c r="Y49" s="42">
        <f>-('[23]2110'!$D$29)</f>
        <v>-2761524.75</v>
      </c>
      <c r="Z49" s="42">
        <f>-('[24]2110'!$D$29)</f>
        <v>0</v>
      </c>
      <c r="AA49" s="42">
        <f>-('[25]2110'!$D$29)</f>
        <v>0</v>
      </c>
      <c r="AB49" s="31"/>
      <c r="AC49" s="31"/>
    </row>
    <row r="50" spans="1:29" s="32" customFormat="1" ht="18" customHeight="1">
      <c r="A50" s="62" t="s">
        <v>69</v>
      </c>
      <c r="B50" s="36">
        <f t="shared" si="11"/>
        <v>-2965503.3699999996</v>
      </c>
      <c r="C50" s="42">
        <f>-('[1]2100'!$D$24)</f>
        <v>-969880</v>
      </c>
      <c r="D50" s="42">
        <f>-('[2]2100'!$D$24)</f>
        <v>0</v>
      </c>
      <c r="E50" s="42">
        <f>-('[3]2100'!$D$24)</f>
        <v>0</v>
      </c>
      <c r="F50" s="42">
        <f>-('[4]2100'!$D$24)</f>
        <v>0</v>
      </c>
      <c r="G50" s="42">
        <f>-('[5]2100'!$D$24)</f>
        <v>0</v>
      </c>
      <c r="H50" s="42">
        <f>-('[6]2100'!$D$24)</f>
        <v>0</v>
      </c>
      <c r="I50" s="42">
        <f>-('[7]2100'!$D$24)</f>
        <v>0</v>
      </c>
      <c r="J50" s="42">
        <f>-('[8]2100'!$D$24)</f>
        <v>0</v>
      </c>
      <c r="K50" s="42">
        <f>-('[9]2100'!$D$24)</f>
        <v>0</v>
      </c>
      <c r="L50" s="42">
        <f>-('[10]2100'!$D$24)</f>
        <v>0</v>
      </c>
      <c r="M50" s="42">
        <f>-('[11]2100'!$D$24)</f>
        <v>0</v>
      </c>
      <c r="N50" s="42">
        <f>-('[12]2110'!$D$30)</f>
        <v>0</v>
      </c>
      <c r="O50" s="42">
        <f>-('[13]2110'!$D$30)</f>
        <v>0</v>
      </c>
      <c r="P50" s="42">
        <f>-('[14]2110'!$D$30)</f>
        <v>0</v>
      </c>
      <c r="Q50" s="42">
        <f>-('[15]2110'!$D$30)</f>
        <v>0</v>
      </c>
      <c r="R50" s="42">
        <f>-('[16]2110'!$D$30)</f>
        <v>-1907057.3</v>
      </c>
      <c r="S50" s="42">
        <f>-('[17]2110'!$D$30)</f>
        <v>0</v>
      </c>
      <c r="T50" s="42">
        <f>-('[18]2110'!$D$30)</f>
        <v>-25435.75</v>
      </c>
      <c r="U50" s="42">
        <f>-('[19]2110'!$D$30)</f>
        <v>-10165.34</v>
      </c>
      <c r="V50" s="42">
        <f>-('[20]2110'!$D$30)</f>
        <v>-52964.98</v>
      </c>
      <c r="W50" s="42">
        <f>-('[21]2110'!$D$30)</f>
        <v>0</v>
      </c>
      <c r="X50" s="42">
        <f>-('[22]2110'!$D$30)</f>
        <v>0</v>
      </c>
      <c r="Y50" s="42">
        <f>-('[23]2110'!$D$30)</f>
        <v>0</v>
      </c>
      <c r="Z50" s="42">
        <f>-('[24]2110'!$D$30)</f>
        <v>0</v>
      </c>
      <c r="AA50" s="42">
        <f>-('[25]2110'!$D$30)</f>
        <v>0</v>
      </c>
      <c r="AB50" s="31"/>
      <c r="AC50" s="32" t="s">
        <v>45</v>
      </c>
    </row>
    <row r="51" spans="1:29" s="32" customFormat="1" ht="18" customHeight="1">
      <c r="A51" s="62" t="s">
        <v>70</v>
      </c>
      <c r="B51" s="36">
        <f t="shared" si="11"/>
        <v>-347923307.98000002</v>
      </c>
      <c r="C51" s="42">
        <f>-('[1]2100'!$D$25)</f>
        <v>-300211147.16000003</v>
      </c>
      <c r="D51" s="42">
        <f>-('[2]2100'!$D$25)</f>
        <v>0</v>
      </c>
      <c r="E51" s="42">
        <f>-('[3]2100'!$D$25)</f>
        <v>0</v>
      </c>
      <c r="F51" s="42">
        <f>-('[4]2100'!$D$25)</f>
        <v>0</v>
      </c>
      <c r="G51" s="42">
        <f>-('[5]2100'!$D$25)</f>
        <v>0</v>
      </c>
      <c r="H51" s="42">
        <f>-('[6]2100'!$D$25)</f>
        <v>0</v>
      </c>
      <c r="I51" s="42">
        <f>-('[7]2100'!$D$25)</f>
        <v>0</v>
      </c>
      <c r="J51" s="42">
        <f>-('[8]2100'!$D$25)</f>
        <v>0</v>
      </c>
      <c r="K51" s="42">
        <f>-('[9]2100'!$D$25)</f>
        <v>-76670</v>
      </c>
      <c r="L51" s="42">
        <f>-('[10]2100'!$D$25)</f>
        <v>0</v>
      </c>
      <c r="M51" s="42">
        <f>-('[11]2100'!$D$25)</f>
        <v>0</v>
      </c>
      <c r="N51" s="42">
        <f>-('[12]2110'!$D$31)</f>
        <v>-10000</v>
      </c>
      <c r="O51" s="42">
        <f>-('[13]2110'!$D$31)</f>
        <v>0</v>
      </c>
      <c r="P51" s="42">
        <f>-('[14]2110'!$D$31)</f>
        <v>0</v>
      </c>
      <c r="Q51" s="42">
        <f>-('[15]2110'!$D$31)</f>
        <v>-46569749.899999999</v>
      </c>
      <c r="R51" s="42">
        <f>-('[16]2110'!$D$31)</f>
        <v>-534209</v>
      </c>
      <c r="S51" s="42">
        <f>-('[17]2110'!$D$31)</f>
        <v>-5629.91</v>
      </c>
      <c r="T51" s="42">
        <f>-('[18]2110'!$D$31)</f>
        <v>0</v>
      </c>
      <c r="U51" s="42">
        <f>-('[19]2110'!$D$31)</f>
        <v>0</v>
      </c>
      <c r="V51" s="42">
        <f>-('[20]2110'!$D$31)</f>
        <v>-3800</v>
      </c>
      <c r="W51" s="42">
        <f>-('[21]2110'!$D$31)</f>
        <v>0</v>
      </c>
      <c r="X51" s="42">
        <f>-('[22]2110'!$D$31)</f>
        <v>0</v>
      </c>
      <c r="Y51" s="42">
        <f>-('[23]2110'!$D$31)</f>
        <v>-512102.01</v>
      </c>
      <c r="Z51" s="42">
        <f>-('[24]2110'!$D$31)</f>
        <v>0</v>
      </c>
      <c r="AA51" s="42">
        <f>-('[25]2110'!$D$31)</f>
        <v>0</v>
      </c>
      <c r="AB51" s="31"/>
      <c r="AC51" s="32" t="s">
        <v>46</v>
      </c>
    </row>
    <row r="52" spans="1:29" s="32" customFormat="1" ht="18" customHeight="1">
      <c r="A52" s="31" t="s">
        <v>190</v>
      </c>
      <c r="B52" s="36">
        <f t="shared" si="11"/>
        <v>-1182734.02</v>
      </c>
      <c r="C52" s="42"/>
      <c r="D52" s="42"/>
      <c r="E52" s="42"/>
      <c r="F52" s="42"/>
      <c r="G52" s="42"/>
      <c r="H52" s="42"/>
      <c r="I52" s="42"/>
      <c r="J52" s="42"/>
      <c r="K52" s="42"/>
      <c r="L52" s="42"/>
      <c r="M52" s="42"/>
      <c r="N52" s="42">
        <f>-'[12]2110'!$D$5</f>
        <v>-658665.55000000005</v>
      </c>
      <c r="O52" s="42">
        <f>-'[13]2110'!$D$5</f>
        <v>-1393382</v>
      </c>
      <c r="P52" s="42">
        <f>-'[14]2110'!$D$5</f>
        <v>-223.18</v>
      </c>
      <c r="Q52" s="42">
        <f>-'[15]2110'!$D$5</f>
        <v>0</v>
      </c>
      <c r="R52" s="42">
        <f>-'[16]2110'!$D$5</f>
        <v>0</v>
      </c>
      <c r="S52" s="42">
        <f>-'[17]2110'!$D$5</f>
        <v>0</v>
      </c>
      <c r="T52" s="42">
        <f>-'[18]2110'!$D$5</f>
        <v>0</v>
      </c>
      <c r="U52" s="42">
        <f>-'[19]2110'!$D$5</f>
        <v>0</v>
      </c>
      <c r="V52" s="42">
        <f>-'[20]2110'!$D$5</f>
        <v>0</v>
      </c>
      <c r="W52" s="42">
        <f>-'[21]2110'!$D$5</f>
        <v>-12366.300000000001</v>
      </c>
      <c r="X52" s="42">
        <f>-'[22]2110'!$D$5</f>
        <v>0</v>
      </c>
      <c r="Y52" s="42">
        <f>-'[23]2110'!$D$5</f>
        <v>671963.24</v>
      </c>
      <c r="Z52" s="42">
        <f>-'[24]2110'!$D$5</f>
        <v>216278.1</v>
      </c>
      <c r="AA52" s="42">
        <f>-'[25]2110'!$D$5</f>
        <v>-6338.33</v>
      </c>
      <c r="AB52" s="31"/>
      <c r="AC52" s="31"/>
    </row>
    <row r="53" spans="1:29" s="32" customFormat="1" ht="18" customHeight="1">
      <c r="A53" s="31" t="s">
        <v>191</v>
      </c>
      <c r="B53" s="36">
        <f t="shared" si="11"/>
        <v>-39619843.530000009</v>
      </c>
      <c r="C53" s="42">
        <f>-'[1]2100'!$D$10</f>
        <v>-35564051.479999997</v>
      </c>
      <c r="D53" s="42">
        <f>-'[2]2100'!$D$10</f>
        <v>0</v>
      </c>
      <c r="E53" s="42">
        <f>-'[3]2100'!$D$10</f>
        <v>0</v>
      </c>
      <c r="F53" s="42">
        <f>-'[4]2100'!$D$10</f>
        <v>0</v>
      </c>
      <c r="G53" s="42">
        <f>-'[5]2100'!$D$10</f>
        <v>0</v>
      </c>
      <c r="H53" s="42">
        <f>-'[6]2100'!$D$10</f>
        <v>0</v>
      </c>
      <c r="I53" s="42">
        <f>-'[7]2100'!$D$10</f>
        <v>-1444.52</v>
      </c>
      <c r="J53" s="42">
        <f>-'[8]2100'!$D$10</f>
        <v>0</v>
      </c>
      <c r="K53" s="42">
        <f>-'[9]2100'!$D$10</f>
        <v>-5311321.63</v>
      </c>
      <c r="L53" s="42">
        <f>-'[10]2100'!$D$10</f>
        <v>0</v>
      </c>
      <c r="M53" s="42">
        <f>-'[11]2100'!$D$10</f>
        <v>0</v>
      </c>
      <c r="N53" s="42">
        <f>-'[12]2110'!$D$15</f>
        <v>0</v>
      </c>
      <c r="O53" s="42">
        <f>-'[13]2110'!$D$15</f>
        <v>0</v>
      </c>
      <c r="P53" s="42">
        <f>-'[14]2110'!$D$15</f>
        <v>0</v>
      </c>
      <c r="Q53" s="42">
        <f>-'[15]2110'!$D$15</f>
        <v>-111304.7</v>
      </c>
      <c r="R53" s="42">
        <f>-'[16]2110'!$D$15</f>
        <v>0</v>
      </c>
      <c r="S53" s="42">
        <f>-'[17]2110'!$D$15</f>
        <v>-113431.55</v>
      </c>
      <c r="T53" s="42">
        <f>-'[18]2110'!$D$15</f>
        <v>0</v>
      </c>
      <c r="U53" s="42">
        <f>-'[19]2110'!$D$15</f>
        <v>-246504.14</v>
      </c>
      <c r="V53" s="42">
        <f>-'[20]2110'!$D$15</f>
        <v>-166337.88</v>
      </c>
      <c r="W53" s="42">
        <f>-'[21]2110'!$D$15</f>
        <v>0</v>
      </c>
      <c r="X53" s="42">
        <f>-'[22]2110'!$D$15</f>
        <v>0</v>
      </c>
      <c r="Y53" s="42">
        <f>-'[23]2110'!$D$15</f>
        <v>-170447.63</v>
      </c>
      <c r="Z53" s="42">
        <f>-'[24]2110'!$D$15</f>
        <v>2065000</v>
      </c>
      <c r="AA53" s="42">
        <f>-'[25]2110'!$D$15</f>
        <v>0</v>
      </c>
      <c r="AB53" s="31"/>
      <c r="AC53" s="31"/>
    </row>
    <row r="54" spans="1:29" s="32" customFormat="1" ht="18" customHeight="1">
      <c r="A54" s="31" t="s">
        <v>437</v>
      </c>
      <c r="B54" s="36">
        <f t="shared" si="11"/>
        <v>-3752271657.3700004</v>
      </c>
      <c r="C54" s="42">
        <f>-'[1]2100'!$D12</f>
        <v>-3316045486.8200002</v>
      </c>
      <c r="D54" s="42">
        <f>-'[2]2100'!$D12</f>
        <v>-3954266.23</v>
      </c>
      <c r="E54" s="42">
        <f>-'[3]2100'!$D12</f>
        <v>-492659.69</v>
      </c>
      <c r="F54" s="42">
        <f>-'[4]2100'!$D12</f>
        <v>-619526.25</v>
      </c>
      <c r="G54" s="42">
        <f>-'[5]2100'!$D12</f>
        <v>-332685.53999999998</v>
      </c>
      <c r="H54" s="42">
        <f>-'[6]2100'!$D12</f>
        <v>-78533.17</v>
      </c>
      <c r="I54" s="42">
        <f>-'[7]2100'!$D12</f>
        <v>-275982.33</v>
      </c>
      <c r="J54" s="42">
        <f>-'[8]2100'!$D12</f>
        <v>-792205.51</v>
      </c>
      <c r="K54" s="42">
        <f>-'[9]2100'!$D12</f>
        <v>-7651944.3300000001</v>
      </c>
      <c r="L54" s="42">
        <f>-'[10]2100'!$D12</f>
        <v>-631609.71</v>
      </c>
      <c r="M54" s="42">
        <f>-'[11]2100'!$D12</f>
        <v>-23449792.68</v>
      </c>
      <c r="N54" s="42">
        <f>-'[12]2110'!$D18</f>
        <v>-5402140.0599999996</v>
      </c>
      <c r="O54" s="42">
        <f>-'[13]2110'!$D18</f>
        <v>-2039062</v>
      </c>
      <c r="P54" s="42">
        <f>-'[14]2110'!$D18</f>
        <v>-33692.979999999996</v>
      </c>
      <c r="Q54" s="42">
        <f>-'[15]2110'!$D18</f>
        <v>-736249.46</v>
      </c>
      <c r="R54" s="42">
        <f>-'[16]2110'!$D18</f>
        <v>-77688489.899999991</v>
      </c>
      <c r="S54" s="42">
        <f>-'[17]2110'!$D18</f>
        <v>-57552426.829999998</v>
      </c>
      <c r="T54" s="42">
        <f>-'[18]2110'!$D18</f>
        <v>-34352523.029999994</v>
      </c>
      <c r="U54" s="42">
        <f>-'[19]2110'!$D18</f>
        <v>-19479447.059999999</v>
      </c>
      <c r="V54" s="42">
        <f>-'[20]2110'!$D18</f>
        <v>-27442793.210000001</v>
      </c>
      <c r="W54" s="42">
        <f>-'[21]2110'!$D18</f>
        <v>-170954.88</v>
      </c>
      <c r="X54" s="42">
        <f>-'[22]2110'!$D18</f>
        <v>-1119647.78</v>
      </c>
      <c r="Y54" s="42">
        <f>-'[23]2110'!$D18</f>
        <v>-140725990.84999999</v>
      </c>
      <c r="Z54" s="42">
        <f>-'[24]2110'!$D18</f>
        <v>-31036872.740000002</v>
      </c>
      <c r="AA54" s="42">
        <f>-'[25]2110'!$D18</f>
        <v>-166674.32999999999</v>
      </c>
      <c r="AB54" s="31"/>
      <c r="AC54" s="31"/>
    </row>
    <row r="55" spans="1:29" s="32" customFormat="1" ht="18" customHeight="1">
      <c r="A55" s="62" t="s">
        <v>192</v>
      </c>
      <c r="B55" s="36">
        <f t="shared" si="11"/>
        <v>-3733966117.2900004</v>
      </c>
      <c r="C55" s="42">
        <f>-'[1]2100'!$D13</f>
        <v>-3301147740.3400002</v>
      </c>
      <c r="D55" s="42">
        <f>-'[2]2100'!$D13</f>
        <v>-3954266.23</v>
      </c>
      <c r="E55" s="42">
        <f>-'[3]2100'!$D13</f>
        <v>-471910.6</v>
      </c>
      <c r="F55" s="42">
        <f>-'[4]2100'!$D13</f>
        <v>-619526.25</v>
      </c>
      <c r="G55" s="42">
        <f>-'[5]2100'!$D13</f>
        <v>-332685.53999999998</v>
      </c>
      <c r="H55" s="42">
        <f>-'[6]2100'!$D13</f>
        <v>-78533.17</v>
      </c>
      <c r="I55" s="42">
        <f>-'[7]2100'!$D13</f>
        <v>-275581.82</v>
      </c>
      <c r="J55" s="42">
        <f>-'[8]2100'!$D13</f>
        <v>-792205.51</v>
      </c>
      <c r="K55" s="42">
        <f>-'[9]2100'!$D13</f>
        <v>-7474098.7000000002</v>
      </c>
      <c r="L55" s="42">
        <f>-'[10]2100'!$D13</f>
        <v>-579396.82999999996</v>
      </c>
      <c r="M55" s="42">
        <f>-'[11]2100'!$D13</f>
        <v>-23447673.140000001</v>
      </c>
      <c r="N55" s="42">
        <f>-'[12]2110'!$D19</f>
        <v>-4268224.5299999993</v>
      </c>
      <c r="O55" s="42">
        <f>-'[13]2110'!$D19</f>
        <v>-1986599</v>
      </c>
      <c r="P55" s="42">
        <f>-'[14]2110'!$D19</f>
        <v>-33482.769999999997</v>
      </c>
      <c r="Q55" s="42">
        <f>-'[15]2110'!$D19</f>
        <v>-736249.46</v>
      </c>
      <c r="R55" s="42">
        <f>-'[16]2110'!$D19</f>
        <v>-77458474.629999995</v>
      </c>
      <c r="S55" s="42">
        <f>-'[17]2110'!$D19</f>
        <v>-58959147.890000001</v>
      </c>
      <c r="T55" s="42">
        <f>-'[18]2110'!$D19</f>
        <v>-34263988.159999996</v>
      </c>
      <c r="U55" s="42">
        <f>-'[19]2110'!$D19</f>
        <v>-17556500.530000001</v>
      </c>
      <c r="V55" s="42">
        <f>-'[20]2110'!$D19</f>
        <v>-27278641.559999999</v>
      </c>
      <c r="W55" s="42">
        <f>-'[21]2110'!$D19</f>
        <v>-170775.73</v>
      </c>
      <c r="X55" s="42">
        <f>-'[22]2110'!$D19</f>
        <v>-1119647.78</v>
      </c>
      <c r="Y55" s="42">
        <f>-'[23]2110'!$D19</f>
        <v>-140026677.09999999</v>
      </c>
      <c r="Z55" s="42">
        <f>-'[24]2110'!$D19</f>
        <v>-30767704.550000001</v>
      </c>
      <c r="AA55" s="42">
        <f>-'[25]2110'!$D19</f>
        <v>-166385.47</v>
      </c>
      <c r="AB55" s="31"/>
      <c r="AC55" s="31"/>
    </row>
    <row r="56" spans="1:29" s="32" customFormat="1" ht="18" customHeight="1">
      <c r="A56" s="62" t="s">
        <v>193</v>
      </c>
      <c r="B56" s="36">
        <f t="shared" si="11"/>
        <v>-15367437.029999999</v>
      </c>
      <c r="C56" s="42">
        <f>-'[1]2100'!$D14</f>
        <v>-14897746.48</v>
      </c>
      <c r="D56" s="42">
        <f>-'[2]2100'!$D14</f>
        <v>0</v>
      </c>
      <c r="E56" s="42">
        <f>-'[3]2100'!$D14</f>
        <v>-20749.09</v>
      </c>
      <c r="F56" s="42">
        <f>-'[4]2100'!$D14</f>
        <v>0</v>
      </c>
      <c r="G56" s="42">
        <f>-'[5]2100'!$D14</f>
        <v>0</v>
      </c>
      <c r="H56" s="42">
        <f>-'[6]2100'!$D14</f>
        <v>0</v>
      </c>
      <c r="I56" s="42">
        <f>-'[7]2100'!$D14</f>
        <v>-400.51</v>
      </c>
      <c r="J56" s="42">
        <f>-'[8]2100'!$D14</f>
        <v>0</v>
      </c>
      <c r="K56" s="42">
        <f>-'[9]2100'!$D14</f>
        <v>-177845.63</v>
      </c>
      <c r="L56" s="42">
        <f>-'[10]2100'!$D14</f>
        <v>-52212.88</v>
      </c>
      <c r="M56" s="42">
        <f>-'[11]2100'!$D14</f>
        <v>-2119.54</v>
      </c>
      <c r="N56" s="42">
        <f>-'[12]2110'!$D20</f>
        <v>-88249.73</v>
      </c>
      <c r="O56" s="42">
        <f>-'[13]2110'!$D20</f>
        <v>-52463</v>
      </c>
      <c r="P56" s="42">
        <f>-'[14]2110'!$D20</f>
        <v>-210.21</v>
      </c>
      <c r="Q56" s="42">
        <f>-'[15]2110'!$D20</f>
        <v>0</v>
      </c>
      <c r="R56" s="42">
        <f>-'[16]2110'!$D20</f>
        <v>-230015.27</v>
      </c>
      <c r="S56" s="42">
        <f>-'[17]2110'!$D20</f>
        <v>1406721.06</v>
      </c>
      <c r="T56" s="42">
        <f>-'[18]2110'!$D20</f>
        <v>-88534.87</v>
      </c>
      <c r="U56" s="42">
        <f>-'[19]2110'!$D20</f>
        <v>-184107.06</v>
      </c>
      <c r="V56" s="42">
        <f>-'[20]2110'!$D20</f>
        <v>-10553.87</v>
      </c>
      <c r="W56" s="42">
        <f>-'[21]2110'!$D20</f>
        <v>-179.15</v>
      </c>
      <c r="X56" s="42">
        <f>-'[22]2110'!$D20</f>
        <v>0</v>
      </c>
      <c r="Y56" s="42">
        <f>-'[23]2110'!$D20</f>
        <v>-699313.75</v>
      </c>
      <c r="Z56" s="42">
        <f>-'[24]2110'!$D20</f>
        <v>-269168.19</v>
      </c>
      <c r="AA56" s="42">
        <f>-'[25]2110'!$D20</f>
        <v>-288.86</v>
      </c>
      <c r="AB56" s="31"/>
      <c r="AC56" s="31"/>
    </row>
    <row r="57" spans="1:29" s="32" customFormat="1" ht="18" customHeight="1">
      <c r="A57" s="62" t="s">
        <v>194</v>
      </c>
      <c r="B57" s="36">
        <f t="shared" si="11"/>
        <v>-2938103.05</v>
      </c>
      <c r="C57" s="42">
        <f>-'[1]2100'!$D15</f>
        <v>0</v>
      </c>
      <c r="D57" s="42">
        <f>-'[2]2100'!$D15</f>
        <v>0</v>
      </c>
      <c r="E57" s="42">
        <f>-'[3]2100'!$D15</f>
        <v>0</v>
      </c>
      <c r="F57" s="42">
        <f>-'[4]2100'!$D15</f>
        <v>0</v>
      </c>
      <c r="G57" s="42">
        <f>-'[5]2100'!$D15</f>
        <v>0</v>
      </c>
      <c r="H57" s="42">
        <f>-'[6]2100'!$D15</f>
        <v>0</v>
      </c>
      <c r="I57" s="42">
        <f>-'[7]2100'!$D15</f>
        <v>0</v>
      </c>
      <c r="J57" s="42">
        <f>-'[8]2100'!$D15</f>
        <v>0</v>
      </c>
      <c r="K57" s="42">
        <f>-'[9]2100'!$D15</f>
        <v>0</v>
      </c>
      <c r="L57" s="42">
        <f>-'[10]2100'!$D15</f>
        <v>0</v>
      </c>
      <c r="M57" s="42">
        <f>-'[11]2100'!$D15</f>
        <v>0</v>
      </c>
      <c r="N57" s="42">
        <f>-'[12]2110'!$D21</f>
        <v>-1045665.8</v>
      </c>
      <c r="O57" s="42">
        <f>-'[13]2110'!$D21</f>
        <v>0</v>
      </c>
      <c r="P57" s="42">
        <f>-'[14]2110'!$D21</f>
        <v>0</v>
      </c>
      <c r="Q57" s="42">
        <f>-'[15]2110'!$D21</f>
        <v>0</v>
      </c>
      <c r="R57" s="42">
        <f>-'[16]2110'!$D21</f>
        <v>0</v>
      </c>
      <c r="S57" s="42">
        <f>-'[17]2110'!$D21</f>
        <v>0</v>
      </c>
      <c r="T57" s="42">
        <f>-'[18]2110'!$D21</f>
        <v>0</v>
      </c>
      <c r="U57" s="42">
        <f>-'[19]2110'!$D21</f>
        <v>-1738839.47</v>
      </c>
      <c r="V57" s="42">
        <f>-'[20]2110'!$D21</f>
        <v>-153597.78</v>
      </c>
      <c r="W57" s="42">
        <f>-'[21]2110'!$D21</f>
        <v>0</v>
      </c>
      <c r="X57" s="42">
        <f>-'[22]2110'!$D21</f>
        <v>0</v>
      </c>
      <c r="Y57" s="42">
        <f>-'[23]2110'!$D21</f>
        <v>0</v>
      </c>
      <c r="Z57" s="42">
        <f>-'[24]2110'!$D21</f>
        <v>0</v>
      </c>
      <c r="AA57" s="42">
        <f>-'[25]2110'!$D21</f>
        <v>0</v>
      </c>
      <c r="AB57" s="31"/>
      <c r="AC57" s="31"/>
    </row>
    <row r="58" spans="1:29" s="32" customFormat="1" ht="18" customHeight="1">
      <c r="A58" s="31" t="s">
        <v>438</v>
      </c>
      <c r="B58" s="36">
        <f t="shared" si="11"/>
        <v>-95992642.900000006</v>
      </c>
      <c r="C58" s="42">
        <f>-'[1]2100'!$D$9</f>
        <v>0</v>
      </c>
      <c r="D58" s="42">
        <f>-'[2]2100'!$D$9</f>
        <v>-3561124.22</v>
      </c>
      <c r="E58" s="42">
        <f>-'[3]2100'!$D$9</f>
        <v>-115597.74</v>
      </c>
      <c r="F58" s="42">
        <f>-'[4]2100'!$D$9</f>
        <v>-18211.66</v>
      </c>
      <c r="G58" s="42">
        <f>-'[5]2100'!$D$9</f>
        <v>-163188.04999999999</v>
      </c>
      <c r="H58" s="42">
        <f>-'[6]2100'!$D$9</f>
        <v>-7234.93</v>
      </c>
      <c r="I58" s="42">
        <f>-'[7]2100'!$D$9</f>
        <v>0</v>
      </c>
      <c r="J58" s="42">
        <f>-'[8]2100'!$D$9</f>
        <v>-42056.41</v>
      </c>
      <c r="K58" s="42">
        <f>-'[9]2100'!$D$9</f>
        <v>0</v>
      </c>
      <c r="L58" s="42">
        <f>-'[10]2100'!$D$9</f>
        <v>-211983.79</v>
      </c>
      <c r="M58" s="42">
        <f>-'[11]2100'!$D$9</f>
        <v>0</v>
      </c>
      <c r="N58" s="42">
        <f>-'[12]2110'!$D$14</f>
        <v>-522622.47</v>
      </c>
      <c r="O58" s="42">
        <f>-'[13]2110'!$D$14</f>
        <v>-1587836</v>
      </c>
      <c r="P58" s="42">
        <f>-'[14]2110'!$D$14</f>
        <v>-336845.3</v>
      </c>
      <c r="Q58" s="42">
        <f>-'[15]2110'!$D$14</f>
        <v>-6057.13</v>
      </c>
      <c r="R58" s="42">
        <f>-'[16]2110'!$D$14</f>
        <v>-24546398.379999999</v>
      </c>
      <c r="S58" s="42">
        <f>-'[17]2110'!$D$14</f>
        <v>-30899133.66</v>
      </c>
      <c r="T58" s="42">
        <f>-'[18]2110'!$D$14</f>
        <v>-9453416.3900000006</v>
      </c>
      <c r="U58" s="42">
        <f>-'[19]2110'!$D$14</f>
        <v>-8184996.8099999996</v>
      </c>
      <c r="V58" s="42">
        <f>-'[20]2110'!$D$14</f>
        <v>-10177139.27</v>
      </c>
      <c r="W58" s="42">
        <f>-'[21]2110'!$D$14</f>
        <v>-122028.03</v>
      </c>
      <c r="X58" s="42">
        <f>-'[22]2110'!$D$14</f>
        <v>-40386.86</v>
      </c>
      <c r="Y58" s="42">
        <f>-'[23]2110'!$D$14</f>
        <v>-4152011.28</v>
      </c>
      <c r="Z58" s="42">
        <f>-'[24]2110'!$D$14</f>
        <v>-1518148.09</v>
      </c>
      <c r="AA58" s="42">
        <f>-'[25]2110'!$D$14</f>
        <v>-326226.43</v>
      </c>
      <c r="AB58" s="31"/>
    </row>
    <row r="59" spans="1:29" s="32" customFormat="1" ht="18" customHeight="1">
      <c r="A59" s="212" t="s">
        <v>439</v>
      </c>
      <c r="B59" s="213">
        <f t="shared" si="11"/>
        <v>-14870481592.059999</v>
      </c>
      <c r="C59" s="42">
        <f>C43+C46+C47+SUM(C52:C54)+C58</f>
        <v>-13068562454.389999</v>
      </c>
      <c r="D59" s="42">
        <f t="shared" ref="D59:J59" si="17">D43+D46+D47+SUM(D52:D54)+D58</f>
        <v>-26826533.57</v>
      </c>
      <c r="E59" s="42">
        <f t="shared" si="17"/>
        <v>-6434563.4400000013</v>
      </c>
      <c r="F59" s="42">
        <f t="shared" si="17"/>
        <v>-1015869.39</v>
      </c>
      <c r="G59" s="42">
        <f t="shared" si="17"/>
        <v>-3176010.53</v>
      </c>
      <c r="H59" s="42">
        <f>H43+H46+H47+SUM(H52:H54)+H58</f>
        <v>-760722.27000000014</v>
      </c>
      <c r="I59" s="42">
        <f t="shared" si="17"/>
        <v>-2143281.65</v>
      </c>
      <c r="J59" s="42">
        <f t="shared" si="17"/>
        <v>-2713658.8200000003</v>
      </c>
      <c r="K59" s="42">
        <f t="shared" ref="K59:T59" si="18">K43+K46+K47+SUM(K52:K54)+K58</f>
        <v>-121641497.81</v>
      </c>
      <c r="L59" s="42">
        <f t="shared" si="18"/>
        <v>-7402263.4500000002</v>
      </c>
      <c r="M59" s="42">
        <f t="shared" ref="M59" si="19">M43+M46+M47+SUM(M52:M54)+M58</f>
        <v>-32581733.810000002</v>
      </c>
      <c r="N59" s="42">
        <f t="shared" si="18"/>
        <v>-12504349.630000001</v>
      </c>
      <c r="O59" s="42">
        <f t="shared" si="18"/>
        <v>-15752625</v>
      </c>
      <c r="P59" s="42">
        <f t="shared" si="18"/>
        <v>-1547197.1</v>
      </c>
      <c r="Q59" s="42">
        <f t="shared" si="18"/>
        <v>-186672708.59</v>
      </c>
      <c r="R59" s="42">
        <f t="shared" ref="R59" si="20">R43+R46+R47+SUM(R52:R54)+R58</f>
        <v>-355572617.93000001</v>
      </c>
      <c r="S59" s="42">
        <f t="shared" si="18"/>
        <v>-307910026.92000002</v>
      </c>
      <c r="T59" s="42">
        <f t="shared" si="18"/>
        <v>-177739275.02999997</v>
      </c>
      <c r="U59" s="42">
        <f t="shared" ref="U59:V59" si="21">U43+U46+U47+SUM(U52:U54)+U58</f>
        <v>-95979669.590000004</v>
      </c>
      <c r="V59" s="42">
        <f t="shared" si="21"/>
        <v>-97467473.299999997</v>
      </c>
      <c r="W59" s="42">
        <f>W43+W46+W47+SUM(W52:W54)+W58</f>
        <v>-608483.05000000005</v>
      </c>
      <c r="X59" s="42">
        <f>X43+X46+X47+SUM(X52:X54)+X58</f>
        <v>-1755645.8</v>
      </c>
      <c r="Y59" s="42">
        <f>Y43+Y46+Y47+SUM(Y52:Y54)+Y58</f>
        <v>-260401034.69999999</v>
      </c>
      <c r="Z59" s="42">
        <f>Z43+Z46+Z47+SUM(Z52:Z54)+Z58</f>
        <v>-82509980.540000007</v>
      </c>
      <c r="AA59" s="42">
        <f>AA43+AA46+AA47+SUM(AA52:AA54)+AA58</f>
        <v>-801915.75</v>
      </c>
      <c r="AB59" s="31"/>
    </row>
    <row r="60" spans="1:29" s="32" customFormat="1" ht="18" customHeight="1">
      <c r="A60" s="216" t="s">
        <v>195</v>
      </c>
      <c r="B60" s="217">
        <f t="shared" si="11"/>
        <v>-1034333058.2900034</v>
      </c>
      <c r="C60" s="42">
        <f t="shared" ref="C60:J60" si="22">C42+C59</f>
        <v>-1243023066.0800037</v>
      </c>
      <c r="D60" s="42">
        <f t="shared" si="22"/>
        <v>1246054.5899999999</v>
      </c>
      <c r="E60" s="42">
        <f t="shared" si="22"/>
        <v>309445.81999999844</v>
      </c>
      <c r="F60" s="42">
        <f t="shared" si="22"/>
        <v>-293057.16999999993</v>
      </c>
      <c r="G60" s="42">
        <f t="shared" si="22"/>
        <v>-1177.160000000149</v>
      </c>
      <c r="H60" s="42">
        <f>H42+H59</f>
        <v>32797.729999999865</v>
      </c>
      <c r="I60" s="42">
        <f t="shared" si="22"/>
        <v>-8972.5800000000745</v>
      </c>
      <c r="J60" s="42">
        <f t="shared" si="22"/>
        <v>-66980.240000000224</v>
      </c>
      <c r="K60" s="42">
        <f t="shared" ref="K60:T60" si="23">K42+K59</f>
        <v>166551985.06</v>
      </c>
      <c r="L60" s="42">
        <f t="shared" si="23"/>
        <v>-807347.84000000078</v>
      </c>
      <c r="M60" s="42">
        <f t="shared" ref="M60" si="24">M42+M59</f>
        <v>35200.139999996871</v>
      </c>
      <c r="N60" s="42">
        <f t="shared" si="23"/>
        <v>259111.39999999851</v>
      </c>
      <c r="O60" s="42">
        <f t="shared" si="23"/>
        <v>-1660784</v>
      </c>
      <c r="P60" s="42">
        <f t="shared" si="23"/>
        <v>-232132.1100000001</v>
      </c>
      <c r="Q60" s="42">
        <f t="shared" si="23"/>
        <v>12621709.640000015</v>
      </c>
      <c r="R60" s="42">
        <f t="shared" ref="R60" si="25">R42+R59</f>
        <v>14300047.990000069</v>
      </c>
      <c r="S60" s="42">
        <f t="shared" si="23"/>
        <v>-3210302.6200000048</v>
      </c>
      <c r="T60" s="42">
        <f t="shared" si="23"/>
        <v>8833960.9800000489</v>
      </c>
      <c r="U60" s="42">
        <f t="shared" ref="U60:V60" si="26">U42+U59</f>
        <v>9481362.4599999934</v>
      </c>
      <c r="V60" s="42">
        <f t="shared" si="26"/>
        <v>3401101.9999999851</v>
      </c>
      <c r="W60" s="42">
        <f>W42+W59</f>
        <v>552.73999999999069</v>
      </c>
      <c r="X60" s="42">
        <f>X42+X59</f>
        <v>245750.22999999975</v>
      </c>
      <c r="Y60" s="42">
        <f>Y42+Y59</f>
        <v>-4400714.5200000107</v>
      </c>
      <c r="Z60" s="42">
        <f>Z42+Z59</f>
        <v>2239187.1199999899</v>
      </c>
      <c r="AA60" s="42">
        <f>AA42+AA59</f>
        <v>-186791.87</v>
      </c>
      <c r="AB60" s="31"/>
    </row>
    <row r="61" spans="1:29" s="32" customFormat="1" ht="18" customHeight="1">
      <c r="A61" s="31" t="s">
        <v>440</v>
      </c>
      <c r="B61" s="36">
        <f t="shared" si="11"/>
        <v>65086364.539999999</v>
      </c>
      <c r="C61" s="42">
        <f>'[1]2100'!$L40</f>
        <v>54863741.270000003</v>
      </c>
      <c r="D61" s="42">
        <f>'[2]2100'!$L40</f>
        <v>0</v>
      </c>
      <c r="E61" s="42">
        <f>'[3]2100'!$L40</f>
        <v>0</v>
      </c>
      <c r="F61" s="42">
        <f>'[4]2100'!$L40</f>
        <v>0</v>
      </c>
      <c r="G61" s="42">
        <f>'[5]2100'!$L40</f>
        <v>0</v>
      </c>
      <c r="H61" s="42">
        <f>'[6]2100'!$L40</f>
        <v>0</v>
      </c>
      <c r="I61" s="42">
        <f>'[7]2100'!$L40</f>
        <v>0</v>
      </c>
      <c r="J61" s="42">
        <f>'[8]2100'!$L40</f>
        <v>0</v>
      </c>
      <c r="K61" s="42">
        <f>'[9]2100'!$L40</f>
        <v>177825.11</v>
      </c>
      <c r="L61" s="42">
        <f>'[10]2100'!$L40</f>
        <v>0</v>
      </c>
      <c r="M61" s="42">
        <f>'[11]2100'!$L40</f>
        <v>0</v>
      </c>
      <c r="N61" s="42">
        <f>'[12]2110'!$L27</f>
        <v>930.48</v>
      </c>
      <c r="O61" s="42">
        <f>'[13]2110'!$L27</f>
        <v>309</v>
      </c>
      <c r="P61" s="42">
        <f>'[14]2110'!$L27</f>
        <v>1227.94</v>
      </c>
      <c r="Q61" s="42">
        <f>'[15]2110'!$L27</f>
        <v>0</v>
      </c>
      <c r="R61" s="42">
        <f>'[16]2110'!$L27</f>
        <v>801983.89</v>
      </c>
      <c r="S61" s="42">
        <f>'[17]2110'!$L27</f>
        <v>0</v>
      </c>
      <c r="T61" s="42">
        <f>'[18]2110'!$L27</f>
        <v>552408.38</v>
      </c>
      <c r="U61" s="42">
        <f>'[19]2110'!$L27</f>
        <v>51918.82</v>
      </c>
      <c r="V61" s="42">
        <f>'[20]2110'!$L27</f>
        <v>1665762.5099999998</v>
      </c>
      <c r="W61" s="42">
        <f>'[21]2110'!$L27</f>
        <v>0</v>
      </c>
      <c r="X61" s="42">
        <f>'[22]2110'!$L27</f>
        <v>0</v>
      </c>
      <c r="Y61" s="42">
        <f>'[23]2110'!$L27</f>
        <v>6706469.1299999999</v>
      </c>
      <c r="Z61" s="42">
        <f>'[24]2110'!$L27</f>
        <v>263788.01</v>
      </c>
      <c r="AA61" s="42">
        <f>'[25]2110'!$L27</f>
        <v>0</v>
      </c>
      <c r="AB61" s="31"/>
    </row>
    <row r="62" spans="1:29" s="32" customFormat="1" ht="18" customHeight="1">
      <c r="A62" s="62" t="s">
        <v>196</v>
      </c>
      <c r="B62" s="36">
        <f t="shared" si="11"/>
        <v>171000.41999999998</v>
      </c>
      <c r="C62" s="42">
        <f>'[1]2100'!$L41</f>
        <v>0</v>
      </c>
      <c r="D62" s="42">
        <f>'[2]2100'!$L41</f>
        <v>0</v>
      </c>
      <c r="E62" s="42">
        <f>'[3]2100'!$L41</f>
        <v>0</v>
      </c>
      <c r="F62" s="42">
        <f>'[4]2100'!$L41</f>
        <v>0</v>
      </c>
      <c r="G62" s="42">
        <f>'[5]2100'!$L41</f>
        <v>0</v>
      </c>
      <c r="H62" s="42">
        <f>'[6]2100'!$L41</f>
        <v>0</v>
      </c>
      <c r="I62" s="42">
        <f>'[7]2100'!$L41</f>
        <v>0</v>
      </c>
      <c r="J62" s="42">
        <f>'[8]2100'!$L41</f>
        <v>0</v>
      </c>
      <c r="K62" s="42">
        <f>'[9]2100'!$L41</f>
        <v>0</v>
      </c>
      <c r="L62" s="42">
        <f>'[10]2100'!$L41</f>
        <v>0</v>
      </c>
      <c r="M62" s="42">
        <f>'[11]2100'!$L41</f>
        <v>0</v>
      </c>
      <c r="N62" s="42">
        <f>'[12]2110'!$L28</f>
        <v>0</v>
      </c>
      <c r="O62" s="42">
        <f>'[13]2110'!$L28</f>
        <v>0</v>
      </c>
      <c r="P62" s="42">
        <f>'[14]2110'!$L28</f>
        <v>1227.94</v>
      </c>
      <c r="Q62" s="42">
        <f>'[15]2110'!$L28</f>
        <v>0</v>
      </c>
      <c r="R62" s="42">
        <f>'[16]2110'!$L28</f>
        <v>11106.65</v>
      </c>
      <c r="S62" s="42">
        <f>'[17]2110'!$L28</f>
        <v>0</v>
      </c>
      <c r="T62" s="42">
        <f>'[18]2110'!$L28</f>
        <v>0</v>
      </c>
      <c r="U62" s="42">
        <f>'[19]2110'!$L28</f>
        <v>35576.339999999997</v>
      </c>
      <c r="V62" s="42">
        <f>'[20]2110'!$L28</f>
        <v>123089.49</v>
      </c>
      <c r="W62" s="42">
        <f>'[21]2110'!$L28</f>
        <v>0</v>
      </c>
      <c r="X62" s="42">
        <f>'[22]2110'!$L28</f>
        <v>0</v>
      </c>
      <c r="Y62" s="42">
        <f>'[23]2110'!$L28</f>
        <v>0</v>
      </c>
      <c r="Z62" s="42">
        <f>'[24]2110'!$L28</f>
        <v>0</v>
      </c>
      <c r="AA62" s="42">
        <f>'[25]2110'!$L28</f>
        <v>0</v>
      </c>
      <c r="AB62" s="31"/>
    </row>
    <row r="63" spans="1:29" s="32" customFormat="1" ht="18" customHeight="1">
      <c r="A63" s="62" t="s">
        <v>197</v>
      </c>
      <c r="B63" s="36">
        <f t="shared" si="11"/>
        <v>0</v>
      </c>
      <c r="C63" s="42">
        <f>'[1]2100'!$L42</f>
        <v>0</v>
      </c>
      <c r="D63" s="42">
        <f>'[2]2100'!$L42</f>
        <v>0</v>
      </c>
      <c r="E63" s="42">
        <f>'[3]2100'!$L42</f>
        <v>0</v>
      </c>
      <c r="F63" s="42">
        <f>'[4]2100'!$L42</f>
        <v>0</v>
      </c>
      <c r="G63" s="42">
        <f>'[5]2100'!$L42</f>
        <v>0</v>
      </c>
      <c r="H63" s="42">
        <f>'[6]2100'!$L42</f>
        <v>0</v>
      </c>
      <c r="I63" s="42">
        <f>'[7]2100'!$L42</f>
        <v>0</v>
      </c>
      <c r="J63" s="42">
        <f>'[8]2100'!$L42</f>
        <v>0</v>
      </c>
      <c r="K63" s="42">
        <f>'[9]2100'!$L42</f>
        <v>0</v>
      </c>
      <c r="L63" s="42">
        <f>'[10]2100'!$L42</f>
        <v>0</v>
      </c>
      <c r="M63" s="42">
        <f>'[11]2100'!$L42</f>
        <v>0</v>
      </c>
      <c r="N63" s="42">
        <f>'[12]2110'!$L29</f>
        <v>0</v>
      </c>
      <c r="O63" s="42">
        <f>'[13]2110'!$L29</f>
        <v>0</v>
      </c>
      <c r="P63" s="42">
        <f>'[14]2110'!$L29</f>
        <v>0</v>
      </c>
      <c r="Q63" s="42">
        <f>'[15]2110'!$L29</f>
        <v>0</v>
      </c>
      <c r="R63" s="42">
        <f>'[16]2110'!$L29</f>
        <v>0</v>
      </c>
      <c r="S63" s="42">
        <f>'[17]2110'!$L29</f>
        <v>0</v>
      </c>
      <c r="T63" s="42">
        <f>'[18]2110'!$L29</f>
        <v>0</v>
      </c>
      <c r="U63" s="42">
        <f>'[19]2110'!$L29</f>
        <v>0</v>
      </c>
      <c r="V63" s="42">
        <f>'[20]2110'!$L29</f>
        <v>0</v>
      </c>
      <c r="W63" s="42">
        <f>'[21]2110'!$L29</f>
        <v>0</v>
      </c>
      <c r="X63" s="42">
        <f>'[22]2110'!$L29</f>
        <v>0</v>
      </c>
      <c r="Y63" s="42">
        <f>'[23]2110'!$L29</f>
        <v>0</v>
      </c>
      <c r="Z63" s="42">
        <f>'[24]2110'!$L29</f>
        <v>0</v>
      </c>
      <c r="AA63" s="42">
        <f>'[25]2110'!$L29</f>
        <v>0</v>
      </c>
      <c r="AB63" s="31"/>
    </row>
    <row r="64" spans="1:29" s="32" customFormat="1" ht="18" customHeight="1">
      <c r="A64" s="62" t="s">
        <v>198</v>
      </c>
      <c r="B64" s="36">
        <f t="shared" si="11"/>
        <v>1229169.3799999999</v>
      </c>
      <c r="C64" s="42">
        <f>'[1]2100'!$L43</f>
        <v>0</v>
      </c>
      <c r="D64" s="42">
        <f>'[2]2100'!$L43</f>
        <v>0</v>
      </c>
      <c r="E64" s="42">
        <f>'[3]2100'!$L43</f>
        <v>0</v>
      </c>
      <c r="F64" s="42">
        <f>'[4]2100'!$L43</f>
        <v>0</v>
      </c>
      <c r="G64" s="42">
        <f>'[5]2100'!$L43</f>
        <v>0</v>
      </c>
      <c r="H64" s="42">
        <f>'[6]2100'!$L43</f>
        <v>0</v>
      </c>
      <c r="I64" s="42">
        <f>'[7]2100'!$L43</f>
        <v>0</v>
      </c>
      <c r="J64" s="42">
        <f>'[8]2100'!$L43</f>
        <v>0</v>
      </c>
      <c r="K64" s="42">
        <f>'[9]2100'!$L43</f>
        <v>0</v>
      </c>
      <c r="L64" s="42">
        <f>'[10]2100'!$L43</f>
        <v>0</v>
      </c>
      <c r="M64" s="42">
        <f>'[11]2100'!$L43</f>
        <v>0</v>
      </c>
      <c r="N64" s="42">
        <f>'[12]2110'!$L30</f>
        <v>930.48</v>
      </c>
      <c r="O64" s="42">
        <f>'[13]2110'!$L30</f>
        <v>0</v>
      </c>
      <c r="P64" s="42">
        <f>'[14]2110'!$L30</f>
        <v>0</v>
      </c>
      <c r="Q64" s="42">
        <f>'[15]2110'!$L30</f>
        <v>0</v>
      </c>
      <c r="R64" s="42">
        <f>'[16]2110'!$L30</f>
        <v>115.7</v>
      </c>
      <c r="S64" s="42">
        <f>'[17]2110'!$L30</f>
        <v>0</v>
      </c>
      <c r="T64" s="42">
        <f>'[18]2110'!$L30</f>
        <v>108422.47</v>
      </c>
      <c r="U64" s="42">
        <f>'[19]2110'!$L30</f>
        <v>183.08</v>
      </c>
      <c r="V64" s="42">
        <f>'[20]2110'!$L30</f>
        <v>1119517.6499999999</v>
      </c>
      <c r="W64" s="42">
        <f>'[21]2110'!$L30</f>
        <v>0</v>
      </c>
      <c r="X64" s="42">
        <f>'[22]2110'!$L30</f>
        <v>0</v>
      </c>
      <c r="Y64" s="42">
        <f>'[23]2110'!$L30</f>
        <v>0</v>
      </c>
      <c r="Z64" s="42">
        <f>'[24]2110'!$L30</f>
        <v>0</v>
      </c>
      <c r="AA64" s="42">
        <f>'[25]2110'!$L30</f>
        <v>0</v>
      </c>
      <c r="AB64" s="31"/>
    </row>
    <row r="65" spans="1:32" s="32" customFormat="1" ht="18" customHeight="1">
      <c r="A65" s="62" t="s">
        <v>199</v>
      </c>
      <c r="B65" s="36">
        <f t="shared" si="11"/>
        <v>63686194.739999995</v>
      </c>
      <c r="C65" s="42">
        <f>'[1]2100'!$L44</f>
        <v>54863741.270000003</v>
      </c>
      <c r="D65" s="42">
        <f>'[2]2100'!$L44</f>
        <v>0</v>
      </c>
      <c r="E65" s="42">
        <f>'[3]2100'!$L44</f>
        <v>0</v>
      </c>
      <c r="F65" s="42">
        <f>'[4]2100'!$L44</f>
        <v>0</v>
      </c>
      <c r="G65" s="42">
        <f>'[5]2100'!$L44</f>
        <v>0</v>
      </c>
      <c r="H65" s="42">
        <f>'[6]2100'!$L44</f>
        <v>0</v>
      </c>
      <c r="I65" s="42">
        <f>'[7]2100'!$L44</f>
        <v>0</v>
      </c>
      <c r="J65" s="42">
        <f>'[8]2100'!$L44</f>
        <v>0</v>
      </c>
      <c r="K65" s="42">
        <f>'[9]2100'!$L44</f>
        <v>177825.11</v>
      </c>
      <c r="L65" s="42">
        <f>'[10]2100'!$L44</f>
        <v>0</v>
      </c>
      <c r="M65" s="42">
        <f>'[11]2100'!$L44</f>
        <v>0</v>
      </c>
      <c r="N65" s="42">
        <f>'[12]2110'!$L31</f>
        <v>0</v>
      </c>
      <c r="O65" s="42">
        <f>'[13]2110'!$L31</f>
        <v>309</v>
      </c>
      <c r="P65" s="42">
        <f>'[14]2110'!$L31</f>
        <v>0</v>
      </c>
      <c r="Q65" s="42">
        <f>'[15]2110'!$L31</f>
        <v>0</v>
      </c>
      <c r="R65" s="42">
        <f>'[16]2110'!$L31</f>
        <v>790761.54</v>
      </c>
      <c r="S65" s="42">
        <f>'[17]2110'!$L31</f>
        <v>0</v>
      </c>
      <c r="T65" s="42">
        <f>'[18]2110'!$L31</f>
        <v>443985.91</v>
      </c>
      <c r="U65" s="42">
        <f>'[19]2110'!$L31</f>
        <v>16159.4</v>
      </c>
      <c r="V65" s="42">
        <f>'[20]2110'!$L31</f>
        <v>423155.37</v>
      </c>
      <c r="W65" s="42">
        <f>'[21]2110'!$L31</f>
        <v>0</v>
      </c>
      <c r="X65" s="42">
        <f>'[22]2110'!$L31</f>
        <v>0</v>
      </c>
      <c r="Y65" s="42">
        <f>'[23]2110'!$L31</f>
        <v>6706469.1299999999</v>
      </c>
      <c r="Z65" s="42">
        <f>'[24]2110'!$L31</f>
        <v>263788.01</v>
      </c>
      <c r="AA65" s="42">
        <f>'[25]2110'!$L31</f>
        <v>0</v>
      </c>
      <c r="AB65" s="3"/>
    </row>
    <row r="66" spans="1:32" ht="18" customHeight="1">
      <c r="A66" s="31" t="s">
        <v>441</v>
      </c>
      <c r="B66" s="36">
        <f t="shared" si="11"/>
        <v>-186314410.32000002</v>
      </c>
      <c r="C66" s="42">
        <f>-'[1]2100'!$D26</f>
        <v>-123934387.75</v>
      </c>
      <c r="D66" s="42">
        <f>-'[2]2100'!$D26</f>
        <v>-2876228.17</v>
      </c>
      <c r="E66" s="42">
        <f>-'[3]2100'!$D26</f>
        <v>-202.29</v>
      </c>
      <c r="F66" s="42">
        <f>-'[4]2100'!$D26</f>
        <v>0</v>
      </c>
      <c r="G66" s="42">
        <f>-'[5]2100'!$D26</f>
        <v>0</v>
      </c>
      <c r="H66" s="42">
        <f>-'[6]2100'!$D26</f>
        <v>-21018.720000000001</v>
      </c>
      <c r="I66" s="42">
        <f>-'[7]2100'!$D26</f>
        <v>0</v>
      </c>
      <c r="J66" s="42">
        <f>-'[8]2100'!$D26</f>
        <v>0</v>
      </c>
      <c r="K66" s="42">
        <f>-'[9]2100'!$D26</f>
        <v>-12072128.520000001</v>
      </c>
      <c r="L66" s="42">
        <f>-'[10]2100'!$D26</f>
        <v>0</v>
      </c>
      <c r="M66" s="42">
        <f>-'[11]2100'!$D26</f>
        <v>-58.24</v>
      </c>
      <c r="N66" s="42">
        <f>-'[12]2110'!$D32</f>
        <v>-0.2</v>
      </c>
      <c r="O66" s="42">
        <f>-'[13]2110'!$D32</f>
        <v>-11069</v>
      </c>
      <c r="P66" s="42">
        <f>-'[14]2110'!$D32</f>
        <v>-92565.430000000008</v>
      </c>
      <c r="Q66" s="42">
        <f>-'[15]2110'!$D32</f>
        <v>-6385491.7800000003</v>
      </c>
      <c r="R66" s="42">
        <f>-'[16]2110'!$D32</f>
        <v>-3928185.11</v>
      </c>
      <c r="S66" s="42">
        <f>-'[17]2110'!$D32</f>
        <v>-940106.06</v>
      </c>
      <c r="T66" s="42">
        <f>-'[18]2110'!$D32</f>
        <v>-28379804.140000001</v>
      </c>
      <c r="U66" s="42">
        <f>-'[19]2110'!$D32</f>
        <v>-2134684.25</v>
      </c>
      <c r="V66" s="42">
        <f>-'[20]2110'!$D32</f>
        <v>-579127.63</v>
      </c>
      <c r="W66" s="42">
        <f>-'[21]2110'!$D32</f>
        <v>0</v>
      </c>
      <c r="X66" s="42">
        <f>-'[22]2110'!$D32</f>
        <v>0</v>
      </c>
      <c r="Y66" s="42">
        <f>-'[23]2110'!$D32</f>
        <v>-1596511.3</v>
      </c>
      <c r="Z66" s="42">
        <f>-'[24]2110'!$D32</f>
        <v>-3362821.73</v>
      </c>
      <c r="AA66" s="42">
        <f>-'[25]2110'!$D32</f>
        <v>-20</v>
      </c>
      <c r="AC66" s="32"/>
      <c r="AD66" s="32"/>
      <c r="AE66" s="32"/>
      <c r="AF66" s="32"/>
    </row>
    <row r="67" spans="1:32" ht="18" customHeight="1">
      <c r="A67" s="62" t="s">
        <v>200</v>
      </c>
      <c r="B67" s="36">
        <f t="shared" si="11"/>
        <v>-481610.11</v>
      </c>
      <c r="C67" s="42">
        <f>-'[1]2100'!$D27</f>
        <v>0</v>
      </c>
      <c r="D67" s="42">
        <f>-'[2]2100'!$D27</f>
        <v>0</v>
      </c>
      <c r="E67" s="42">
        <f>-'[3]2100'!$D27</f>
        <v>-202.29</v>
      </c>
      <c r="F67" s="42">
        <f>-'[4]2100'!$D27</f>
        <v>0</v>
      </c>
      <c r="G67" s="42">
        <f>-'[5]2100'!$D27</f>
        <v>0</v>
      </c>
      <c r="H67" s="42">
        <f>-'[6]2100'!$D27</f>
        <v>0</v>
      </c>
      <c r="I67" s="42">
        <f>-'[7]2100'!$D27</f>
        <v>0</v>
      </c>
      <c r="J67" s="42">
        <f>-'[8]2100'!$D27</f>
        <v>0</v>
      </c>
      <c r="K67" s="42">
        <f>-'[9]2100'!$D27</f>
        <v>0</v>
      </c>
      <c r="L67" s="42">
        <f>-'[10]2100'!$D27</f>
        <v>0</v>
      </c>
      <c r="M67" s="42">
        <f>-'[11]2100'!$D27</f>
        <v>0</v>
      </c>
      <c r="N67" s="42">
        <f>-'[12]2110'!$D33</f>
        <v>0</v>
      </c>
      <c r="O67" s="42">
        <f>-'[13]2110'!$D33</f>
        <v>-11069</v>
      </c>
      <c r="P67" s="42">
        <f>-'[14]2110'!$D33</f>
        <v>-92565.38</v>
      </c>
      <c r="Q67" s="42">
        <f>-'[15]2110'!$D33</f>
        <v>0</v>
      </c>
      <c r="R67" s="42">
        <f>-'[16]2110'!$D33</f>
        <v>-127070.55</v>
      </c>
      <c r="S67" s="42">
        <f>-'[17]2110'!$D33</f>
        <v>-14145.15</v>
      </c>
      <c r="T67" s="42">
        <f>-'[18]2110'!$D33</f>
        <v>0</v>
      </c>
      <c r="U67" s="42">
        <f>-'[19]2110'!$D33</f>
        <v>-6697.12</v>
      </c>
      <c r="V67" s="42">
        <f>-'[20]2110'!$D33</f>
        <v>-40379.4</v>
      </c>
      <c r="W67" s="42">
        <f>-'[21]2110'!$D33</f>
        <v>0</v>
      </c>
      <c r="X67" s="42">
        <f>-'[22]2110'!$D33</f>
        <v>0</v>
      </c>
      <c r="Y67" s="42">
        <f>-'[23]2110'!$D33</f>
        <v>-189461.22</v>
      </c>
      <c r="Z67" s="42">
        <f>-'[24]2110'!$D33</f>
        <v>0</v>
      </c>
      <c r="AA67" s="42">
        <f>-'[25]2110'!$D33</f>
        <v>-20</v>
      </c>
      <c r="AC67" s="32"/>
      <c r="AD67" s="32"/>
      <c r="AE67" s="32"/>
      <c r="AF67" s="32"/>
    </row>
    <row r="68" spans="1:32" ht="18" customHeight="1">
      <c r="A68" s="62" t="s">
        <v>201</v>
      </c>
      <c r="B68" s="36">
        <f t="shared" si="11"/>
        <v>0</v>
      </c>
      <c r="C68" s="42">
        <f>-'[1]2100'!$D28</f>
        <v>0</v>
      </c>
      <c r="D68" s="42">
        <f>-'[2]2100'!$D28</f>
        <v>0</v>
      </c>
      <c r="E68" s="42">
        <f>-'[3]2100'!$D28</f>
        <v>0</v>
      </c>
      <c r="F68" s="42">
        <f>-'[4]2100'!$D28</f>
        <v>0</v>
      </c>
      <c r="G68" s="42">
        <f>-'[5]2100'!$D28</f>
        <v>0</v>
      </c>
      <c r="H68" s="42">
        <f>-'[6]2100'!$D28</f>
        <v>0</v>
      </c>
      <c r="I68" s="42">
        <f>-'[7]2100'!$D28</f>
        <v>0</v>
      </c>
      <c r="J68" s="42">
        <f>-'[8]2100'!$D28</f>
        <v>0</v>
      </c>
      <c r="K68" s="42">
        <f>-'[9]2100'!$D28</f>
        <v>0</v>
      </c>
      <c r="L68" s="42">
        <f>-'[10]2100'!$D28</f>
        <v>0</v>
      </c>
      <c r="M68" s="42">
        <f>-'[11]2100'!$D28</f>
        <v>0</v>
      </c>
      <c r="N68" s="42">
        <f>-'[12]2110'!$D34</f>
        <v>0</v>
      </c>
      <c r="O68" s="42">
        <f>-'[13]2110'!$D34</f>
        <v>0</v>
      </c>
      <c r="P68" s="42">
        <f>-'[14]2110'!$D34</f>
        <v>0</v>
      </c>
      <c r="Q68" s="42">
        <f>-'[15]2110'!$D34</f>
        <v>0</v>
      </c>
      <c r="R68" s="42">
        <f>-'[16]2110'!$D34</f>
        <v>0</v>
      </c>
      <c r="S68" s="42">
        <f>-'[17]2110'!$D34</f>
        <v>0</v>
      </c>
      <c r="T68" s="42">
        <f>-'[18]2110'!$D34</f>
        <v>0</v>
      </c>
      <c r="U68" s="42">
        <f>-'[19]2110'!$D34</f>
        <v>0</v>
      </c>
      <c r="V68" s="42">
        <f>-'[20]2110'!$D34</f>
        <v>0</v>
      </c>
      <c r="W68" s="42">
        <f>-'[21]2110'!$D34</f>
        <v>0</v>
      </c>
      <c r="X68" s="42">
        <f>-'[22]2110'!$D34</f>
        <v>0</v>
      </c>
      <c r="Y68" s="42">
        <f>-'[23]2110'!$D34</f>
        <v>0</v>
      </c>
      <c r="Z68" s="42">
        <f>-'[24]2110'!$D34</f>
        <v>0</v>
      </c>
      <c r="AA68" s="42">
        <f>-'[25]2110'!$D34</f>
        <v>0</v>
      </c>
      <c r="AC68" s="32"/>
      <c r="AD68" s="32"/>
      <c r="AE68" s="32"/>
      <c r="AF68" s="32"/>
    </row>
    <row r="69" spans="1:32" ht="18" customHeight="1">
      <c r="A69" s="62" t="s">
        <v>202</v>
      </c>
      <c r="B69" s="36">
        <f t="shared" si="11"/>
        <v>-51251545.529999994</v>
      </c>
      <c r="C69" s="42">
        <f>-'[1]2100'!$D29</f>
        <v>-12245722.300000001</v>
      </c>
      <c r="D69" s="42">
        <f>-'[2]2100'!$D29</f>
        <v>0</v>
      </c>
      <c r="E69" s="42">
        <f>-'[3]2100'!$D29</f>
        <v>0</v>
      </c>
      <c r="F69" s="42">
        <f>-'[4]2100'!$D29</f>
        <v>0</v>
      </c>
      <c r="G69" s="42">
        <f>-'[5]2100'!$D29</f>
        <v>0</v>
      </c>
      <c r="H69" s="42">
        <f>-'[6]2100'!$D29</f>
        <v>-4808.1000000000004</v>
      </c>
      <c r="I69" s="42">
        <f>-'[7]2100'!$D29</f>
        <v>0</v>
      </c>
      <c r="J69" s="42">
        <f>-'[8]2100'!$D29</f>
        <v>0</v>
      </c>
      <c r="K69" s="42">
        <f>-'[9]2100'!$D29</f>
        <v>-3071.71</v>
      </c>
      <c r="L69" s="42">
        <f>-'[10]2100'!$D29</f>
        <v>0</v>
      </c>
      <c r="M69" s="42">
        <f>-'[11]2100'!$D29</f>
        <v>-58.24</v>
      </c>
      <c r="N69" s="42">
        <f>-'[12]2110'!$D35</f>
        <v>-0.2</v>
      </c>
      <c r="O69" s="42">
        <f>-'[13]2110'!$D35</f>
        <v>0</v>
      </c>
      <c r="P69" s="42">
        <f>-'[14]2110'!$D35</f>
        <v>-0.05</v>
      </c>
      <c r="Q69" s="42">
        <f>-'[15]2110'!$D35</f>
        <v>-5831934.6299999999</v>
      </c>
      <c r="R69" s="42">
        <f>-'[16]2110'!$D35</f>
        <v>-2425440.79</v>
      </c>
      <c r="S69" s="42">
        <f>-'[17]2110'!$D35</f>
        <v>-286082.21000000002</v>
      </c>
      <c r="T69" s="42">
        <f>-'[18]2110'!$D35</f>
        <v>-27552016.18</v>
      </c>
      <c r="U69" s="42">
        <f>-'[19]2110'!$D35</f>
        <v>-1352817.17</v>
      </c>
      <c r="V69" s="42">
        <f>-'[20]2110'!$D35</f>
        <v>-300</v>
      </c>
      <c r="W69" s="42">
        <f>-'[21]2110'!$D35</f>
        <v>0</v>
      </c>
      <c r="X69" s="42">
        <f>-'[22]2110'!$D35</f>
        <v>0</v>
      </c>
      <c r="Y69" s="42">
        <f>-'[23]2110'!$D35</f>
        <v>-253578.22</v>
      </c>
      <c r="Z69" s="42">
        <f>-'[24]2110'!$D35</f>
        <v>-1295715.73</v>
      </c>
      <c r="AA69" s="42">
        <f>-'[25]2110'!$D35</f>
        <v>0</v>
      </c>
      <c r="AC69" s="32"/>
      <c r="AD69" s="32"/>
      <c r="AE69" s="32"/>
      <c r="AF69" s="32"/>
    </row>
    <row r="70" spans="1:32" ht="18" customHeight="1">
      <c r="A70" s="62" t="s">
        <v>203</v>
      </c>
      <c r="B70" s="36">
        <f t="shared" si="11"/>
        <v>-134581254.68000001</v>
      </c>
      <c r="C70" s="42">
        <f>-'[1]2100'!$D30</f>
        <v>-111688665.45</v>
      </c>
      <c r="D70" s="42">
        <f>-'[2]2100'!$D30</f>
        <v>-2876228.17</v>
      </c>
      <c r="E70" s="42">
        <f>-'[3]2100'!$D30</f>
        <v>0</v>
      </c>
      <c r="F70" s="42">
        <f>-'[4]2100'!$D30</f>
        <v>0</v>
      </c>
      <c r="G70" s="42">
        <f>-'[5]2100'!$D30</f>
        <v>0</v>
      </c>
      <c r="H70" s="42">
        <f>-'[6]2100'!$D30</f>
        <v>-16210.62</v>
      </c>
      <c r="I70" s="42">
        <f>-'[7]2100'!$D30</f>
        <v>0</v>
      </c>
      <c r="J70" s="42">
        <f>-'[8]2100'!$D30</f>
        <v>0</v>
      </c>
      <c r="K70" s="42">
        <f>-'[9]2100'!$D30</f>
        <v>-12069056.810000001</v>
      </c>
      <c r="L70" s="42">
        <f>-'[10]2100'!$D30</f>
        <v>0</v>
      </c>
      <c r="M70" s="42">
        <f>-'[11]2100'!$D30</f>
        <v>0</v>
      </c>
      <c r="N70" s="42">
        <f>-'[12]2110'!$D36</f>
        <v>0</v>
      </c>
      <c r="O70" s="42">
        <f>-'[13]2110'!$D36</f>
        <v>0</v>
      </c>
      <c r="P70" s="42">
        <f>-'[14]2110'!$D36</f>
        <v>0</v>
      </c>
      <c r="Q70" s="42">
        <f>-'[15]2110'!$D36</f>
        <v>-553557.15</v>
      </c>
      <c r="R70" s="42">
        <f>-'[16]2110'!$D36</f>
        <v>-1375673.77</v>
      </c>
      <c r="S70" s="42">
        <f>-'[17]2110'!$D36</f>
        <v>-639878.69999999995</v>
      </c>
      <c r="T70" s="42">
        <f>-'[18]2110'!$D36</f>
        <v>-827787.96</v>
      </c>
      <c r="U70" s="42">
        <f>-'[19]2110'!$D36</f>
        <v>-775169.96</v>
      </c>
      <c r="V70" s="42">
        <f>-'[20]2110'!$D36</f>
        <v>-538448.23</v>
      </c>
      <c r="W70" s="42">
        <f>-'[21]2110'!$D36</f>
        <v>0</v>
      </c>
      <c r="X70" s="42">
        <f>-'[22]2110'!$D36</f>
        <v>0</v>
      </c>
      <c r="Y70" s="42">
        <f>-'[23]2110'!$D36</f>
        <v>-1153471.8600000001</v>
      </c>
      <c r="Z70" s="42">
        <f>-'[24]2110'!$D36</f>
        <v>-2067106</v>
      </c>
      <c r="AA70" s="42">
        <f>-'[25]2110'!$D36</f>
        <v>0</v>
      </c>
      <c r="AB70" s="26"/>
      <c r="AC70" s="32"/>
      <c r="AD70" s="32"/>
      <c r="AE70" s="32"/>
      <c r="AF70" s="32"/>
    </row>
    <row r="71" spans="1:32" ht="18" customHeight="1">
      <c r="A71" s="216" t="s">
        <v>442</v>
      </c>
      <c r="B71" s="217">
        <f t="shared" si="11"/>
        <v>-1155561104.0700033</v>
      </c>
      <c r="C71" s="42">
        <f>C60+C61+C66</f>
        <v>-1312093712.5600038</v>
      </c>
      <c r="D71" s="42">
        <f t="shared" ref="D71:J71" si="27">D60+D61+D66</f>
        <v>-1630173.58</v>
      </c>
      <c r="E71" s="42">
        <f t="shared" si="27"/>
        <v>309243.52999999846</v>
      </c>
      <c r="F71" s="42">
        <f t="shared" si="27"/>
        <v>-293057.16999999993</v>
      </c>
      <c r="G71" s="42">
        <f t="shared" si="27"/>
        <v>-1177.160000000149</v>
      </c>
      <c r="H71" s="42">
        <f>H60+H61+H66</f>
        <v>11779.009999999864</v>
      </c>
      <c r="I71" s="42">
        <f t="shared" si="27"/>
        <v>-8972.5800000000745</v>
      </c>
      <c r="J71" s="42">
        <f t="shared" si="27"/>
        <v>-66980.240000000224</v>
      </c>
      <c r="K71" s="42">
        <f t="shared" ref="K71:T71" si="28">K60+K61+K66</f>
        <v>154657681.65000001</v>
      </c>
      <c r="L71" s="42">
        <f t="shared" si="28"/>
        <v>-807347.84000000078</v>
      </c>
      <c r="M71" s="42">
        <f t="shared" ref="M71" si="29">M60+M61+M66</f>
        <v>35141.899999996873</v>
      </c>
      <c r="N71" s="42">
        <f t="shared" si="28"/>
        <v>260041.67999999851</v>
      </c>
      <c r="O71" s="42">
        <f t="shared" si="28"/>
        <v>-1671544</v>
      </c>
      <c r="P71" s="42">
        <f t="shared" si="28"/>
        <v>-323469.60000000009</v>
      </c>
      <c r="Q71" s="42">
        <f t="shared" si="28"/>
        <v>6236217.8600000152</v>
      </c>
      <c r="R71" s="42">
        <f t="shared" ref="R71" si="30">R60+R61+R66</f>
        <v>11173846.77000007</v>
      </c>
      <c r="S71" s="42">
        <f t="shared" si="28"/>
        <v>-4150408.6800000048</v>
      </c>
      <c r="T71" s="42">
        <f t="shared" si="28"/>
        <v>-18993434.779999949</v>
      </c>
      <c r="U71" s="42">
        <f t="shared" ref="U71:V71" si="31">U60+U61+U66</f>
        <v>7398597.0299999937</v>
      </c>
      <c r="V71" s="42">
        <f t="shared" si="31"/>
        <v>4487736.879999985</v>
      </c>
      <c r="W71" s="42">
        <f>W60+W61+W66</f>
        <v>552.73999999999069</v>
      </c>
      <c r="X71" s="42">
        <f>X60+X61+X66</f>
        <v>245750.22999999975</v>
      </c>
      <c r="Y71" s="42">
        <f>Y60+Y61+Y66</f>
        <v>709243.30999998911</v>
      </c>
      <c r="Z71" s="42">
        <f>Z60+Z61+Z66</f>
        <v>-859846.60000001034</v>
      </c>
      <c r="AA71" s="42">
        <f>AA60+AA61+AA66</f>
        <v>-186811.87</v>
      </c>
      <c r="AC71" s="32"/>
      <c r="AD71" s="32"/>
      <c r="AE71" s="32"/>
      <c r="AF71" s="32"/>
    </row>
    <row r="72" spans="1:32" ht="18" customHeight="1">
      <c r="A72" s="31" t="s">
        <v>443</v>
      </c>
      <c r="B72" s="36">
        <f t="shared" si="11"/>
        <v>105251.97</v>
      </c>
      <c r="C72" s="42">
        <f>'[1]2100'!$L$29+'[1]2100'!$L$30</f>
        <v>6817.43</v>
      </c>
      <c r="D72" s="42">
        <f>'[2]2100'!$L$29+'[2]2100'!$L$30</f>
        <v>0</v>
      </c>
      <c r="E72" s="42">
        <f>'[3]2100'!$L$29+'[3]2100'!$L$30</f>
        <v>0</v>
      </c>
      <c r="F72" s="42">
        <f>'[4]2100'!$L$29+'[4]2100'!$L$30</f>
        <v>0</v>
      </c>
      <c r="G72" s="42">
        <f>'[5]2100'!$L$29+'[5]2100'!$L$30</f>
        <v>0</v>
      </c>
      <c r="H72" s="42">
        <f>'[6]2100'!$L$29+'[6]2100'!$L$30</f>
        <v>0</v>
      </c>
      <c r="I72" s="42">
        <f>'[7]2100'!$L$29+'[7]2100'!$L$30</f>
        <v>0</v>
      </c>
      <c r="J72" s="42">
        <f>'[8]2100'!$L$29+'[8]2100'!$L$30</f>
        <v>0</v>
      </c>
      <c r="K72" s="42">
        <f>'[9]2100'!$L$29+'[9]2100'!$L$30</f>
        <v>0</v>
      </c>
      <c r="L72" s="42">
        <f>'[10]2100'!$L$29+'[10]2100'!$L$30</f>
        <v>0</v>
      </c>
      <c r="M72" s="42">
        <f>'[11]2100'!$L$29+'[11]2100'!$L$30</f>
        <v>0</v>
      </c>
      <c r="N72" s="42">
        <f>'[12]2110'!$L$16+'[12]2110'!$L$17</f>
        <v>0</v>
      </c>
      <c r="O72" s="42">
        <f>'[13]2110'!$L$16+'[13]2110'!$L$17</f>
        <v>0</v>
      </c>
      <c r="P72" s="42">
        <f>'[14]2110'!$L$16+'[14]2110'!$L$17</f>
        <v>0</v>
      </c>
      <c r="Q72" s="42">
        <f>'[15]2110'!$L$16+'[15]2110'!$L$17</f>
        <v>0</v>
      </c>
      <c r="R72" s="42">
        <f>'[16]2110'!$L$16+'[16]2110'!$L$17</f>
        <v>0</v>
      </c>
      <c r="S72" s="42">
        <f>'[17]2110'!$L$16+'[17]2110'!$L$17</f>
        <v>0</v>
      </c>
      <c r="T72" s="42">
        <f>'[18]2110'!$L$16+'[18]2110'!$L$17</f>
        <v>0</v>
      </c>
      <c r="U72" s="42">
        <f>'[19]2110'!$L$16+'[19]2110'!$L$17</f>
        <v>0</v>
      </c>
      <c r="V72" s="42">
        <f>'[20]2110'!$L$16+'[20]2110'!$L$17</f>
        <v>98434.54</v>
      </c>
      <c r="W72" s="42">
        <f>'[21]2110'!$L$16+'[21]2110'!$L$17</f>
        <v>0</v>
      </c>
      <c r="X72" s="42">
        <f>'[22]2110'!$L$16+'[22]2110'!$L$17</f>
        <v>0</v>
      </c>
      <c r="Y72" s="42">
        <f>'[23]2110'!$L$16+'[23]2110'!$L$17</f>
        <v>0</v>
      </c>
      <c r="Z72" s="42">
        <f>'[24]2110'!$L$16+'[24]2110'!$L$17</f>
        <v>0</v>
      </c>
      <c r="AA72" s="42">
        <f>'[25]2110'!$L$16+'[25]2110'!$L$17</f>
        <v>0</v>
      </c>
    </row>
    <row r="73" spans="1:32" ht="18" customHeight="1">
      <c r="A73" s="31" t="s">
        <v>444</v>
      </c>
      <c r="B73" s="36">
        <f t="shared" si="11"/>
        <v>13104425.68</v>
      </c>
      <c r="C73" s="42">
        <f>+'[1]2100'!$L$31</f>
        <v>12490146.17</v>
      </c>
      <c r="D73" s="42">
        <f>+'[2]2100'!$L$31</f>
        <v>67.67</v>
      </c>
      <c r="E73" s="42">
        <f>+'[3]2100'!$L$31</f>
        <v>0</v>
      </c>
      <c r="F73" s="42">
        <f>+'[4]2100'!$L$31</f>
        <v>2100</v>
      </c>
      <c r="G73" s="42">
        <f>+'[5]2100'!$L$31</f>
        <v>0</v>
      </c>
      <c r="H73" s="42">
        <f>+'[6]2100'!$L$31</f>
        <v>0</v>
      </c>
      <c r="I73" s="42">
        <f>+'[7]2100'!$L$31</f>
        <v>0</v>
      </c>
      <c r="J73" s="42">
        <f>+'[8]2100'!$L$31</f>
        <v>1431.62</v>
      </c>
      <c r="K73" s="42">
        <f>+'[9]2100'!$L$31</f>
        <v>122155.54</v>
      </c>
      <c r="L73" s="42">
        <f>+'[10]2100'!$L$31</f>
        <v>0</v>
      </c>
      <c r="M73" s="42">
        <f>+'[11]2100'!$L$31</f>
        <v>0</v>
      </c>
      <c r="N73" s="42">
        <f>'[12]2110'!$L$18</f>
        <v>1219.8800000000001</v>
      </c>
      <c r="O73" s="42">
        <f>'[13]2110'!$L$18</f>
        <v>980</v>
      </c>
      <c r="P73" s="42">
        <f>'[14]2110'!$L$18</f>
        <v>0</v>
      </c>
      <c r="Q73" s="42">
        <f>'[15]2110'!$L$18</f>
        <v>115263.19</v>
      </c>
      <c r="R73" s="42">
        <f>'[16]2110'!$L$18</f>
        <v>9758.76</v>
      </c>
      <c r="S73" s="42">
        <f>'[17]2110'!$L$18</f>
        <v>2718.51</v>
      </c>
      <c r="T73" s="42">
        <f>'[18]2110'!$L$18</f>
        <v>153873.28</v>
      </c>
      <c r="U73" s="42">
        <f>'[19]2110'!$L$18</f>
        <v>29919.14</v>
      </c>
      <c r="V73" s="42">
        <f>'[20]2110'!$L$18</f>
        <v>161779.66</v>
      </c>
      <c r="W73" s="42">
        <f>'[21]2110'!$L$18</f>
        <v>0</v>
      </c>
      <c r="X73" s="42">
        <f>'[22]2110'!$L$18</f>
        <v>0</v>
      </c>
      <c r="Y73" s="42">
        <f>'[23]2110'!$L$18</f>
        <v>4056.64</v>
      </c>
      <c r="Z73" s="42">
        <f>'[24]2110'!$L$18</f>
        <v>5428.96</v>
      </c>
      <c r="AA73" s="42">
        <f>'[25]2110'!$L$18</f>
        <v>3526.66</v>
      </c>
    </row>
    <row r="74" spans="1:32" ht="18" customHeight="1">
      <c r="A74" s="31" t="s">
        <v>445</v>
      </c>
      <c r="B74" s="36">
        <f t="shared" si="11"/>
        <v>-478056001.03000003</v>
      </c>
      <c r="C74" s="42">
        <f>-'[1]2100'!$D$16</f>
        <v>-457876225.22000003</v>
      </c>
      <c r="D74" s="42">
        <f>-'[2]2100'!$D$16</f>
        <v>-1066.9100000000001</v>
      </c>
      <c r="E74" s="42">
        <f>-'[3]2100'!$D$16</f>
        <v>-384.22</v>
      </c>
      <c r="F74" s="42">
        <f>-'[4]2100'!$D$16</f>
        <v>0</v>
      </c>
      <c r="G74" s="42">
        <f>-'[5]2100'!$D$16</f>
        <v>-17.27</v>
      </c>
      <c r="H74" s="42">
        <f>-'[6]2100'!$D$16</f>
        <v>-275.22000000000003</v>
      </c>
      <c r="I74" s="42">
        <f>-'[7]2100'!$D$16</f>
        <v>0</v>
      </c>
      <c r="J74" s="42">
        <f>-'[8]2100'!$D$16</f>
        <v>0</v>
      </c>
      <c r="K74" s="42">
        <f>-'[9]2100'!$D$16</f>
        <v>-111113.60000000001</v>
      </c>
      <c r="L74" s="42">
        <f>-'[10]2100'!$D$16</f>
        <v>-1962.34</v>
      </c>
      <c r="M74" s="42">
        <f>-'[11]2100'!$D$16</f>
        <v>-101550.54</v>
      </c>
      <c r="N74" s="42">
        <f>-'[12]2110'!$D$22</f>
        <v>-104762.78</v>
      </c>
      <c r="O74" s="42">
        <f>-'[13]2110'!$D$22</f>
        <v>-1234</v>
      </c>
      <c r="P74" s="42">
        <f>-'[14]2110'!$D$22</f>
        <v>0</v>
      </c>
      <c r="Q74" s="42">
        <f>-'[15]2110'!$D$22</f>
        <v>-98417.66</v>
      </c>
      <c r="R74" s="42">
        <f>-'[16]2110'!$D$22</f>
        <v>-3815683.7800000003</v>
      </c>
      <c r="S74" s="42">
        <f>-'[17]2110'!$D$22</f>
        <v>-3848728.85</v>
      </c>
      <c r="T74" s="42">
        <f>-'[18]2110'!$D$22</f>
        <v>-4279499.67</v>
      </c>
      <c r="U74" s="42">
        <f>-'[19]2110'!$D$22</f>
        <v>-2512235.52</v>
      </c>
      <c r="V74" s="42">
        <f>-'[20]2110'!$D$22</f>
        <v>-1060524.5900000001</v>
      </c>
      <c r="W74" s="42">
        <f>-'[21]2110'!$D$22</f>
        <v>-399.46</v>
      </c>
      <c r="X74" s="42">
        <f>-'[22]2110'!$D$22</f>
        <v>-776.52</v>
      </c>
      <c r="Y74" s="42">
        <f>-'[23]2110'!$D$22</f>
        <v>-1076653.3500000001</v>
      </c>
      <c r="Z74" s="42">
        <f>-'[24]2110'!$D$22</f>
        <v>-3164489.53</v>
      </c>
      <c r="AA74" s="42">
        <f>-'[25]2110'!$D$22</f>
        <v>0</v>
      </c>
    </row>
    <row r="75" spans="1:32" ht="18" customHeight="1">
      <c r="A75" s="31" t="s">
        <v>446</v>
      </c>
      <c r="B75" s="36">
        <f t="shared" si="11"/>
        <v>-879555832.82000005</v>
      </c>
      <c r="C75" s="42">
        <f>-'[1]2100'!$D$19</f>
        <v>-879499938.82000005</v>
      </c>
      <c r="D75" s="42">
        <f>-'[2]2100'!$D$19</f>
        <v>0</v>
      </c>
      <c r="E75" s="42">
        <f>-'[3]2100'!$D$19</f>
        <v>0</v>
      </c>
      <c r="F75" s="42">
        <f>-'[4]2100'!$D$19</f>
        <v>0</v>
      </c>
      <c r="G75" s="42">
        <f>-'[5]2100'!$D$19</f>
        <v>0</v>
      </c>
      <c r="H75" s="42">
        <f>-'[6]2100'!$D$19</f>
        <v>0</v>
      </c>
      <c r="I75" s="42">
        <f>-'[7]2100'!$D$19</f>
        <v>0</v>
      </c>
      <c r="J75" s="42">
        <f>-'[8]2100'!$D$19</f>
        <v>0</v>
      </c>
      <c r="K75" s="42">
        <f>-'[9]2100'!$D$19</f>
        <v>0</v>
      </c>
      <c r="L75" s="42">
        <f>-'[10]2100'!$D$19</f>
        <v>0</v>
      </c>
      <c r="M75" s="42">
        <f>-'[11]2100'!$D$19</f>
        <v>0</v>
      </c>
      <c r="N75" s="42">
        <f>-'[12]2110'!$D$25</f>
        <v>0</v>
      </c>
      <c r="O75" s="42">
        <f>-'[13]2110'!$D$25</f>
        <v>0</v>
      </c>
      <c r="P75" s="42">
        <f>-'[14]2110'!$D$25</f>
        <v>0</v>
      </c>
      <c r="Q75" s="42">
        <f>-'[15]2110'!$D$25</f>
        <v>0</v>
      </c>
      <c r="R75" s="42">
        <f>-'[16]2110'!$D$25</f>
        <v>0</v>
      </c>
      <c r="S75" s="42">
        <f>-'[17]2110'!$D$25</f>
        <v>0</v>
      </c>
      <c r="T75" s="42">
        <f>-'[18]2110'!$D$25</f>
        <v>0</v>
      </c>
      <c r="U75" s="42">
        <f>-'[19]2110'!$D$25</f>
        <v>-56300</v>
      </c>
      <c r="V75" s="42">
        <f>-'[20]2110'!$D$25</f>
        <v>406</v>
      </c>
      <c r="W75" s="42">
        <f>-'[21]2110'!$D$25</f>
        <v>0</v>
      </c>
      <c r="X75" s="42">
        <f>-'[22]2110'!$D$25</f>
        <v>0</v>
      </c>
      <c r="Y75" s="42">
        <f>-'[23]2110'!$D$25</f>
        <v>0</v>
      </c>
      <c r="Z75" s="42">
        <f>-'[24]2110'!$D$25</f>
        <v>0</v>
      </c>
      <c r="AA75" s="42">
        <f>-'[25]2110'!$D$25</f>
        <v>0</v>
      </c>
    </row>
    <row r="76" spans="1:32" ht="18" customHeight="1">
      <c r="A76" s="31" t="s">
        <v>447</v>
      </c>
      <c r="B76" s="36">
        <f t="shared" si="11"/>
        <v>-50491.429999999993</v>
      </c>
      <c r="C76" s="42">
        <f>'[1]2100'!$L$34-'[1]2100'!$D$20</f>
        <v>0</v>
      </c>
      <c r="D76" s="42">
        <f>'[2]2100'!$L$34-'[2]2100'!$D$20</f>
        <v>0</v>
      </c>
      <c r="E76" s="42">
        <f>'[3]2100'!$L$34-'[3]2100'!$D$20</f>
        <v>0</v>
      </c>
      <c r="F76" s="42">
        <f>'[4]2100'!$L$34-'[4]2100'!$D$20</f>
        <v>0</v>
      </c>
      <c r="G76" s="42">
        <f>'[5]2100'!$L$34-'[5]2100'!$D$20</f>
        <v>0</v>
      </c>
      <c r="H76" s="42">
        <f>'[6]2100'!$L$34-'[6]2100'!$D$20</f>
        <v>0</v>
      </c>
      <c r="I76" s="42">
        <f>'[7]2100'!$L$34-'[7]2100'!$D$20</f>
        <v>0</v>
      </c>
      <c r="J76" s="42">
        <f>'[8]2100'!$L$34-'[8]2100'!$D$20</f>
        <v>0</v>
      </c>
      <c r="K76" s="42">
        <f>'[9]2100'!$L$34-'[9]2100'!$D$20</f>
        <v>0</v>
      </c>
      <c r="L76" s="42">
        <f>'[10]2100'!$L$34-'[10]2100'!$D$20</f>
        <v>0</v>
      </c>
      <c r="M76" s="42">
        <f>'[11]2100'!$L$34-'[11]2100'!$D$20</f>
        <v>0</v>
      </c>
      <c r="N76" s="42">
        <f>'[12]2110'!$L$21-'[12]2110'!$D$26</f>
        <v>0</v>
      </c>
      <c r="O76" s="42">
        <f>'[13]2110'!$L$21-'[13]2110'!$D$26</f>
        <v>0</v>
      </c>
      <c r="P76" s="42">
        <f>'[14]2110'!$L$21-'[14]2110'!$D$26</f>
        <v>0</v>
      </c>
      <c r="Q76" s="42">
        <f>'[15]2110'!$L$21-'[15]2110'!$D$26</f>
        <v>0</v>
      </c>
      <c r="R76" s="42">
        <f>'[16]2110'!$L$21-'[16]2110'!$D$26</f>
        <v>0</v>
      </c>
      <c r="S76" s="42">
        <f>'[17]2110'!$L$21-'[17]2110'!$D$26</f>
        <v>-58697.88</v>
      </c>
      <c r="T76" s="42">
        <f>'[18]2110'!$L$21-'[18]2110'!$D$26</f>
        <v>0</v>
      </c>
      <c r="U76" s="42">
        <f>'[19]2110'!$L$21-'[19]2110'!$D$26</f>
        <v>0</v>
      </c>
      <c r="V76" s="42">
        <f>'[20]2110'!$L$21-'[20]2110'!$D$26</f>
        <v>8206.4500000000007</v>
      </c>
      <c r="W76" s="42">
        <f>'[21]2110'!$L$21-'[21]2110'!$D$26</f>
        <v>0</v>
      </c>
      <c r="X76" s="42">
        <f>'[22]2110'!$L$21-'[22]2110'!$D$26</f>
        <v>0</v>
      </c>
      <c r="Y76" s="42">
        <f>'[23]2110'!$L$21-'[23]2110'!$D$26</f>
        <v>0</v>
      </c>
      <c r="Z76" s="42">
        <f>'[24]2110'!$L$21-'[24]2110'!$D$26</f>
        <v>0</v>
      </c>
      <c r="AA76" s="42">
        <f>'[25]2110'!$L$21-'[25]2110'!$D$26</f>
        <v>0</v>
      </c>
      <c r="AC76" s="26"/>
      <c r="AE76" s="26"/>
    </row>
    <row r="77" spans="1:32" ht="18" customHeight="1">
      <c r="A77" s="216" t="s">
        <v>448</v>
      </c>
      <c r="B77" s="217">
        <f t="shared" si="11"/>
        <v>-1344452647.6300004</v>
      </c>
      <c r="C77" s="42">
        <f t="shared" ref="C77:J77" si="32">SUM(C72:C76)</f>
        <v>-1324879200.4400001</v>
      </c>
      <c r="D77" s="42">
        <f t="shared" si="32"/>
        <v>-999.24000000000012</v>
      </c>
      <c r="E77" s="42">
        <f t="shared" si="32"/>
        <v>-384.22</v>
      </c>
      <c r="F77" s="42">
        <f t="shared" si="32"/>
        <v>2100</v>
      </c>
      <c r="G77" s="42">
        <f t="shared" si="32"/>
        <v>-17.27</v>
      </c>
      <c r="H77" s="42">
        <f>SUM(H72:H76)</f>
        <v>-275.22000000000003</v>
      </c>
      <c r="I77" s="42">
        <f t="shared" si="32"/>
        <v>0</v>
      </c>
      <c r="J77" s="42">
        <f t="shared" si="32"/>
        <v>1431.62</v>
      </c>
      <c r="K77" s="42">
        <f t="shared" ref="K77:T77" si="33">SUM(K72:K76)</f>
        <v>11041.939999999988</v>
      </c>
      <c r="L77" s="42">
        <f t="shared" si="33"/>
        <v>-1962.34</v>
      </c>
      <c r="M77" s="42">
        <f t="shared" ref="M77" si="34">SUM(M72:M76)</f>
        <v>-101550.54</v>
      </c>
      <c r="N77" s="42">
        <f t="shared" si="33"/>
        <v>-103542.9</v>
      </c>
      <c r="O77" s="42">
        <f t="shared" si="33"/>
        <v>-254</v>
      </c>
      <c r="P77" s="42">
        <f t="shared" si="33"/>
        <v>0</v>
      </c>
      <c r="Q77" s="42">
        <f t="shared" si="33"/>
        <v>16845.53</v>
      </c>
      <c r="R77" s="42">
        <f t="shared" ref="R77" si="35">SUM(R72:R76)</f>
        <v>-3805925.0200000005</v>
      </c>
      <c r="S77" s="42">
        <f t="shared" si="33"/>
        <v>-3904708.22</v>
      </c>
      <c r="T77" s="42">
        <f t="shared" si="33"/>
        <v>-4125626.39</v>
      </c>
      <c r="U77" s="42">
        <f t="shared" ref="U77:V77" si="36">SUM(U72:U76)</f>
        <v>-2538616.38</v>
      </c>
      <c r="V77" s="42">
        <f t="shared" si="36"/>
        <v>-791697.94000000018</v>
      </c>
      <c r="W77" s="42">
        <f>SUM(W72:W76)</f>
        <v>-399.46</v>
      </c>
      <c r="X77" s="42">
        <f>SUM(X72:X76)</f>
        <v>-776.52</v>
      </c>
      <c r="Y77" s="42">
        <f>SUM(Y72:Y76)</f>
        <v>-1072596.7100000002</v>
      </c>
      <c r="Z77" s="42">
        <f>SUM(Z72:Z76)</f>
        <v>-3159060.57</v>
      </c>
      <c r="AA77" s="42">
        <f>SUM(AA72:AA76)</f>
        <v>3526.66</v>
      </c>
    </row>
    <row r="78" spans="1:32" ht="18" customHeight="1">
      <c r="A78" s="216" t="s">
        <v>505</v>
      </c>
      <c r="B78" s="217">
        <f t="shared" ref="B78" si="37">SUM(C78:AA78)</f>
        <v>-2500013751.7000031</v>
      </c>
      <c r="C78" s="42">
        <f t="shared" ref="C78:J78" si="38">C71+C77</f>
        <v>-2636972913.0000038</v>
      </c>
      <c r="D78" s="42">
        <f t="shared" si="38"/>
        <v>-1631172.82</v>
      </c>
      <c r="E78" s="42">
        <f t="shared" si="38"/>
        <v>308859.30999999848</v>
      </c>
      <c r="F78" s="42">
        <f t="shared" si="38"/>
        <v>-290957.16999999993</v>
      </c>
      <c r="G78" s="42">
        <f t="shared" si="38"/>
        <v>-1194.430000000149</v>
      </c>
      <c r="H78" s="42">
        <f>H71+H77</f>
        <v>11503.789999999864</v>
      </c>
      <c r="I78" s="42">
        <f t="shared" si="38"/>
        <v>-8972.5800000000745</v>
      </c>
      <c r="J78" s="42">
        <f t="shared" si="38"/>
        <v>-65548.620000000228</v>
      </c>
      <c r="K78" s="42">
        <f t="shared" ref="K78:T78" si="39">K71+K77</f>
        <v>154668723.59</v>
      </c>
      <c r="L78" s="42">
        <f t="shared" si="39"/>
        <v>-809310.18000000075</v>
      </c>
      <c r="M78" s="42">
        <f t="shared" ref="M78" si="40">M71+M77</f>
        <v>-66408.640000003128</v>
      </c>
      <c r="N78" s="42">
        <f t="shared" si="39"/>
        <v>156498.77999999851</v>
      </c>
      <c r="O78" s="42">
        <f t="shared" si="39"/>
        <v>-1671798</v>
      </c>
      <c r="P78" s="42">
        <f t="shared" si="39"/>
        <v>-323469.60000000009</v>
      </c>
      <c r="Q78" s="42">
        <f t="shared" si="39"/>
        <v>6253063.3900000155</v>
      </c>
      <c r="R78" s="42">
        <f t="shared" ref="R78" si="41">R71+R77</f>
        <v>7367921.7500000698</v>
      </c>
      <c r="S78" s="42">
        <f t="shared" si="39"/>
        <v>-8055116.900000005</v>
      </c>
      <c r="T78" s="42">
        <f t="shared" si="39"/>
        <v>-23119061.16999995</v>
      </c>
      <c r="U78" s="42">
        <f t="shared" ref="U78:V78" si="42">U71+U77</f>
        <v>4859980.6499999939</v>
      </c>
      <c r="V78" s="42">
        <f t="shared" si="42"/>
        <v>3696038.9399999846</v>
      </c>
      <c r="W78" s="42">
        <f>W71+W77</f>
        <v>153.27999999999071</v>
      </c>
      <c r="X78" s="42">
        <f>X71+X77</f>
        <v>244973.70999999976</v>
      </c>
      <c r="Y78" s="42">
        <f>Y71+Y77</f>
        <v>-363353.40000001108</v>
      </c>
      <c r="Z78" s="42">
        <f>Z71+Z77</f>
        <v>-4018907.1700000102</v>
      </c>
      <c r="AA78" s="42">
        <f>AA71+AA77</f>
        <v>-183285.21</v>
      </c>
    </row>
    <row r="79" spans="1:32" ht="18" customHeight="1">
      <c r="A79" s="60"/>
      <c r="B79" s="33"/>
      <c r="C79" s="42"/>
      <c r="D79" s="42"/>
      <c r="E79" s="42"/>
      <c r="F79" s="42"/>
      <c r="G79" s="42"/>
      <c r="H79" s="42"/>
      <c r="I79" s="42"/>
      <c r="J79" s="42"/>
      <c r="K79" s="42"/>
      <c r="L79" s="42"/>
      <c r="M79" s="42"/>
      <c r="N79" s="42"/>
      <c r="O79" s="42"/>
      <c r="P79" s="42"/>
      <c r="Q79" s="42"/>
      <c r="R79" s="42"/>
      <c r="S79" s="42"/>
      <c r="T79" s="42"/>
      <c r="U79" s="42"/>
      <c r="V79" s="42"/>
      <c r="W79" s="42"/>
      <c r="X79" s="42"/>
      <c r="Y79" s="42"/>
      <c r="Z79" s="42"/>
      <c r="AA79" s="42"/>
    </row>
    <row r="80" spans="1:32" ht="18" customHeight="1">
      <c r="A80" s="55" t="s">
        <v>47</v>
      </c>
      <c r="B80" s="56"/>
      <c r="C80" s="42"/>
      <c r="D80" s="42"/>
      <c r="E80" s="42"/>
      <c r="F80" s="42"/>
      <c r="G80" s="42"/>
      <c r="H80" s="42"/>
      <c r="I80" s="42"/>
      <c r="J80" s="42"/>
      <c r="K80" s="42"/>
      <c r="L80" s="42"/>
      <c r="M80" s="42"/>
      <c r="N80" s="42"/>
      <c r="O80" s="42"/>
      <c r="P80" s="42"/>
      <c r="Q80" s="42"/>
      <c r="R80" s="42"/>
      <c r="S80" s="42"/>
      <c r="T80" s="42"/>
      <c r="U80" s="42"/>
      <c r="V80" s="42"/>
      <c r="W80" s="42"/>
      <c r="X80" s="42"/>
      <c r="Y80" s="42"/>
      <c r="Z80" s="42"/>
      <c r="AA80" s="42"/>
    </row>
    <row r="81" spans="1:27" ht="15.75">
      <c r="A81" s="31" t="s">
        <v>449</v>
      </c>
      <c r="B81" s="36">
        <f>SUM(C81:AA81)</f>
        <v>0</v>
      </c>
      <c r="C81" s="42"/>
      <c r="D81" s="42"/>
      <c r="E81" s="42"/>
      <c r="F81" s="42"/>
      <c r="G81" s="42"/>
      <c r="H81" s="42"/>
      <c r="I81" s="42"/>
      <c r="J81" s="42"/>
      <c r="K81" s="42"/>
      <c r="L81" s="42"/>
      <c r="M81" s="42"/>
      <c r="N81" s="42"/>
      <c r="O81" s="42"/>
      <c r="P81" s="42"/>
      <c r="Q81" s="42"/>
      <c r="R81" s="42"/>
      <c r="S81" s="42"/>
      <c r="T81" s="42"/>
      <c r="U81" s="42"/>
      <c r="V81" s="42"/>
      <c r="W81" s="42"/>
      <c r="X81" s="42"/>
      <c r="Y81" s="42"/>
      <c r="Z81" s="42"/>
      <c r="AA81" s="42"/>
    </row>
    <row r="82" spans="1:27" ht="16.5" thickBot="1">
      <c r="A82" s="218" t="s">
        <v>450</v>
      </c>
      <c r="B82" s="210">
        <f>SUM(C82:AA82)</f>
        <v>-2500013751.7000031</v>
      </c>
      <c r="C82" s="69">
        <f>C78+C81</f>
        <v>-2636972913.0000038</v>
      </c>
      <c r="D82" s="69">
        <f t="shared" ref="D82:J82" si="43">D78+D81</f>
        <v>-1631172.82</v>
      </c>
      <c r="E82" s="69">
        <f t="shared" si="43"/>
        <v>308859.30999999848</v>
      </c>
      <c r="F82" s="69">
        <f t="shared" si="43"/>
        <v>-290957.16999999993</v>
      </c>
      <c r="G82" s="69">
        <f t="shared" si="43"/>
        <v>-1194.430000000149</v>
      </c>
      <c r="H82" s="69">
        <f t="shared" si="43"/>
        <v>11503.789999999864</v>
      </c>
      <c r="I82" s="69">
        <f t="shared" si="43"/>
        <v>-8972.5800000000745</v>
      </c>
      <c r="J82" s="69">
        <f t="shared" si="43"/>
        <v>-65548.620000000228</v>
      </c>
      <c r="K82" s="69">
        <f t="shared" ref="K82:T82" si="44">K78+K81</f>
        <v>154668723.59</v>
      </c>
      <c r="L82" s="69">
        <f t="shared" si="44"/>
        <v>-809310.18000000075</v>
      </c>
      <c r="M82" s="69">
        <f t="shared" ref="M82" si="45">M78+M81</f>
        <v>-66408.640000003128</v>
      </c>
      <c r="N82" s="69">
        <f t="shared" si="44"/>
        <v>156498.77999999851</v>
      </c>
      <c r="O82" s="69">
        <f t="shared" si="44"/>
        <v>-1671798</v>
      </c>
      <c r="P82" s="69">
        <f t="shared" si="44"/>
        <v>-323469.60000000009</v>
      </c>
      <c r="Q82" s="69">
        <f t="shared" si="44"/>
        <v>6253063.3900000155</v>
      </c>
      <c r="R82" s="69">
        <f t="shared" ref="R82" si="46">R78+R81</f>
        <v>7367921.7500000698</v>
      </c>
      <c r="S82" s="69">
        <f t="shared" si="44"/>
        <v>-8055116.900000005</v>
      </c>
      <c r="T82" s="69">
        <f t="shared" si="44"/>
        <v>-23119061.16999995</v>
      </c>
      <c r="U82" s="69">
        <f t="shared" ref="U82:V82" si="47">U78+U81</f>
        <v>4859980.6499999939</v>
      </c>
      <c r="V82" s="69">
        <f t="shared" si="47"/>
        <v>3696038.9399999846</v>
      </c>
      <c r="W82" s="69">
        <f>W78+W81</f>
        <v>153.27999999999071</v>
      </c>
      <c r="X82" s="69">
        <f>X78+X81</f>
        <v>244973.70999999976</v>
      </c>
      <c r="Y82" s="69">
        <f>Y78+Y81</f>
        <v>-363353.40000001108</v>
      </c>
      <c r="Z82" s="69">
        <f>Z78+Z81</f>
        <v>-4018907.1700000102</v>
      </c>
      <c r="AA82" s="69">
        <f>AA78+AA81</f>
        <v>-183285.21</v>
      </c>
    </row>
    <row r="83" spans="1:27" ht="15.75">
      <c r="A83" s="60"/>
      <c r="B83" s="33"/>
      <c r="C83" s="33"/>
      <c r="D83" s="33"/>
      <c r="E83" s="33"/>
      <c r="F83" s="33"/>
      <c r="G83" s="33"/>
      <c r="H83" s="33"/>
      <c r="I83" s="33"/>
      <c r="J83" s="33"/>
      <c r="K83" s="33"/>
      <c r="L83" s="33"/>
      <c r="M83" s="33"/>
      <c r="N83" s="33"/>
      <c r="O83" s="33"/>
      <c r="P83" s="33"/>
      <c r="Q83" s="33"/>
      <c r="R83" s="33"/>
      <c r="S83" s="33"/>
      <c r="T83" s="33"/>
      <c r="U83" s="33"/>
      <c r="V83" s="33"/>
      <c r="W83" s="33"/>
      <c r="X83" s="33"/>
      <c r="Y83" s="33"/>
      <c r="Z83" s="33"/>
      <c r="AA83" s="33"/>
    </row>
    <row r="84" spans="1:27" ht="15.75">
      <c r="A84" s="32" t="s">
        <v>480</v>
      </c>
      <c r="C84" s="33"/>
      <c r="D84" s="33"/>
      <c r="E84" s="33"/>
      <c r="F84" s="33"/>
      <c r="G84" s="33"/>
      <c r="H84" s="33"/>
      <c r="I84" s="33"/>
      <c r="J84" s="33"/>
      <c r="K84" s="33"/>
      <c r="L84" s="33"/>
      <c r="M84" s="33"/>
      <c r="N84" s="33"/>
      <c r="O84" s="33"/>
      <c r="P84" s="33"/>
      <c r="Q84" s="33"/>
      <c r="R84" s="33"/>
      <c r="S84" s="33"/>
      <c r="T84" s="33"/>
      <c r="U84" s="33"/>
      <c r="V84" s="33"/>
      <c r="W84" s="33"/>
      <c r="X84" s="33"/>
      <c r="Y84" s="33"/>
      <c r="Z84" s="33"/>
      <c r="AA84" s="33"/>
    </row>
    <row r="85" spans="1:27" ht="15.75">
      <c r="A85" s="32" t="s">
        <v>481</v>
      </c>
      <c r="W85" s="33"/>
      <c r="X85" s="33"/>
      <c r="Y85" s="33"/>
      <c r="Z85" s="33"/>
      <c r="AA85" s="33"/>
    </row>
    <row r="86" spans="1:27" ht="15.75">
      <c r="A86" s="32"/>
    </row>
    <row r="87" spans="1:27" ht="15.75">
      <c r="A87" s="60" t="s">
        <v>478</v>
      </c>
    </row>
    <row r="88" spans="1:27" ht="15.75">
      <c r="A88" s="31" t="s">
        <v>479</v>
      </c>
    </row>
  </sheetData>
  <phoneticPr fontId="1" type="noConversion"/>
  <printOptions horizontalCentered="1"/>
  <pageMargins left="0.31496062992125984" right="0.31496062992125984" top="0.59055118110236227" bottom="0.59055118110236227" header="0" footer="0"/>
  <pageSetup paperSize="9" scale="47"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pageSetUpPr fitToPage="1"/>
  </sheetPr>
  <dimension ref="A1:HF189"/>
  <sheetViews>
    <sheetView zoomScale="75" workbookViewId="0">
      <selection activeCell="B1" sqref="B1"/>
    </sheetView>
  </sheetViews>
  <sheetFormatPr baseColWidth="10" defaultColWidth="11.42578125" defaultRowHeight="12.75"/>
  <cols>
    <col min="1" max="1" width="3.42578125" style="61" customWidth="1"/>
    <col min="2" max="2" width="39.140625" style="3" customWidth="1"/>
    <col min="3" max="3" width="22.140625" style="3" customWidth="1"/>
    <col min="4" max="4" width="19" style="3" customWidth="1"/>
    <col min="5" max="6" width="19.85546875" style="3" customWidth="1"/>
    <col min="7" max="7" width="20.42578125" style="3" customWidth="1"/>
    <col min="8" max="8" width="6.28515625" style="3" customWidth="1"/>
    <col min="9" max="9" width="10.5703125" style="3" customWidth="1"/>
    <col min="10" max="10" width="19.28515625" style="3" customWidth="1"/>
    <col min="11" max="11" width="8.28515625" style="3" bestFit="1" customWidth="1"/>
    <col min="12" max="13" width="18" style="3" customWidth="1"/>
    <col min="14" max="18" width="11.42578125" style="3"/>
    <col min="19" max="19" width="73.140625" style="3" bestFit="1" customWidth="1"/>
    <col min="20" max="20" width="11.42578125" style="3"/>
    <col min="21" max="24" width="19.140625" style="3" customWidth="1"/>
    <col min="25" max="25" width="21" style="3" customWidth="1"/>
    <col min="26" max="28" width="19.140625" style="3" customWidth="1"/>
    <col min="29" max="16384" width="11.42578125" style="3"/>
  </cols>
  <sheetData>
    <row r="1" spans="1:214" s="2" customFormat="1" ht="60" customHeight="1">
      <c r="A1" s="5"/>
      <c r="B1" s="6"/>
      <c r="C1" s="9"/>
      <c r="D1" s="9"/>
      <c r="E1" s="9"/>
      <c r="F1" s="9"/>
      <c r="G1" s="9"/>
      <c r="H1" s="9"/>
      <c r="I1" s="9"/>
      <c r="J1" s="9"/>
      <c r="K1" s="6"/>
      <c r="L1" s="7" t="s">
        <v>24</v>
      </c>
      <c r="M1" s="8">
        <f>Balance!AF1</f>
        <v>2016</v>
      </c>
      <c r="N1" s="45"/>
      <c r="O1" s="45"/>
      <c r="P1" s="45"/>
      <c r="Q1" s="45"/>
      <c r="R1" s="45"/>
      <c r="AC1" s="45"/>
      <c r="AD1" s="45"/>
      <c r="AE1" s="45"/>
      <c r="AF1" s="45"/>
      <c r="AG1" s="45"/>
      <c r="AH1" s="45"/>
      <c r="AI1" s="45"/>
      <c r="AJ1" s="45"/>
      <c r="AK1" s="45"/>
      <c r="AL1" s="45"/>
      <c r="AM1" s="45"/>
      <c r="AN1" s="45"/>
      <c r="AO1" s="45"/>
      <c r="AP1" s="45"/>
      <c r="AQ1" s="45"/>
      <c r="AR1" s="45"/>
      <c r="AS1" s="45"/>
      <c r="AT1" s="45"/>
      <c r="AU1" s="45"/>
      <c r="AV1" s="45"/>
      <c r="AW1" s="45"/>
      <c r="AX1" s="45"/>
      <c r="AY1" s="45"/>
      <c r="AZ1" s="45"/>
      <c r="BA1" s="45"/>
      <c r="BB1" s="45"/>
      <c r="BC1" s="45"/>
      <c r="BD1" s="45"/>
      <c r="BE1" s="45"/>
      <c r="BF1" s="45"/>
      <c r="BG1" s="45"/>
      <c r="BH1" s="45"/>
      <c r="BI1" s="45"/>
      <c r="BJ1" s="45"/>
      <c r="BK1" s="45"/>
      <c r="BL1" s="45"/>
      <c r="BM1" s="45"/>
      <c r="BN1" s="45"/>
      <c r="BO1" s="45"/>
      <c r="BP1" s="45"/>
      <c r="BQ1" s="45"/>
      <c r="BR1" s="45"/>
      <c r="BS1" s="45"/>
      <c r="BT1" s="45"/>
      <c r="BU1" s="45"/>
      <c r="BV1" s="45"/>
      <c r="BW1" s="45"/>
      <c r="BX1" s="45"/>
      <c r="BY1" s="45"/>
      <c r="BZ1" s="45"/>
      <c r="CA1" s="45"/>
      <c r="CB1" s="45"/>
      <c r="CC1" s="45"/>
      <c r="CD1" s="45"/>
      <c r="CE1" s="45"/>
      <c r="CF1" s="45"/>
      <c r="CG1" s="45"/>
      <c r="CH1" s="45"/>
      <c r="CI1" s="45"/>
      <c r="CJ1" s="45"/>
      <c r="CK1" s="45"/>
      <c r="CL1" s="45"/>
      <c r="CM1" s="45"/>
      <c r="CN1" s="45"/>
      <c r="CO1" s="45"/>
      <c r="CP1" s="45"/>
      <c r="CQ1" s="45"/>
      <c r="CR1" s="45"/>
      <c r="CS1" s="45"/>
      <c r="CT1" s="45"/>
      <c r="CU1" s="45"/>
      <c r="CV1" s="45"/>
      <c r="CW1" s="45"/>
      <c r="CX1" s="45"/>
      <c r="CY1" s="45"/>
      <c r="CZ1" s="45"/>
      <c r="DA1" s="45"/>
      <c r="DB1" s="45"/>
      <c r="DC1" s="45"/>
      <c r="DD1" s="45"/>
      <c r="DE1" s="45"/>
      <c r="DF1" s="45"/>
      <c r="DG1" s="45"/>
      <c r="DH1" s="45"/>
      <c r="DI1" s="45"/>
      <c r="DJ1" s="45"/>
      <c r="DK1" s="45"/>
      <c r="DL1" s="45"/>
      <c r="DM1" s="45"/>
      <c r="DN1" s="45"/>
      <c r="DO1" s="45"/>
      <c r="DP1" s="45"/>
      <c r="DQ1" s="45"/>
      <c r="DR1" s="45"/>
      <c r="DS1" s="45"/>
      <c r="DT1" s="45"/>
      <c r="DU1" s="45"/>
      <c r="DV1" s="45"/>
      <c r="DW1" s="45"/>
      <c r="DX1" s="45"/>
      <c r="DY1" s="45"/>
      <c r="DZ1" s="45"/>
      <c r="EA1" s="45"/>
      <c r="EB1" s="45"/>
      <c r="EC1" s="46"/>
      <c r="ED1" s="46"/>
      <c r="EE1" s="46"/>
      <c r="EF1" s="46"/>
      <c r="EG1" s="46"/>
      <c r="EH1" s="46"/>
      <c r="EI1" s="46"/>
      <c r="EJ1" s="46"/>
      <c r="EK1" s="46"/>
      <c r="EL1" s="46"/>
      <c r="EM1" s="46"/>
      <c r="EN1" s="46"/>
      <c r="EO1" s="46"/>
      <c r="EP1" s="46"/>
      <c r="EQ1" s="46"/>
      <c r="ER1" s="46"/>
      <c r="ES1" s="46"/>
      <c r="ET1" s="46"/>
      <c r="EU1" s="46"/>
      <c r="EV1" s="46"/>
      <c r="EW1" s="46"/>
      <c r="EX1" s="46"/>
      <c r="EY1" s="46"/>
      <c r="EZ1" s="46"/>
      <c r="FA1" s="46"/>
      <c r="FB1" s="46"/>
      <c r="FC1" s="46"/>
      <c r="FD1" s="46"/>
      <c r="FE1" s="46"/>
      <c r="FF1" s="46"/>
      <c r="FG1" s="46"/>
      <c r="FH1" s="46"/>
      <c r="FI1" s="46"/>
      <c r="FJ1" s="46"/>
      <c r="FK1" s="46"/>
      <c r="FL1" s="46"/>
      <c r="FM1" s="46"/>
      <c r="FN1" s="46"/>
      <c r="FO1" s="46"/>
      <c r="FP1" s="46"/>
      <c r="FQ1" s="46"/>
      <c r="FR1" s="46"/>
      <c r="FS1" s="46"/>
      <c r="FT1" s="46"/>
      <c r="FU1" s="46"/>
      <c r="FV1" s="46"/>
      <c r="FW1" s="46"/>
      <c r="FX1" s="46"/>
      <c r="FY1" s="46"/>
      <c r="FZ1" s="46"/>
      <c r="GA1" s="46"/>
      <c r="GB1" s="46"/>
      <c r="GC1" s="46"/>
      <c r="GD1" s="46"/>
      <c r="GE1" s="46"/>
      <c r="GF1" s="46"/>
      <c r="GG1" s="46"/>
      <c r="GH1" s="46"/>
      <c r="GI1" s="46"/>
      <c r="GJ1" s="46"/>
      <c r="GK1" s="46"/>
      <c r="GL1" s="46"/>
      <c r="GM1" s="46"/>
      <c r="GN1" s="46"/>
      <c r="GO1" s="46"/>
      <c r="GP1" s="46"/>
      <c r="GQ1" s="46"/>
      <c r="GR1" s="46"/>
      <c r="GS1" s="46"/>
      <c r="GT1" s="46"/>
      <c r="GU1" s="46"/>
      <c r="GV1" s="46"/>
      <c r="GW1" s="46"/>
      <c r="GX1" s="46"/>
      <c r="GY1" s="46"/>
      <c r="GZ1" s="46"/>
      <c r="HA1" s="46"/>
      <c r="HB1" s="46"/>
      <c r="HC1" s="46"/>
      <c r="HD1" s="46"/>
      <c r="HE1" s="46"/>
      <c r="HF1" s="46"/>
    </row>
    <row r="2" spans="1:214" s="2" customFormat="1" ht="12.95" customHeight="1" thickBot="1">
      <c r="A2" s="5"/>
      <c r="B2" s="6"/>
      <c r="C2" s="9"/>
      <c r="D2" s="9"/>
      <c r="E2" s="9"/>
      <c r="F2" s="9"/>
      <c r="G2" s="9"/>
      <c r="H2" s="9"/>
      <c r="I2" s="9"/>
      <c r="J2" s="9"/>
      <c r="K2" s="6"/>
      <c r="L2" s="7"/>
      <c r="M2" s="87"/>
      <c r="N2" s="45"/>
      <c r="O2" s="45"/>
      <c r="P2" s="45"/>
      <c r="Q2" s="45"/>
      <c r="R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c r="CA2" s="45"/>
      <c r="CB2" s="45"/>
      <c r="CC2" s="45"/>
      <c r="CD2" s="45"/>
      <c r="CE2" s="45"/>
      <c r="CF2" s="45"/>
      <c r="CG2" s="45"/>
      <c r="CH2" s="45"/>
      <c r="CI2" s="45"/>
      <c r="CJ2" s="45"/>
      <c r="CK2" s="45"/>
      <c r="CL2" s="45"/>
      <c r="CM2" s="45"/>
      <c r="CN2" s="45"/>
      <c r="CO2" s="45"/>
      <c r="CP2" s="45"/>
      <c r="CQ2" s="45"/>
      <c r="CR2" s="45"/>
      <c r="CS2" s="45"/>
      <c r="CT2" s="45"/>
      <c r="CU2" s="45"/>
      <c r="CV2" s="45"/>
      <c r="CW2" s="45"/>
      <c r="CX2" s="45"/>
      <c r="CY2" s="45"/>
      <c r="CZ2" s="45"/>
      <c r="DA2" s="45"/>
      <c r="DB2" s="45"/>
      <c r="DC2" s="45"/>
      <c r="DD2" s="45"/>
      <c r="DE2" s="45"/>
      <c r="DF2" s="45"/>
      <c r="DG2" s="45"/>
      <c r="DH2" s="45"/>
      <c r="DI2" s="45"/>
      <c r="DJ2" s="45"/>
      <c r="DK2" s="45"/>
      <c r="DL2" s="45"/>
      <c r="DM2" s="45"/>
      <c r="DN2" s="45"/>
      <c r="DO2" s="45"/>
      <c r="DP2" s="45"/>
      <c r="DQ2" s="45"/>
      <c r="DR2" s="45"/>
      <c r="DS2" s="45"/>
      <c r="DT2" s="45"/>
      <c r="DU2" s="45"/>
      <c r="DV2" s="45"/>
      <c r="DW2" s="45"/>
      <c r="DX2" s="45"/>
      <c r="DY2" s="45"/>
      <c r="DZ2" s="45"/>
      <c r="EA2" s="45"/>
      <c r="EB2" s="45"/>
      <c r="EC2" s="46"/>
      <c r="ED2" s="46"/>
      <c r="EE2" s="46"/>
      <c r="EF2" s="46"/>
      <c r="EG2" s="46"/>
      <c r="EH2" s="46"/>
      <c r="EI2" s="46"/>
      <c r="EJ2" s="46"/>
      <c r="EK2" s="46"/>
      <c r="EL2" s="46"/>
      <c r="EM2" s="46"/>
      <c r="EN2" s="46"/>
      <c r="EO2" s="46"/>
      <c r="EP2" s="46"/>
      <c r="EQ2" s="46"/>
      <c r="ER2" s="46"/>
      <c r="ES2" s="46"/>
      <c r="ET2" s="46"/>
      <c r="EU2" s="46"/>
      <c r="EV2" s="46"/>
      <c r="EW2" s="46"/>
      <c r="EX2" s="46"/>
      <c r="EY2" s="46"/>
      <c r="EZ2" s="46"/>
      <c r="FA2" s="46"/>
      <c r="FB2" s="46"/>
      <c r="FC2" s="46"/>
      <c r="FD2" s="46"/>
      <c r="FE2" s="46"/>
      <c r="FF2" s="46"/>
      <c r="FG2" s="46"/>
      <c r="FH2" s="46"/>
      <c r="FI2" s="46"/>
      <c r="FJ2" s="46"/>
      <c r="FK2" s="46"/>
      <c r="FL2" s="46"/>
      <c r="FM2" s="46"/>
      <c r="FN2" s="46"/>
      <c r="FO2" s="46"/>
      <c r="FP2" s="46"/>
      <c r="FQ2" s="46"/>
      <c r="FR2" s="46"/>
      <c r="FS2" s="46"/>
      <c r="FT2" s="46"/>
      <c r="FU2" s="46"/>
      <c r="FV2" s="46"/>
      <c r="FW2" s="46"/>
      <c r="FX2" s="46"/>
      <c r="FY2" s="46"/>
      <c r="FZ2" s="46"/>
      <c r="GA2" s="46"/>
      <c r="GB2" s="46"/>
      <c r="GC2" s="46"/>
      <c r="GD2" s="46"/>
      <c r="GE2" s="46"/>
      <c r="GF2" s="46"/>
      <c r="GG2" s="46"/>
      <c r="GH2" s="46"/>
      <c r="GI2" s="46"/>
      <c r="GJ2" s="46"/>
      <c r="GK2" s="46"/>
      <c r="GL2" s="46"/>
      <c r="GM2" s="46"/>
      <c r="GN2" s="46"/>
      <c r="GO2" s="46"/>
      <c r="GP2" s="46"/>
      <c r="GQ2" s="46"/>
      <c r="GR2" s="46"/>
      <c r="GS2" s="46"/>
      <c r="GT2" s="46"/>
      <c r="GU2" s="46"/>
      <c r="GV2" s="46"/>
      <c r="GW2" s="46"/>
      <c r="GX2" s="46"/>
      <c r="GY2" s="46"/>
      <c r="GZ2" s="46"/>
      <c r="HA2" s="46"/>
      <c r="HB2" s="46"/>
      <c r="HC2" s="46"/>
      <c r="HD2" s="46"/>
      <c r="HE2" s="46"/>
      <c r="HF2" s="46"/>
    </row>
    <row r="3" spans="1:214" s="2" customFormat="1" ht="33" customHeight="1">
      <c r="A3" s="70" t="str">
        <f>"                                            "&amp;"SUBSECTOR ADMINISTRATIVO"</f>
        <v xml:space="preserve">                                            SUBSECTOR ADMINISTRATIVO</v>
      </c>
      <c r="B3" s="10"/>
      <c r="C3" s="10"/>
      <c r="D3" s="10"/>
      <c r="E3" s="10"/>
      <c r="F3" s="10"/>
      <c r="G3" s="10"/>
      <c r="H3" s="10"/>
      <c r="I3" s="10"/>
      <c r="J3" s="11"/>
      <c r="K3" s="11"/>
      <c r="L3" s="12"/>
      <c r="M3" s="13"/>
      <c r="N3" s="15"/>
      <c r="O3" s="15"/>
      <c r="P3" s="15"/>
      <c r="Q3" s="15"/>
      <c r="R3" s="1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c r="CA3" s="45"/>
      <c r="CB3" s="45"/>
      <c r="CC3" s="45"/>
      <c r="CD3" s="45"/>
      <c r="CE3" s="45"/>
      <c r="CF3" s="45"/>
      <c r="CG3" s="45"/>
      <c r="CH3" s="45"/>
      <c r="CI3" s="45"/>
      <c r="CJ3" s="45"/>
      <c r="CK3" s="45"/>
      <c r="CL3" s="45"/>
      <c r="CM3" s="45"/>
      <c r="CN3" s="45"/>
      <c r="CO3" s="45"/>
      <c r="CP3" s="45"/>
      <c r="CQ3" s="45"/>
      <c r="CR3" s="45"/>
      <c r="CS3" s="45"/>
      <c r="CT3" s="45"/>
      <c r="CU3" s="45"/>
      <c r="CV3" s="45"/>
      <c r="CW3" s="45"/>
      <c r="CX3" s="45"/>
      <c r="CY3" s="45"/>
      <c r="CZ3" s="45"/>
      <c r="DA3" s="45"/>
      <c r="DB3" s="45"/>
      <c r="DC3" s="45"/>
      <c r="DD3" s="45"/>
      <c r="DE3" s="45"/>
      <c r="DF3" s="45"/>
      <c r="DG3" s="45"/>
      <c r="DH3" s="45"/>
      <c r="DI3" s="45"/>
      <c r="DJ3" s="45"/>
      <c r="DK3" s="45"/>
      <c r="DL3" s="45"/>
      <c r="DM3" s="45"/>
      <c r="DN3" s="45"/>
      <c r="DO3" s="45"/>
      <c r="DP3" s="45"/>
      <c r="DQ3" s="45"/>
      <c r="DR3" s="45"/>
      <c r="DS3" s="45"/>
      <c r="DT3" s="45"/>
      <c r="DU3" s="45"/>
      <c r="DV3" s="45"/>
      <c r="DW3" s="45"/>
      <c r="DX3" s="45"/>
      <c r="DY3" s="45"/>
      <c r="DZ3" s="45"/>
      <c r="EA3" s="45"/>
      <c r="EB3" s="45"/>
      <c r="EC3" s="47"/>
      <c r="ED3" s="47"/>
      <c r="EE3" s="47"/>
      <c r="EF3" s="47"/>
      <c r="EG3" s="47"/>
      <c r="EH3" s="47"/>
      <c r="EI3" s="47"/>
      <c r="EJ3" s="47"/>
      <c r="EK3" s="47"/>
      <c r="EL3" s="47"/>
      <c r="EM3" s="47"/>
      <c r="EN3" s="47"/>
      <c r="EO3" s="47"/>
      <c r="EP3" s="47"/>
      <c r="EQ3" s="47"/>
      <c r="ER3" s="47"/>
      <c r="ES3" s="47"/>
      <c r="ET3" s="47"/>
      <c r="EU3" s="47"/>
      <c r="EV3" s="47"/>
      <c r="EW3" s="47"/>
      <c r="EX3" s="47"/>
      <c r="EY3" s="47"/>
      <c r="EZ3" s="47"/>
      <c r="FA3" s="47"/>
      <c r="FB3" s="47"/>
      <c r="FC3" s="47"/>
      <c r="FD3" s="47"/>
      <c r="FE3" s="47"/>
      <c r="FF3" s="47"/>
      <c r="FG3" s="47"/>
      <c r="FH3" s="47"/>
      <c r="FI3" s="47"/>
      <c r="FJ3" s="47"/>
      <c r="FK3" s="47"/>
      <c r="FL3" s="47"/>
      <c r="FM3" s="47"/>
      <c r="FN3" s="47"/>
      <c r="FO3" s="47"/>
      <c r="FP3" s="47"/>
      <c r="FQ3" s="47"/>
      <c r="FR3" s="47"/>
      <c r="FS3" s="47"/>
      <c r="FT3" s="47"/>
      <c r="FU3" s="47"/>
      <c r="FV3" s="47"/>
      <c r="FW3" s="47"/>
      <c r="FX3" s="47"/>
      <c r="FY3" s="47"/>
      <c r="FZ3" s="47"/>
      <c r="GA3" s="47"/>
      <c r="GB3" s="47"/>
      <c r="GC3" s="47"/>
      <c r="GD3" s="47"/>
      <c r="GE3" s="47"/>
      <c r="GF3" s="47"/>
      <c r="GG3" s="47"/>
      <c r="GH3" s="47"/>
      <c r="GI3" s="47"/>
      <c r="GJ3" s="47"/>
      <c r="GK3" s="47"/>
      <c r="GL3" s="47"/>
      <c r="GM3" s="47"/>
      <c r="GN3" s="47"/>
      <c r="GO3" s="47"/>
      <c r="GP3" s="47"/>
      <c r="GQ3" s="47"/>
      <c r="GR3" s="47"/>
      <c r="GS3" s="47"/>
      <c r="GT3" s="47"/>
      <c r="GU3" s="47"/>
      <c r="GV3" s="47"/>
      <c r="GW3" s="47"/>
      <c r="GX3" s="47"/>
      <c r="GY3" s="47"/>
      <c r="GZ3" s="47"/>
      <c r="HA3" s="47"/>
      <c r="HB3" s="47"/>
      <c r="HC3" s="47"/>
      <c r="HD3" s="47"/>
      <c r="HE3" s="47"/>
      <c r="HF3" s="47"/>
    </row>
    <row r="4" spans="1:214" s="2" customFormat="1" ht="20.100000000000001" customHeight="1">
      <c r="A4" s="14" t="s">
        <v>48</v>
      </c>
      <c r="B4" s="15"/>
      <c r="C4" s="15"/>
      <c r="D4" s="15"/>
      <c r="E4" s="15"/>
      <c r="F4" s="15"/>
      <c r="G4" s="15"/>
      <c r="H4" s="15"/>
      <c r="I4" s="15"/>
      <c r="J4" s="14"/>
      <c r="K4" s="14"/>
      <c r="L4" s="16"/>
      <c r="M4" s="17"/>
      <c r="N4" s="15"/>
      <c r="O4" s="15"/>
      <c r="P4" s="15"/>
      <c r="Q4" s="15"/>
      <c r="R4" s="15"/>
      <c r="AC4" s="49"/>
      <c r="AD4" s="49"/>
      <c r="AE4" s="49"/>
      <c r="AF4" s="49"/>
      <c r="AG4" s="49"/>
      <c r="AH4" s="49"/>
      <c r="AI4" s="49"/>
      <c r="AJ4" s="49"/>
      <c r="AK4" s="49"/>
      <c r="AL4" s="49"/>
      <c r="AM4" s="49"/>
      <c r="AN4" s="49"/>
      <c r="AO4" s="49"/>
      <c r="AP4" s="49"/>
      <c r="AQ4" s="49"/>
      <c r="AR4" s="49"/>
      <c r="AS4" s="49"/>
      <c r="AT4" s="49"/>
      <c r="AU4" s="49"/>
      <c r="AV4" s="49"/>
      <c r="AW4" s="49"/>
      <c r="AX4" s="50"/>
      <c r="AY4" s="50"/>
      <c r="AZ4" s="50"/>
      <c r="BA4" s="50"/>
      <c r="BB4" s="50"/>
      <c r="BC4" s="50"/>
      <c r="BD4" s="50"/>
      <c r="BE4" s="50"/>
      <c r="BF4" s="50"/>
      <c r="BG4" s="50"/>
      <c r="BH4" s="50"/>
      <c r="BI4" s="50"/>
      <c r="BJ4" s="50"/>
      <c r="BK4" s="50"/>
      <c r="BL4" s="50"/>
      <c r="BM4" s="50"/>
      <c r="BN4" s="50"/>
      <c r="BO4" s="50"/>
      <c r="BP4" s="50"/>
      <c r="BQ4" s="50"/>
      <c r="BR4" s="50"/>
      <c r="BS4" s="50"/>
      <c r="BT4" s="50"/>
      <c r="BU4" s="50"/>
      <c r="BV4" s="50"/>
      <c r="BW4" s="50"/>
      <c r="BX4" s="50"/>
      <c r="BY4" s="50"/>
      <c r="BZ4" s="50"/>
      <c r="CA4" s="50"/>
      <c r="CB4" s="50"/>
      <c r="CC4" s="50"/>
      <c r="CD4" s="50"/>
      <c r="CE4" s="50"/>
      <c r="CF4" s="50"/>
      <c r="CG4" s="50"/>
      <c r="CH4" s="50"/>
      <c r="CI4" s="50"/>
      <c r="CJ4" s="50"/>
      <c r="CK4" s="50"/>
      <c r="CL4" s="50"/>
      <c r="CM4" s="50"/>
      <c r="CN4" s="50"/>
      <c r="CO4" s="50"/>
      <c r="CP4" s="50"/>
      <c r="CQ4" s="50"/>
      <c r="CR4" s="50"/>
      <c r="CS4" s="50"/>
      <c r="CT4" s="50"/>
      <c r="CU4" s="50"/>
      <c r="CV4" s="50"/>
      <c r="CW4" s="50"/>
      <c r="CX4" s="50"/>
      <c r="CY4" s="50"/>
      <c r="CZ4" s="50"/>
      <c r="DA4" s="50"/>
      <c r="DB4" s="50"/>
      <c r="DC4" s="50"/>
      <c r="DD4" s="50"/>
      <c r="DE4" s="50"/>
      <c r="DF4" s="50"/>
      <c r="DG4" s="50"/>
      <c r="DH4" s="50"/>
      <c r="DI4" s="50"/>
      <c r="DJ4" s="50"/>
      <c r="DK4" s="50"/>
      <c r="DL4" s="50"/>
      <c r="DM4" s="50"/>
      <c r="DN4" s="50"/>
      <c r="DO4" s="50"/>
      <c r="DP4" s="50"/>
      <c r="DQ4" s="50"/>
      <c r="DR4" s="50"/>
      <c r="DS4" s="50"/>
      <c r="DT4" s="50"/>
      <c r="DU4" s="50"/>
      <c r="DV4" s="50"/>
      <c r="DW4" s="50"/>
      <c r="DX4" s="50"/>
      <c r="DY4" s="50"/>
      <c r="DZ4" s="50"/>
      <c r="EA4" s="50"/>
      <c r="EB4" s="50"/>
      <c r="EC4" s="50"/>
      <c r="ED4" s="50"/>
      <c r="EE4" s="50"/>
      <c r="EF4" s="50"/>
      <c r="EG4" s="50"/>
      <c r="EH4" s="50"/>
      <c r="EI4" s="50"/>
      <c r="EJ4" s="50"/>
      <c r="EK4" s="50"/>
      <c r="EL4" s="50"/>
      <c r="EM4" s="50"/>
      <c r="EN4" s="50"/>
      <c r="EO4" s="50"/>
      <c r="EP4" s="50"/>
      <c r="EQ4" s="50"/>
      <c r="ER4" s="50"/>
      <c r="ES4" s="50"/>
      <c r="ET4" s="50"/>
      <c r="EU4" s="50"/>
      <c r="EV4" s="50"/>
      <c r="EW4" s="50"/>
      <c r="EX4" s="50"/>
      <c r="EY4" s="50"/>
      <c r="EZ4" s="50"/>
      <c r="FA4" s="50"/>
      <c r="FB4" s="50"/>
      <c r="FC4" s="50"/>
      <c r="FD4" s="50"/>
      <c r="FE4" s="50"/>
      <c r="FF4" s="50"/>
      <c r="FG4" s="50"/>
      <c r="FH4" s="50"/>
      <c r="FI4" s="50"/>
      <c r="FJ4" s="50"/>
      <c r="FK4" s="50"/>
      <c r="FL4" s="50"/>
      <c r="FM4" s="50"/>
      <c r="FN4" s="50"/>
      <c r="FO4" s="50"/>
      <c r="FP4" s="50"/>
      <c r="FQ4" s="50"/>
      <c r="FR4" s="50"/>
      <c r="FS4" s="50"/>
      <c r="FT4" s="50"/>
      <c r="FU4" s="50"/>
      <c r="FV4" s="50"/>
      <c r="FW4" s="50"/>
      <c r="FX4" s="50"/>
      <c r="FY4" s="50"/>
      <c r="FZ4" s="50"/>
      <c r="GA4" s="50"/>
      <c r="GB4" s="50"/>
      <c r="GC4" s="50"/>
      <c r="GD4" s="50"/>
      <c r="GE4" s="50"/>
      <c r="GF4" s="50"/>
      <c r="GG4" s="50"/>
      <c r="GH4" s="50"/>
      <c r="GI4" s="50"/>
      <c r="GJ4" s="50"/>
      <c r="GK4" s="50"/>
      <c r="GL4" s="50"/>
      <c r="GM4" s="50"/>
      <c r="GN4" s="50"/>
      <c r="GO4" s="50"/>
      <c r="GP4" s="50"/>
      <c r="GQ4" s="50"/>
      <c r="GR4" s="50"/>
      <c r="GS4" s="50"/>
      <c r="GT4" s="50"/>
      <c r="GU4" s="50"/>
      <c r="GV4" s="50"/>
      <c r="GW4" s="50"/>
      <c r="GX4" s="50"/>
      <c r="GY4" s="50"/>
      <c r="GZ4" s="50"/>
      <c r="HA4" s="50"/>
      <c r="HB4" s="50"/>
      <c r="HC4" s="50"/>
      <c r="HD4" s="50"/>
      <c r="HE4" s="50"/>
      <c r="HF4" s="50"/>
    </row>
    <row r="5" spans="1:214" s="2" customFormat="1" ht="18" customHeight="1" thickBot="1">
      <c r="A5" s="18"/>
      <c r="B5" s="19"/>
      <c r="C5" s="19"/>
      <c r="D5" s="19"/>
      <c r="E5" s="19"/>
      <c r="F5" s="19"/>
      <c r="G5" s="19"/>
      <c r="H5" s="19"/>
      <c r="I5" s="19"/>
      <c r="J5" s="71" t="str">
        <f>"Población a 01/01/"</f>
        <v>Población a 01/01/</v>
      </c>
      <c r="K5" s="149">
        <f>M1</f>
        <v>2016</v>
      </c>
      <c r="L5" s="71"/>
      <c r="M5" s="73">
        <f>Balance!AE5</f>
        <v>4959968</v>
      </c>
      <c r="N5" s="21"/>
      <c r="O5" s="21"/>
      <c r="P5" s="21"/>
      <c r="Q5" s="21"/>
      <c r="R5" s="21"/>
      <c r="AC5" s="49"/>
      <c r="AD5" s="49"/>
      <c r="AE5" s="49"/>
      <c r="AF5" s="49"/>
      <c r="AG5" s="49"/>
      <c r="AH5" s="49"/>
      <c r="AI5" s="49"/>
      <c r="AJ5" s="49"/>
      <c r="AK5" s="49"/>
      <c r="AL5" s="49"/>
      <c r="AM5" s="49"/>
      <c r="AN5" s="49"/>
      <c r="AO5" s="49"/>
      <c r="AP5" s="49"/>
      <c r="AQ5" s="49"/>
      <c r="AR5" s="49"/>
      <c r="AS5" s="49"/>
      <c r="AT5" s="49"/>
      <c r="AU5" s="49"/>
      <c r="AV5" s="49"/>
      <c r="AW5" s="49"/>
      <c r="AX5" s="50"/>
      <c r="AY5" s="50"/>
      <c r="AZ5" s="50"/>
      <c r="BA5" s="50"/>
      <c r="BB5" s="50"/>
      <c r="BC5" s="50"/>
      <c r="BD5" s="50"/>
      <c r="BE5" s="50"/>
      <c r="BF5" s="50"/>
      <c r="BG5" s="50"/>
      <c r="BH5" s="50"/>
      <c r="BI5" s="50"/>
      <c r="BJ5" s="50"/>
      <c r="BK5" s="50"/>
      <c r="BL5" s="50"/>
      <c r="BM5" s="50"/>
      <c r="BN5" s="50"/>
      <c r="BO5" s="50"/>
      <c r="BP5" s="50"/>
      <c r="BQ5" s="50"/>
      <c r="BR5" s="50"/>
      <c r="BS5" s="50"/>
      <c r="BT5" s="50"/>
      <c r="BU5" s="50"/>
      <c r="BV5" s="50"/>
      <c r="BW5" s="50"/>
      <c r="BX5" s="50"/>
      <c r="BY5" s="50"/>
      <c r="BZ5" s="50"/>
      <c r="CA5" s="50"/>
      <c r="CB5" s="50"/>
      <c r="CC5" s="50"/>
      <c r="CD5" s="50"/>
      <c r="CE5" s="50"/>
      <c r="CF5" s="50"/>
      <c r="CG5" s="50"/>
      <c r="CH5" s="50"/>
      <c r="CI5" s="50"/>
      <c r="CJ5" s="50"/>
      <c r="CK5" s="50"/>
      <c r="CL5" s="50"/>
      <c r="CM5" s="50"/>
      <c r="CN5" s="50"/>
      <c r="CO5" s="50"/>
      <c r="CP5" s="50"/>
      <c r="CQ5" s="50"/>
      <c r="CR5" s="50"/>
      <c r="CS5" s="50"/>
      <c r="CT5" s="50"/>
      <c r="CU5" s="50"/>
      <c r="CV5" s="50"/>
      <c r="CW5" s="50"/>
      <c r="CX5" s="50"/>
      <c r="CY5" s="50"/>
      <c r="CZ5" s="50"/>
      <c r="DA5" s="50"/>
      <c r="DB5" s="50"/>
      <c r="DC5" s="50"/>
      <c r="DD5" s="50"/>
      <c r="DE5" s="50"/>
      <c r="DF5" s="50"/>
      <c r="DG5" s="50"/>
      <c r="DH5" s="50"/>
      <c r="DI5" s="50"/>
      <c r="DJ5" s="50"/>
      <c r="DK5" s="50"/>
      <c r="DL5" s="50"/>
      <c r="DM5" s="50"/>
      <c r="DN5" s="50"/>
      <c r="DO5" s="50"/>
      <c r="DP5" s="50"/>
      <c r="DQ5" s="50"/>
      <c r="DR5" s="50"/>
      <c r="DS5" s="50"/>
      <c r="DT5" s="50"/>
      <c r="DU5" s="50"/>
      <c r="DV5" s="50"/>
      <c r="DW5" s="50"/>
      <c r="DX5" s="50"/>
      <c r="DY5" s="50"/>
      <c r="DZ5" s="50"/>
      <c r="EA5" s="50"/>
      <c r="EB5" s="50"/>
      <c r="EC5" s="50"/>
      <c r="ED5" s="50"/>
      <c r="EE5" s="50"/>
      <c r="EF5" s="50"/>
      <c r="EG5" s="50"/>
      <c r="EH5" s="50"/>
      <c r="EI5" s="50"/>
      <c r="EJ5" s="50"/>
      <c r="EK5" s="50"/>
      <c r="EL5" s="50"/>
      <c r="EM5" s="50"/>
      <c r="EN5" s="50"/>
      <c r="EO5" s="50"/>
      <c r="EP5" s="50"/>
      <c r="EQ5" s="50"/>
      <c r="ER5" s="50"/>
      <c r="ES5" s="50"/>
      <c r="ET5" s="50"/>
      <c r="EU5" s="50"/>
      <c r="EV5" s="50"/>
      <c r="EW5" s="50"/>
      <c r="EX5" s="50"/>
      <c r="EY5" s="50"/>
      <c r="EZ5" s="50"/>
      <c r="FA5" s="50"/>
      <c r="FB5" s="50"/>
      <c r="FC5" s="50"/>
      <c r="FD5" s="50"/>
      <c r="FE5" s="50"/>
      <c r="FF5" s="50"/>
      <c r="FG5" s="50"/>
      <c r="FH5" s="50"/>
      <c r="FI5" s="50"/>
      <c r="FJ5" s="50"/>
      <c r="FK5" s="50"/>
      <c r="FL5" s="50"/>
      <c r="FM5" s="50"/>
      <c r="FN5" s="50"/>
      <c r="FO5" s="50"/>
      <c r="FP5" s="50"/>
      <c r="FQ5" s="50"/>
      <c r="FR5" s="50"/>
      <c r="FS5" s="50"/>
      <c r="FT5" s="50"/>
      <c r="FU5" s="50"/>
      <c r="FV5" s="50"/>
      <c r="FW5" s="50"/>
      <c r="FX5" s="50"/>
      <c r="FY5" s="50"/>
      <c r="FZ5" s="50"/>
      <c r="GA5" s="50"/>
      <c r="GB5" s="50"/>
      <c r="GC5" s="50"/>
      <c r="GD5" s="50"/>
      <c r="GE5" s="50"/>
      <c r="GF5" s="50"/>
      <c r="GG5" s="50"/>
      <c r="GH5" s="50"/>
      <c r="GI5" s="50"/>
      <c r="GJ5" s="50"/>
      <c r="GK5" s="50"/>
      <c r="GL5" s="50"/>
      <c r="GM5" s="50"/>
      <c r="GN5" s="50"/>
      <c r="GO5" s="50"/>
      <c r="GP5" s="50"/>
      <c r="GQ5" s="50"/>
      <c r="GR5" s="50"/>
      <c r="GS5" s="50"/>
      <c r="GT5" s="50"/>
      <c r="GU5" s="50"/>
      <c r="GV5" s="50"/>
      <c r="GW5" s="50"/>
      <c r="GX5" s="50"/>
      <c r="GY5" s="50"/>
      <c r="GZ5" s="50"/>
      <c r="HA5" s="50"/>
      <c r="HB5" s="50"/>
      <c r="HC5" s="50"/>
      <c r="HD5" s="50"/>
      <c r="HE5" s="50"/>
      <c r="HF5" s="50"/>
    </row>
    <row r="6" spans="1:214" s="2" customFormat="1" ht="12.95" customHeight="1">
      <c r="A6" s="91"/>
      <c r="B6" s="92"/>
      <c r="D6" s="92"/>
      <c r="E6" s="92"/>
      <c r="F6" s="92"/>
      <c r="G6" s="92"/>
      <c r="H6" s="92"/>
      <c r="I6" s="92"/>
      <c r="J6" s="93"/>
      <c r="K6" s="93"/>
      <c r="L6" s="93"/>
      <c r="M6" s="94"/>
      <c r="N6" s="49"/>
      <c r="O6" s="49"/>
      <c r="P6" s="49"/>
      <c r="Q6" s="49"/>
      <c r="R6" s="49"/>
      <c r="AC6" s="49"/>
      <c r="AD6" s="49"/>
      <c r="AE6" s="49"/>
      <c r="AF6" s="49"/>
      <c r="AG6" s="49"/>
      <c r="AH6" s="49"/>
      <c r="AI6" s="49"/>
      <c r="AJ6" s="49"/>
      <c r="AK6" s="49"/>
      <c r="AL6" s="49"/>
      <c r="AM6" s="49"/>
      <c r="AN6" s="49"/>
      <c r="AO6" s="49"/>
      <c r="AP6" s="49"/>
      <c r="AQ6" s="49"/>
      <c r="AR6" s="49"/>
      <c r="AS6" s="49"/>
      <c r="AT6" s="49"/>
      <c r="AU6" s="49"/>
      <c r="AV6" s="49"/>
      <c r="AW6" s="49"/>
      <c r="AX6" s="50"/>
      <c r="AY6" s="50"/>
      <c r="AZ6" s="50"/>
      <c r="BA6" s="50"/>
      <c r="BB6" s="50"/>
      <c r="BC6" s="50"/>
      <c r="BD6" s="50"/>
      <c r="BE6" s="50"/>
      <c r="BF6" s="50"/>
      <c r="BG6" s="50"/>
      <c r="BH6" s="50"/>
      <c r="BI6" s="50"/>
      <c r="BJ6" s="50"/>
      <c r="BK6" s="50"/>
      <c r="BL6" s="50"/>
      <c r="BM6" s="50"/>
      <c r="BN6" s="50"/>
      <c r="BO6" s="50"/>
      <c r="BP6" s="50"/>
      <c r="BQ6" s="50"/>
      <c r="BR6" s="50"/>
      <c r="BS6" s="50"/>
      <c r="BT6" s="50"/>
      <c r="BU6" s="50"/>
      <c r="BV6" s="50"/>
      <c r="BW6" s="50"/>
      <c r="BX6" s="50"/>
      <c r="BY6" s="50"/>
      <c r="BZ6" s="50"/>
      <c r="CA6" s="50"/>
      <c r="CB6" s="50"/>
      <c r="CC6" s="50"/>
      <c r="CD6" s="50"/>
      <c r="CE6" s="50"/>
      <c r="CF6" s="50"/>
      <c r="CG6" s="50"/>
      <c r="CH6" s="50"/>
      <c r="CI6" s="50"/>
      <c r="CJ6" s="50"/>
      <c r="CK6" s="50"/>
      <c r="CL6" s="50"/>
      <c r="CM6" s="50"/>
      <c r="CN6" s="50"/>
      <c r="CO6" s="50"/>
      <c r="CP6" s="50"/>
      <c r="CQ6" s="50"/>
      <c r="CR6" s="50"/>
      <c r="CS6" s="50"/>
      <c r="CT6" s="50"/>
      <c r="CU6" s="50"/>
      <c r="CV6" s="50"/>
      <c r="CW6" s="50"/>
      <c r="CX6" s="50"/>
      <c r="CY6" s="50"/>
      <c r="CZ6" s="50"/>
      <c r="DA6" s="50"/>
      <c r="DB6" s="50"/>
      <c r="DC6" s="50"/>
      <c r="DD6" s="50"/>
      <c r="DE6" s="50"/>
      <c r="DF6" s="50"/>
      <c r="DG6" s="50"/>
      <c r="DH6" s="50"/>
      <c r="DI6" s="50"/>
      <c r="DJ6" s="50"/>
      <c r="DK6" s="50"/>
      <c r="DL6" s="50"/>
      <c r="DM6" s="50"/>
      <c r="DN6" s="50"/>
      <c r="DO6" s="50"/>
      <c r="DP6" s="50"/>
      <c r="DQ6" s="50"/>
      <c r="DR6" s="50"/>
      <c r="DS6" s="50"/>
      <c r="DT6" s="50"/>
      <c r="DU6" s="50"/>
      <c r="DV6" s="50"/>
      <c r="DW6" s="50"/>
      <c r="DX6" s="50"/>
      <c r="DY6" s="50"/>
      <c r="DZ6" s="50"/>
      <c r="EA6" s="50"/>
      <c r="EB6" s="50"/>
      <c r="EC6" s="50"/>
      <c r="ED6" s="50"/>
      <c r="EE6" s="50"/>
      <c r="EF6" s="50"/>
      <c r="EG6" s="50"/>
      <c r="EH6" s="50"/>
      <c r="EI6" s="50"/>
      <c r="EJ6" s="50"/>
      <c r="EK6" s="50"/>
      <c r="EL6" s="50"/>
      <c r="EM6" s="50"/>
      <c r="EN6" s="50"/>
      <c r="EO6" s="50"/>
      <c r="EP6" s="50"/>
      <c r="EQ6" s="50"/>
      <c r="ER6" s="50"/>
      <c r="ES6" s="50"/>
      <c r="ET6" s="50"/>
      <c r="EU6" s="50"/>
      <c r="EV6" s="50"/>
      <c r="EW6" s="50"/>
      <c r="EX6" s="50"/>
      <c r="EY6" s="50"/>
      <c r="EZ6" s="50"/>
      <c r="FA6" s="50"/>
      <c r="FB6" s="50"/>
      <c r="FC6" s="50"/>
      <c r="FD6" s="50"/>
      <c r="FE6" s="50"/>
      <c r="FF6" s="50"/>
      <c r="FG6" s="50"/>
      <c r="FH6" s="50"/>
      <c r="FI6" s="50"/>
      <c r="FJ6" s="50"/>
      <c r="FK6" s="50"/>
      <c r="FL6" s="50"/>
      <c r="FM6" s="50"/>
      <c r="FN6" s="50"/>
      <c r="FO6" s="50"/>
      <c r="FP6" s="50"/>
      <c r="FQ6" s="50"/>
      <c r="FR6" s="50"/>
      <c r="FS6" s="50"/>
      <c r="FT6" s="50"/>
      <c r="FU6" s="50"/>
      <c r="FV6" s="50"/>
      <c r="FW6" s="50"/>
      <c r="FX6" s="50"/>
      <c r="FY6" s="50"/>
      <c r="FZ6" s="50"/>
      <c r="GA6" s="50"/>
      <c r="GB6" s="50"/>
      <c r="GC6" s="50"/>
      <c r="GD6" s="50"/>
      <c r="GE6" s="50"/>
      <c r="GF6" s="50"/>
      <c r="GG6" s="50"/>
      <c r="GH6" s="50"/>
      <c r="GI6" s="50"/>
      <c r="GJ6" s="50"/>
      <c r="GK6" s="50"/>
      <c r="GL6" s="50"/>
      <c r="GM6" s="50"/>
      <c r="GN6" s="50"/>
      <c r="GO6" s="50"/>
      <c r="GP6" s="50"/>
      <c r="GQ6" s="50"/>
      <c r="GR6" s="50"/>
      <c r="GS6" s="50"/>
      <c r="GT6" s="50"/>
      <c r="GU6" s="50"/>
      <c r="GV6" s="50"/>
      <c r="GW6" s="50"/>
      <c r="GX6" s="50"/>
      <c r="GY6" s="50"/>
      <c r="GZ6" s="50"/>
      <c r="HA6" s="50"/>
      <c r="HB6" s="50"/>
      <c r="HC6" s="50"/>
      <c r="HD6" s="50"/>
      <c r="HE6" s="50"/>
      <c r="HF6" s="50"/>
    </row>
    <row r="7" spans="1:214" s="2" customFormat="1" ht="12.95" customHeight="1">
      <c r="A7" s="95"/>
      <c r="B7" s="95"/>
      <c r="C7" s="95"/>
      <c r="D7" s="95"/>
      <c r="E7" s="95"/>
      <c r="F7" s="96"/>
      <c r="G7" s="96"/>
      <c r="H7" s="95"/>
      <c r="I7" s="95"/>
      <c r="J7" s="95"/>
      <c r="K7" s="95"/>
      <c r="L7" s="95"/>
      <c r="M7" s="95"/>
      <c r="N7" s="45"/>
      <c r="O7" s="45"/>
      <c r="P7" s="45"/>
      <c r="Q7" s="45"/>
      <c r="R7" s="45"/>
      <c r="AC7" s="45"/>
      <c r="AD7" s="45"/>
      <c r="AE7" s="45"/>
      <c r="AF7" s="45"/>
      <c r="AG7" s="45"/>
      <c r="AH7" s="45"/>
      <c r="AI7" s="45"/>
      <c r="AJ7" s="45"/>
      <c r="AK7" s="45"/>
      <c r="AL7" s="45"/>
      <c r="AM7" s="45"/>
      <c r="AN7" s="45"/>
      <c r="AO7" s="45"/>
      <c r="AP7" s="45"/>
      <c r="AQ7" s="45"/>
      <c r="AR7" s="45"/>
      <c r="AS7" s="45"/>
      <c r="AT7" s="45"/>
      <c r="AU7" s="45"/>
      <c r="AV7" s="45"/>
      <c r="AW7" s="45"/>
      <c r="AX7" s="45"/>
      <c r="AY7" s="45"/>
      <c r="AZ7" s="45"/>
      <c r="BA7" s="45"/>
      <c r="BB7" s="45"/>
      <c r="BC7" s="45"/>
      <c r="BD7" s="45"/>
      <c r="BE7" s="45"/>
      <c r="BF7" s="45"/>
      <c r="BG7" s="45"/>
      <c r="BH7" s="45"/>
      <c r="BI7" s="45"/>
      <c r="BJ7" s="45"/>
      <c r="BK7" s="45"/>
      <c r="BL7" s="45"/>
      <c r="BM7" s="45"/>
      <c r="BN7" s="45"/>
      <c r="BO7" s="45"/>
      <c r="BP7" s="45"/>
      <c r="BQ7" s="45"/>
      <c r="BR7" s="45"/>
      <c r="BS7" s="45"/>
      <c r="BT7" s="45"/>
      <c r="BU7" s="45"/>
      <c r="BV7" s="45"/>
      <c r="BW7" s="45"/>
      <c r="BX7" s="45"/>
      <c r="BY7" s="45"/>
      <c r="BZ7" s="45"/>
      <c r="CA7" s="45"/>
      <c r="CB7" s="45"/>
      <c r="CC7" s="45"/>
      <c r="CD7" s="45"/>
      <c r="CE7" s="45"/>
      <c r="CF7" s="45"/>
      <c r="CG7" s="45"/>
      <c r="CH7" s="45"/>
      <c r="CI7" s="45"/>
      <c r="CJ7" s="45"/>
      <c r="CK7" s="45"/>
      <c r="CL7" s="45"/>
      <c r="CM7" s="45"/>
      <c r="CN7" s="45"/>
      <c r="CO7" s="45"/>
      <c r="CP7" s="45"/>
      <c r="CQ7" s="45"/>
      <c r="CR7" s="45"/>
      <c r="CS7" s="45"/>
      <c r="CT7" s="45"/>
      <c r="CU7" s="45"/>
      <c r="CV7" s="45"/>
      <c r="CW7" s="45"/>
      <c r="CX7" s="45"/>
      <c r="CY7" s="45"/>
      <c r="CZ7" s="45"/>
      <c r="DA7" s="45"/>
      <c r="DB7" s="45"/>
      <c r="DC7" s="45"/>
      <c r="DD7" s="45"/>
      <c r="DE7" s="45"/>
      <c r="DF7" s="45"/>
      <c r="DG7" s="45"/>
      <c r="DH7" s="45"/>
      <c r="DI7" s="45"/>
      <c r="DJ7" s="45"/>
      <c r="DK7" s="45"/>
      <c r="DL7" s="45"/>
      <c r="DM7" s="45"/>
      <c r="DN7" s="45"/>
      <c r="DO7" s="45"/>
      <c r="DP7" s="45"/>
      <c r="DQ7" s="45"/>
      <c r="DR7" s="45"/>
      <c r="DS7" s="45"/>
      <c r="DT7" s="45"/>
      <c r="DU7" s="45"/>
      <c r="DV7" s="45"/>
      <c r="DW7" s="45"/>
      <c r="DX7" s="45"/>
      <c r="DY7" s="45"/>
      <c r="DZ7" s="45"/>
      <c r="EA7" s="45"/>
      <c r="EB7" s="45"/>
      <c r="EC7" s="46"/>
      <c r="ED7" s="46"/>
      <c r="EE7" s="46"/>
      <c r="EF7" s="46"/>
      <c r="EG7" s="46"/>
      <c r="EH7" s="46"/>
      <c r="EI7" s="46"/>
      <c r="EJ7" s="46"/>
      <c r="EK7" s="46"/>
      <c r="EL7" s="46"/>
      <c r="EM7" s="46"/>
      <c r="EN7" s="46"/>
      <c r="EO7" s="46"/>
      <c r="EP7" s="46"/>
      <c r="EQ7" s="46"/>
      <c r="ER7" s="46"/>
      <c r="ES7" s="46"/>
      <c r="ET7" s="46"/>
      <c r="EU7" s="46"/>
      <c r="EV7" s="46"/>
      <c r="EW7" s="46"/>
      <c r="EX7" s="46"/>
      <c r="EY7" s="46"/>
      <c r="EZ7" s="46"/>
      <c r="FA7" s="46"/>
      <c r="FB7" s="46"/>
      <c r="FC7" s="46"/>
      <c r="FD7" s="46"/>
      <c r="FE7" s="46"/>
      <c r="FF7" s="46"/>
      <c r="FG7" s="46"/>
      <c r="FH7" s="46"/>
      <c r="FI7" s="46"/>
      <c r="FJ7" s="46"/>
      <c r="FK7" s="46"/>
      <c r="FL7" s="46"/>
      <c r="FM7" s="46"/>
      <c r="FN7" s="46"/>
      <c r="FO7" s="46"/>
      <c r="FP7" s="46"/>
      <c r="FQ7" s="46"/>
      <c r="FR7" s="46"/>
      <c r="FS7" s="46"/>
      <c r="FT7" s="46"/>
      <c r="FU7" s="46"/>
      <c r="FV7" s="46"/>
      <c r="FW7" s="46"/>
      <c r="FX7" s="46"/>
      <c r="FY7" s="46"/>
      <c r="FZ7" s="46"/>
      <c r="GA7" s="46"/>
      <c r="GB7" s="46"/>
      <c r="GC7" s="46"/>
      <c r="GD7" s="46"/>
      <c r="GE7" s="46"/>
      <c r="GF7" s="46"/>
      <c r="GG7" s="46"/>
      <c r="GH7" s="46"/>
      <c r="GI7" s="46"/>
      <c r="GJ7" s="46"/>
      <c r="GK7" s="46"/>
      <c r="GL7" s="46"/>
      <c r="GM7" s="46"/>
      <c r="GN7" s="46"/>
      <c r="GO7" s="46"/>
      <c r="GP7" s="46"/>
      <c r="GQ7" s="46"/>
      <c r="GR7" s="46"/>
      <c r="GS7" s="46"/>
      <c r="GT7" s="46"/>
      <c r="GU7" s="46"/>
      <c r="GV7" s="46"/>
      <c r="GW7" s="46"/>
      <c r="GX7" s="46"/>
      <c r="GY7" s="46"/>
      <c r="GZ7" s="46"/>
      <c r="HA7" s="46"/>
      <c r="HB7" s="46"/>
      <c r="HC7" s="46"/>
      <c r="HD7" s="46"/>
      <c r="HE7" s="46"/>
      <c r="HF7" s="46"/>
    </row>
    <row r="8" spans="1:214" s="2" customFormat="1" ht="21" customHeight="1">
      <c r="A8" s="97" t="s">
        <v>289</v>
      </c>
      <c r="B8" s="95"/>
      <c r="C8" s="95"/>
      <c r="D8" s="95"/>
      <c r="E8" s="95"/>
      <c r="F8" s="96"/>
      <c r="G8" s="96"/>
      <c r="H8" s="95"/>
      <c r="I8" s="95"/>
      <c r="J8" s="95"/>
      <c r="K8" s="95"/>
      <c r="L8" s="95"/>
      <c r="M8" s="95"/>
      <c r="N8" s="45"/>
      <c r="O8" s="45"/>
      <c r="P8" s="45"/>
      <c r="Q8" s="45"/>
      <c r="R8" s="45"/>
      <c r="AC8" s="45"/>
      <c r="AD8" s="45"/>
      <c r="AE8" s="45"/>
      <c r="AF8" s="45"/>
      <c r="AG8" s="45"/>
      <c r="AH8" s="45"/>
      <c r="AI8" s="45"/>
      <c r="AJ8" s="45"/>
      <c r="AK8" s="45"/>
      <c r="AL8" s="45"/>
      <c r="AM8" s="45"/>
      <c r="AN8" s="45"/>
      <c r="AO8" s="45"/>
      <c r="AP8" s="45"/>
      <c r="AQ8" s="45"/>
      <c r="AR8" s="45"/>
      <c r="AS8" s="45"/>
      <c r="AT8" s="45"/>
      <c r="AU8" s="45"/>
      <c r="AV8" s="45"/>
      <c r="AW8" s="45"/>
      <c r="AX8" s="45"/>
      <c r="AY8" s="45"/>
      <c r="AZ8" s="45"/>
      <c r="BA8" s="45"/>
      <c r="BB8" s="45"/>
      <c r="BC8" s="45"/>
      <c r="BD8" s="45"/>
      <c r="BE8" s="45"/>
      <c r="BF8" s="45"/>
      <c r="BG8" s="45"/>
      <c r="BH8" s="45"/>
      <c r="BI8" s="45"/>
      <c r="BJ8" s="45"/>
      <c r="BK8" s="45"/>
      <c r="BL8" s="45"/>
      <c r="BM8" s="45"/>
      <c r="BN8" s="45"/>
      <c r="BO8" s="45"/>
      <c r="BP8" s="45"/>
      <c r="BQ8" s="45"/>
      <c r="BR8" s="45"/>
      <c r="BS8" s="45"/>
      <c r="BT8" s="45"/>
      <c r="BU8" s="45"/>
      <c r="BV8" s="45"/>
      <c r="BW8" s="45"/>
      <c r="BX8" s="45"/>
      <c r="BY8" s="45"/>
      <c r="BZ8" s="45"/>
      <c r="CA8" s="45"/>
      <c r="CB8" s="45"/>
      <c r="CC8" s="45"/>
      <c r="CD8" s="45"/>
      <c r="CE8" s="45"/>
      <c r="CF8" s="45"/>
      <c r="CG8" s="45"/>
      <c r="CH8" s="45"/>
      <c r="CI8" s="45"/>
      <c r="CJ8" s="45"/>
      <c r="CK8" s="45"/>
      <c r="CL8" s="45"/>
      <c r="CM8" s="45"/>
      <c r="CN8" s="45"/>
      <c r="CO8" s="45"/>
      <c r="CP8" s="45"/>
      <c r="CQ8" s="45"/>
      <c r="CR8" s="45"/>
      <c r="CS8" s="45"/>
      <c r="CT8" s="45"/>
      <c r="CU8" s="45"/>
      <c r="CV8" s="45"/>
      <c r="CW8" s="45"/>
      <c r="CX8" s="45"/>
      <c r="CY8" s="45"/>
      <c r="CZ8" s="45"/>
      <c r="DA8" s="45"/>
      <c r="DB8" s="45"/>
      <c r="DC8" s="45"/>
      <c r="DD8" s="45"/>
      <c r="DE8" s="45"/>
      <c r="DF8" s="45"/>
      <c r="DG8" s="45"/>
      <c r="DH8" s="45"/>
      <c r="DI8" s="45"/>
      <c r="DJ8" s="45"/>
      <c r="DK8" s="45"/>
      <c r="DL8" s="45"/>
      <c r="DM8" s="45"/>
      <c r="DN8" s="45"/>
      <c r="DO8" s="45"/>
      <c r="DP8" s="45"/>
      <c r="DQ8" s="45"/>
      <c r="DR8" s="45"/>
      <c r="DS8" s="45"/>
      <c r="DT8" s="45"/>
      <c r="DU8" s="45"/>
      <c r="DV8" s="45"/>
      <c r="DW8" s="45"/>
      <c r="DX8" s="45"/>
      <c r="DY8" s="45"/>
      <c r="DZ8" s="45"/>
      <c r="EA8" s="45"/>
      <c r="EB8" s="45"/>
      <c r="EC8" s="46"/>
      <c r="ED8" s="46"/>
      <c r="EE8" s="46"/>
      <c r="EF8" s="46"/>
      <c r="EG8" s="46"/>
      <c r="EH8" s="46"/>
      <c r="EI8" s="46"/>
      <c r="EJ8" s="46"/>
      <c r="EK8" s="46"/>
      <c r="EL8" s="46"/>
      <c r="EM8" s="46"/>
      <c r="EN8" s="46"/>
      <c r="EO8" s="46"/>
      <c r="EP8" s="46"/>
      <c r="EQ8" s="46"/>
      <c r="ER8" s="46"/>
      <c r="ES8" s="46"/>
      <c r="ET8" s="46"/>
      <c r="EU8" s="46"/>
      <c r="EV8" s="46"/>
      <c r="EW8" s="46"/>
      <c r="EX8" s="46"/>
      <c r="EY8" s="46"/>
      <c r="EZ8" s="46"/>
      <c r="FA8" s="46"/>
      <c r="FB8" s="46"/>
      <c r="FC8" s="46"/>
      <c r="FD8" s="46"/>
      <c r="FE8" s="46"/>
      <c r="FF8" s="46"/>
      <c r="FG8" s="46"/>
      <c r="FH8" s="46"/>
      <c r="FI8" s="46"/>
      <c r="FJ8" s="46"/>
      <c r="FK8" s="46"/>
      <c r="FL8" s="46"/>
      <c r="FM8" s="46"/>
      <c r="FN8" s="46"/>
      <c r="FO8" s="46"/>
      <c r="FP8" s="46"/>
      <c r="FQ8" s="46"/>
      <c r="FR8" s="46"/>
      <c r="FS8" s="46"/>
      <c r="FT8" s="46"/>
      <c r="FU8" s="46"/>
      <c r="FV8" s="46"/>
      <c r="FW8" s="46"/>
      <c r="FX8" s="46"/>
      <c r="FY8" s="46"/>
      <c r="FZ8" s="46"/>
      <c r="GA8" s="46"/>
      <c r="GB8" s="46"/>
      <c r="GC8" s="46"/>
      <c r="GD8" s="46"/>
      <c r="GE8" s="46"/>
      <c r="GF8" s="46"/>
      <c r="GG8" s="46"/>
      <c r="GH8" s="46"/>
      <c r="GI8" s="46"/>
      <c r="GJ8" s="46"/>
      <c r="GK8" s="46"/>
      <c r="GL8" s="46"/>
      <c r="GM8" s="46"/>
      <c r="GN8" s="46"/>
      <c r="GO8" s="46"/>
      <c r="GP8" s="46"/>
      <c r="GQ8" s="46"/>
      <c r="GR8" s="46"/>
      <c r="GS8" s="46"/>
      <c r="GT8" s="46"/>
      <c r="GU8" s="46"/>
      <c r="GV8" s="46"/>
      <c r="GW8" s="46"/>
      <c r="GX8" s="46"/>
      <c r="GY8" s="46"/>
      <c r="GZ8" s="46"/>
      <c r="HA8" s="46"/>
      <c r="HB8" s="46"/>
      <c r="HC8" s="46"/>
      <c r="HD8" s="46"/>
      <c r="HE8" s="46"/>
      <c r="HF8" s="46"/>
    </row>
    <row r="9" spans="1:214" s="2" customFormat="1" ht="18" customHeight="1">
      <c r="A9" s="24"/>
      <c r="B9" s="95"/>
      <c r="C9" s="95"/>
      <c r="D9" s="95"/>
      <c r="E9" s="95"/>
      <c r="F9" s="96"/>
      <c r="G9" s="96"/>
      <c r="H9" s="95"/>
      <c r="I9" s="95"/>
      <c r="J9" s="95"/>
      <c r="K9" s="95"/>
      <c r="L9" s="95"/>
      <c r="M9" s="95"/>
      <c r="N9" s="45"/>
      <c r="O9" s="45"/>
      <c r="P9" s="45"/>
      <c r="Q9" s="45"/>
      <c r="R9" s="45"/>
      <c r="AC9" s="45"/>
      <c r="AD9" s="45"/>
      <c r="AE9" s="45"/>
      <c r="AF9" s="45"/>
      <c r="AG9" s="45"/>
      <c r="AH9" s="45"/>
      <c r="AI9" s="45"/>
      <c r="AJ9" s="45"/>
      <c r="AK9" s="45"/>
      <c r="AL9" s="45"/>
      <c r="AM9" s="45"/>
      <c r="AN9" s="45"/>
      <c r="AO9" s="45"/>
      <c r="AP9" s="45"/>
      <c r="AQ9" s="45"/>
      <c r="AR9" s="45"/>
      <c r="AS9" s="45"/>
      <c r="AT9" s="45"/>
      <c r="AU9" s="45"/>
      <c r="AV9" s="45"/>
      <c r="AW9" s="45"/>
      <c r="AX9" s="45"/>
      <c r="AY9" s="45"/>
      <c r="AZ9" s="45"/>
      <c r="BA9" s="45"/>
      <c r="BB9" s="45"/>
      <c r="BC9" s="45"/>
      <c r="BD9" s="45"/>
      <c r="BE9" s="45"/>
      <c r="BF9" s="45"/>
      <c r="BG9" s="45"/>
      <c r="BH9" s="45"/>
      <c r="BI9" s="45"/>
      <c r="BJ9" s="45"/>
      <c r="BK9" s="45"/>
      <c r="BL9" s="45"/>
      <c r="BM9" s="45"/>
      <c r="BN9" s="45"/>
      <c r="BO9" s="45"/>
      <c r="BP9" s="45"/>
      <c r="BQ9" s="45"/>
      <c r="BR9" s="45"/>
      <c r="BS9" s="45"/>
      <c r="BT9" s="45"/>
      <c r="BU9" s="45"/>
      <c r="BV9" s="45"/>
      <c r="BW9" s="45"/>
      <c r="BX9" s="45"/>
      <c r="BY9" s="45"/>
      <c r="BZ9" s="45"/>
      <c r="CA9" s="45"/>
      <c r="CB9" s="45"/>
      <c r="CC9" s="45"/>
      <c r="CD9" s="45"/>
      <c r="CE9" s="45"/>
      <c r="CF9" s="45"/>
      <c r="CG9" s="45"/>
      <c r="CH9" s="45"/>
      <c r="CI9" s="45"/>
      <c r="CJ9" s="45"/>
      <c r="CK9" s="45"/>
      <c r="CL9" s="45"/>
      <c r="CM9" s="45"/>
      <c r="CN9" s="45"/>
      <c r="CO9" s="45"/>
      <c r="CP9" s="45"/>
      <c r="CQ9" s="45"/>
      <c r="CR9" s="45"/>
      <c r="CS9" s="45"/>
      <c r="CT9" s="45"/>
      <c r="CU9" s="45"/>
      <c r="CV9" s="45"/>
      <c r="CW9" s="45"/>
      <c r="CX9" s="45"/>
      <c r="CY9" s="45"/>
      <c r="CZ9" s="45"/>
      <c r="DA9" s="45"/>
      <c r="DB9" s="45"/>
      <c r="DC9" s="45"/>
      <c r="DD9" s="45"/>
      <c r="DE9" s="45"/>
      <c r="DF9" s="45"/>
      <c r="DG9" s="45"/>
      <c r="DH9" s="45"/>
      <c r="DI9" s="45"/>
      <c r="DJ9" s="45"/>
      <c r="DK9" s="45"/>
      <c r="DL9" s="45"/>
      <c r="DM9" s="45"/>
      <c r="DN9" s="45"/>
      <c r="DO9" s="45"/>
      <c r="DP9" s="45"/>
      <c r="DQ9" s="45"/>
      <c r="DR9" s="45"/>
      <c r="DS9" s="45"/>
      <c r="DT9" s="45"/>
      <c r="DU9" s="45"/>
      <c r="DV9" s="45"/>
      <c r="DW9" s="45"/>
      <c r="DX9" s="45"/>
      <c r="DY9" s="45"/>
      <c r="DZ9" s="45"/>
      <c r="EA9" s="45"/>
      <c r="EB9" s="45"/>
      <c r="EC9" s="46"/>
      <c r="ED9" s="46"/>
      <c r="EE9" s="46"/>
      <c r="EF9" s="46"/>
      <c r="EG9" s="46"/>
      <c r="EH9" s="46"/>
      <c r="EI9" s="46"/>
      <c r="EJ9" s="46"/>
      <c r="EK9" s="46"/>
      <c r="EL9" s="46"/>
      <c r="EM9" s="46"/>
      <c r="EN9" s="46"/>
      <c r="EO9" s="46"/>
      <c r="EP9" s="46"/>
      <c r="EQ9" s="46"/>
      <c r="ER9" s="46"/>
      <c r="ES9" s="46"/>
      <c r="ET9" s="46"/>
      <c r="EU9" s="46"/>
      <c r="EV9" s="46"/>
      <c r="EW9" s="46"/>
      <c r="EX9" s="46"/>
      <c r="EY9" s="46"/>
      <c r="EZ9" s="46"/>
      <c r="FA9" s="46"/>
      <c r="FB9" s="46"/>
      <c r="FC9" s="46"/>
      <c r="FD9" s="46"/>
      <c r="FE9" s="46"/>
      <c r="FF9" s="46"/>
      <c r="FG9" s="46"/>
      <c r="FH9" s="46"/>
      <c r="FI9" s="46"/>
      <c r="FJ9" s="46"/>
      <c r="FK9" s="46"/>
      <c r="FL9" s="46"/>
      <c r="FM9" s="46"/>
      <c r="FN9" s="46"/>
      <c r="FO9" s="46"/>
      <c r="FP9" s="46"/>
      <c r="FQ9" s="46"/>
      <c r="FR9" s="46"/>
      <c r="FS9" s="46"/>
      <c r="FT9" s="46"/>
      <c r="FU9" s="46"/>
      <c r="FV9" s="46"/>
      <c r="FW9" s="46"/>
      <c r="FX9" s="46"/>
      <c r="FY9" s="46"/>
      <c r="FZ9" s="46"/>
      <c r="GA9" s="46"/>
      <c r="GB9" s="46"/>
      <c r="GC9" s="46"/>
      <c r="GD9" s="46"/>
      <c r="GE9" s="46"/>
      <c r="GF9" s="46"/>
      <c r="GG9" s="46"/>
      <c r="GH9" s="46"/>
      <c r="GI9" s="46"/>
      <c r="GJ9" s="46"/>
      <c r="GK9" s="46"/>
      <c r="GL9" s="46"/>
      <c r="GM9" s="46"/>
      <c r="GN9" s="46"/>
      <c r="GO9" s="46"/>
      <c r="GP9" s="46"/>
      <c r="GQ9" s="46"/>
      <c r="GR9" s="46"/>
      <c r="GS9" s="46"/>
      <c r="GT9" s="46"/>
      <c r="GU9" s="46"/>
      <c r="GV9" s="46"/>
      <c r="GW9" s="46"/>
      <c r="GX9" s="46"/>
      <c r="GY9" s="46"/>
      <c r="GZ9" s="46"/>
      <c r="HA9" s="46"/>
      <c r="HB9" s="46"/>
      <c r="HC9" s="46"/>
      <c r="HD9" s="46"/>
      <c r="HE9" s="46"/>
      <c r="HF9" s="46"/>
    </row>
    <row r="10" spans="1:214" s="2" customFormat="1" ht="12.95" customHeight="1">
      <c r="A10" s="113"/>
      <c r="B10" s="95"/>
      <c r="C10" s="95"/>
      <c r="D10" s="95"/>
      <c r="E10" s="95"/>
      <c r="F10" s="96"/>
      <c r="G10" s="96"/>
      <c r="H10" s="95"/>
      <c r="I10" s="95"/>
      <c r="J10" s="95"/>
      <c r="K10" s="95"/>
      <c r="L10" s="95"/>
      <c r="M10" s="95"/>
      <c r="N10" s="45"/>
      <c r="O10" s="45"/>
      <c r="P10" s="45"/>
      <c r="Q10" s="45"/>
      <c r="R10" s="45"/>
      <c r="AC10" s="45"/>
      <c r="AD10" s="45"/>
      <c r="AE10" s="45"/>
      <c r="AF10" s="45"/>
      <c r="AG10" s="45"/>
      <c r="AH10" s="45"/>
      <c r="AI10" s="45"/>
      <c r="AJ10" s="45"/>
      <c r="AK10" s="45"/>
      <c r="AL10" s="45"/>
      <c r="AM10" s="45"/>
      <c r="AN10" s="45"/>
      <c r="AO10" s="45"/>
      <c r="AP10" s="45"/>
      <c r="AQ10" s="45"/>
      <c r="AR10" s="45"/>
      <c r="AS10" s="45"/>
      <c r="AT10" s="45"/>
      <c r="AU10" s="45"/>
      <c r="AV10" s="45"/>
      <c r="AW10" s="45"/>
      <c r="AX10" s="45"/>
      <c r="AY10" s="45"/>
      <c r="AZ10" s="45"/>
      <c r="BA10" s="45"/>
      <c r="BB10" s="45"/>
      <c r="BC10" s="45"/>
      <c r="BD10" s="45"/>
      <c r="BE10" s="45"/>
      <c r="BF10" s="45"/>
      <c r="BG10" s="45"/>
      <c r="BH10" s="45"/>
      <c r="BI10" s="45"/>
      <c r="BJ10" s="45"/>
      <c r="BK10" s="45"/>
      <c r="BL10" s="45"/>
      <c r="BM10" s="45"/>
      <c r="BN10" s="45"/>
      <c r="BO10" s="45"/>
      <c r="BP10" s="45"/>
      <c r="BQ10" s="45"/>
      <c r="BR10" s="45"/>
      <c r="BS10" s="45"/>
      <c r="BT10" s="45"/>
      <c r="BU10" s="45"/>
      <c r="BV10" s="45"/>
      <c r="BW10" s="45"/>
      <c r="BX10" s="45"/>
      <c r="BY10" s="45"/>
      <c r="BZ10" s="45"/>
      <c r="CA10" s="45"/>
      <c r="CB10" s="45"/>
      <c r="CC10" s="45"/>
      <c r="CD10" s="45"/>
      <c r="CE10" s="45"/>
      <c r="CF10" s="45"/>
      <c r="CG10" s="45"/>
      <c r="CH10" s="45"/>
      <c r="CI10" s="45"/>
      <c r="CJ10" s="45"/>
      <c r="CK10" s="45"/>
      <c r="CL10" s="45"/>
      <c r="CM10" s="45"/>
      <c r="CN10" s="45"/>
      <c r="CO10" s="45"/>
      <c r="CP10" s="45"/>
      <c r="CQ10" s="45"/>
      <c r="CR10" s="45"/>
      <c r="CS10" s="45"/>
      <c r="CT10" s="45"/>
      <c r="CU10" s="45"/>
      <c r="CV10" s="45"/>
      <c r="CW10" s="45"/>
      <c r="CX10" s="45"/>
      <c r="CY10" s="45"/>
      <c r="CZ10" s="45"/>
      <c r="DA10" s="45"/>
      <c r="DB10" s="45"/>
      <c r="DC10" s="45"/>
      <c r="DD10" s="45"/>
      <c r="DE10" s="45"/>
      <c r="DF10" s="45"/>
      <c r="DG10" s="45"/>
      <c r="DH10" s="45"/>
      <c r="DI10" s="45"/>
      <c r="DJ10" s="45"/>
      <c r="DK10" s="45"/>
      <c r="DL10" s="45"/>
      <c r="DM10" s="45"/>
      <c r="DN10" s="45"/>
      <c r="DO10" s="45"/>
      <c r="DP10" s="45"/>
      <c r="DQ10" s="45"/>
      <c r="DR10" s="45"/>
      <c r="DS10" s="45"/>
      <c r="DT10" s="45"/>
      <c r="DU10" s="45"/>
      <c r="DV10" s="45"/>
      <c r="DW10" s="45"/>
      <c r="DX10" s="45"/>
      <c r="DY10" s="45"/>
      <c r="DZ10" s="45"/>
      <c r="EA10" s="45"/>
      <c r="EB10" s="45"/>
      <c r="EC10" s="46"/>
      <c r="ED10" s="46"/>
      <c r="EE10" s="46"/>
      <c r="EF10" s="46"/>
      <c r="EG10" s="46"/>
      <c r="EH10" s="46"/>
      <c r="EI10" s="46"/>
      <c r="EJ10" s="46"/>
      <c r="EK10" s="46"/>
      <c r="EL10" s="46"/>
      <c r="EM10" s="46"/>
      <c r="EN10" s="46"/>
      <c r="EO10" s="46"/>
      <c r="EP10" s="46"/>
      <c r="EQ10" s="46"/>
      <c r="ER10" s="46"/>
      <c r="ES10" s="46"/>
      <c r="ET10" s="46"/>
      <c r="EU10" s="46"/>
      <c r="EV10" s="46"/>
      <c r="EW10" s="46"/>
      <c r="EX10" s="46"/>
      <c r="EY10" s="46"/>
      <c r="EZ10" s="46"/>
      <c r="FA10" s="46"/>
      <c r="FB10" s="46"/>
      <c r="FC10" s="46"/>
      <c r="FD10" s="46"/>
      <c r="FE10" s="46"/>
      <c r="FF10" s="46"/>
      <c r="FG10" s="46"/>
      <c r="FH10" s="46"/>
      <c r="FI10" s="46"/>
      <c r="FJ10" s="46"/>
      <c r="FK10" s="46"/>
      <c r="FL10" s="46"/>
      <c r="FM10" s="46"/>
      <c r="FN10" s="46"/>
      <c r="FO10" s="46"/>
      <c r="FP10" s="46"/>
      <c r="FQ10" s="46"/>
      <c r="FR10" s="46"/>
      <c r="FS10" s="46"/>
      <c r="FT10" s="46"/>
      <c r="FU10" s="46"/>
      <c r="FV10" s="46"/>
      <c r="FW10" s="46"/>
      <c r="FX10" s="46"/>
      <c r="FY10" s="46"/>
      <c r="FZ10" s="46"/>
      <c r="GA10" s="46"/>
      <c r="GB10" s="46"/>
      <c r="GC10" s="46"/>
      <c r="GD10" s="46"/>
      <c r="GE10" s="46"/>
      <c r="GF10" s="46"/>
      <c r="GG10" s="46"/>
      <c r="GH10" s="46"/>
      <c r="GI10" s="46"/>
      <c r="GJ10" s="46"/>
      <c r="GK10" s="46"/>
      <c r="GL10" s="46"/>
      <c r="GM10" s="46"/>
      <c r="GN10" s="46"/>
      <c r="GO10" s="46"/>
      <c r="GP10" s="46"/>
      <c r="GQ10" s="46"/>
      <c r="GR10" s="46"/>
      <c r="GS10" s="46"/>
      <c r="GT10" s="46"/>
      <c r="GU10" s="46"/>
      <c r="GV10" s="46"/>
      <c r="GW10" s="46"/>
      <c r="GX10" s="46"/>
      <c r="GY10" s="46"/>
      <c r="GZ10" s="46"/>
      <c r="HA10" s="46"/>
      <c r="HB10" s="46"/>
      <c r="HC10" s="46"/>
      <c r="HD10" s="46"/>
      <c r="HE10" s="46"/>
      <c r="HF10" s="46"/>
    </row>
    <row r="11" spans="1:214" s="2" customFormat="1" ht="18" customHeight="1" thickBot="1">
      <c r="A11" s="45" t="s">
        <v>25</v>
      </c>
      <c r="B11" s="95"/>
      <c r="C11" s="95"/>
      <c r="D11" s="95"/>
      <c r="E11" s="95"/>
      <c r="F11" s="96"/>
      <c r="G11" s="96"/>
      <c r="H11" s="95"/>
      <c r="I11" s="95"/>
      <c r="J11" s="95"/>
      <c r="K11" s="95"/>
      <c r="L11" s="95"/>
      <c r="M11" s="203">
        <f>M1</f>
        <v>2016</v>
      </c>
      <c r="N11" s="45"/>
      <c r="O11" s="45"/>
      <c r="P11" s="45"/>
      <c r="Q11" s="45"/>
      <c r="R11" s="45"/>
      <c r="AC11" s="45"/>
      <c r="AD11" s="45"/>
      <c r="AE11" s="45"/>
      <c r="AF11" s="45"/>
      <c r="AG11" s="45"/>
      <c r="AH11" s="45"/>
      <c r="AI11" s="45"/>
      <c r="AJ11" s="45"/>
      <c r="AK11" s="45"/>
      <c r="AL11" s="45"/>
      <c r="AM11" s="45"/>
      <c r="AN11" s="45"/>
      <c r="AO11" s="45"/>
      <c r="AP11" s="45"/>
      <c r="AQ11" s="45"/>
      <c r="AR11" s="45"/>
      <c r="AS11" s="45"/>
      <c r="AT11" s="45"/>
      <c r="AU11" s="45"/>
      <c r="AV11" s="45"/>
      <c r="AW11" s="45"/>
      <c r="AX11" s="45"/>
      <c r="AY11" s="45"/>
      <c r="AZ11" s="45"/>
      <c r="BA11" s="45"/>
      <c r="BB11" s="45"/>
      <c r="BC11" s="45"/>
      <c r="BD11" s="45"/>
      <c r="BE11" s="45"/>
      <c r="BF11" s="45"/>
      <c r="BG11" s="45"/>
      <c r="BH11" s="45"/>
      <c r="BI11" s="45"/>
      <c r="BJ11" s="45"/>
      <c r="BK11" s="45"/>
      <c r="BL11" s="45"/>
      <c r="BM11" s="45"/>
      <c r="BN11" s="45"/>
      <c r="BO11" s="45"/>
      <c r="BP11" s="45"/>
      <c r="BQ11" s="45"/>
      <c r="BR11" s="45"/>
      <c r="BS11" s="45"/>
      <c r="BT11" s="45"/>
      <c r="BU11" s="45"/>
      <c r="BV11" s="45"/>
      <c r="BW11" s="45"/>
      <c r="BX11" s="45"/>
      <c r="BY11" s="45"/>
      <c r="BZ11" s="45"/>
      <c r="CA11" s="45"/>
      <c r="CB11" s="45"/>
      <c r="CC11" s="45"/>
      <c r="CD11" s="45"/>
      <c r="CE11" s="45"/>
      <c r="CF11" s="45"/>
      <c r="CG11" s="45"/>
      <c r="CH11" s="45"/>
      <c r="CI11" s="45"/>
      <c r="CJ11" s="45"/>
      <c r="CK11" s="45"/>
      <c r="CL11" s="45"/>
      <c r="CM11" s="45"/>
      <c r="CN11" s="45"/>
      <c r="CO11" s="45"/>
      <c r="CP11" s="45"/>
      <c r="CQ11" s="45"/>
      <c r="CR11" s="45"/>
      <c r="CS11" s="45"/>
      <c r="CT11" s="45"/>
      <c r="CU11" s="45"/>
      <c r="CV11" s="45"/>
      <c r="CW11" s="45"/>
      <c r="CX11" s="45"/>
      <c r="CY11" s="45"/>
      <c r="CZ11" s="45"/>
      <c r="DA11" s="45"/>
      <c r="DB11" s="45"/>
      <c r="DC11" s="45"/>
      <c r="DD11" s="45"/>
      <c r="DE11" s="45"/>
      <c r="DF11" s="45"/>
      <c r="DG11" s="45"/>
      <c r="DH11" s="45"/>
      <c r="DI11" s="45"/>
      <c r="DJ11" s="45"/>
      <c r="DK11" s="45"/>
      <c r="DL11" s="45"/>
      <c r="DM11" s="45"/>
      <c r="DN11" s="45"/>
      <c r="DO11" s="45"/>
      <c r="DP11" s="45"/>
      <c r="DQ11" s="45"/>
      <c r="DR11" s="45"/>
      <c r="DS11" s="45"/>
      <c r="DT11" s="45"/>
      <c r="DU11" s="45"/>
      <c r="DV11" s="45"/>
      <c r="DW11" s="45"/>
      <c r="DX11" s="45"/>
      <c r="DY11" s="45"/>
      <c r="DZ11" s="45"/>
      <c r="EA11" s="45"/>
      <c r="EB11" s="45"/>
      <c r="EC11" s="46"/>
      <c r="ED11" s="46"/>
      <c r="EE11" s="46"/>
      <c r="EF11" s="46"/>
      <c r="EG11" s="46"/>
      <c r="EH11" s="46"/>
      <c r="EI11" s="46"/>
      <c r="EJ11" s="46"/>
      <c r="EK11" s="46"/>
      <c r="EL11" s="46"/>
      <c r="EM11" s="46"/>
      <c r="EN11" s="46"/>
      <c r="EO11" s="46"/>
      <c r="EP11" s="46"/>
      <c r="EQ11" s="46"/>
      <c r="ER11" s="46"/>
      <c r="ES11" s="46"/>
      <c r="ET11" s="46"/>
      <c r="EU11" s="46"/>
      <c r="EV11" s="46"/>
      <c r="EW11" s="46"/>
      <c r="EX11" s="46"/>
      <c r="EY11" s="46"/>
      <c r="EZ11" s="46"/>
      <c r="FA11" s="46"/>
      <c r="FB11" s="46"/>
      <c r="FC11" s="46"/>
      <c r="FD11" s="46"/>
      <c r="FE11" s="46"/>
      <c r="FF11" s="46"/>
      <c r="FG11" s="46"/>
      <c r="FH11" s="46"/>
      <c r="FI11" s="46"/>
      <c r="FJ11" s="46"/>
      <c r="FK11" s="46"/>
      <c r="FL11" s="46"/>
      <c r="FM11" s="46"/>
      <c r="FN11" s="46"/>
      <c r="FO11" s="46"/>
      <c r="FP11" s="46"/>
      <c r="FQ11" s="46"/>
      <c r="FR11" s="46"/>
      <c r="FS11" s="46"/>
      <c r="FT11" s="46"/>
      <c r="FU11" s="46"/>
      <c r="FV11" s="46"/>
      <c r="FW11" s="46"/>
      <c r="FX11" s="46"/>
      <c r="FY11" s="46"/>
      <c r="FZ11" s="46"/>
      <c r="GA11" s="46"/>
      <c r="GB11" s="46"/>
      <c r="GC11" s="46"/>
      <c r="GD11" s="46"/>
      <c r="GE11" s="46"/>
      <c r="GF11" s="46"/>
      <c r="GG11" s="46"/>
      <c r="GH11" s="46"/>
      <c r="GI11" s="46"/>
      <c r="GJ11" s="46"/>
      <c r="GK11" s="46"/>
      <c r="GL11" s="46"/>
      <c r="GM11" s="46"/>
      <c r="GN11" s="46"/>
      <c r="GO11" s="46"/>
      <c r="GP11" s="46"/>
      <c r="GQ11" s="46"/>
      <c r="GR11" s="46"/>
      <c r="GS11" s="46"/>
      <c r="GT11" s="46"/>
      <c r="GU11" s="46"/>
      <c r="GV11" s="46"/>
      <c r="GW11" s="46"/>
      <c r="GX11" s="46"/>
      <c r="GY11" s="46"/>
      <c r="GZ11" s="46"/>
      <c r="HA11" s="46"/>
      <c r="HB11" s="46"/>
      <c r="HC11" s="46"/>
      <c r="HD11" s="46"/>
      <c r="HE11" s="46"/>
      <c r="HF11" s="46"/>
    </row>
    <row r="12" spans="1:214" s="2" customFormat="1" ht="33" customHeight="1">
      <c r="A12" s="250" t="s">
        <v>431</v>
      </c>
      <c r="B12" s="250"/>
      <c r="C12" s="114"/>
      <c r="D12" s="115"/>
      <c r="E12" s="115"/>
      <c r="F12" s="249"/>
      <c r="G12" s="249"/>
      <c r="H12" s="249"/>
      <c r="I12" s="249"/>
      <c r="J12" s="249"/>
      <c r="K12" s="249"/>
      <c r="L12" s="249"/>
      <c r="M12" s="249"/>
      <c r="N12" s="45"/>
      <c r="O12" s="45"/>
      <c r="P12" s="45"/>
      <c r="Q12" s="45"/>
      <c r="R12" s="45"/>
      <c r="AC12" s="45"/>
      <c r="AD12" s="45"/>
      <c r="AE12" s="45"/>
      <c r="AF12" s="45"/>
      <c r="AG12" s="45"/>
      <c r="AH12" s="45"/>
      <c r="AI12" s="45"/>
      <c r="AJ12" s="45"/>
      <c r="AK12" s="45"/>
      <c r="AL12" s="45"/>
      <c r="AM12" s="45"/>
      <c r="AN12" s="45"/>
      <c r="AO12" s="45"/>
      <c r="AP12" s="45"/>
      <c r="AQ12" s="45"/>
      <c r="AR12" s="45"/>
      <c r="AS12" s="45"/>
      <c r="AT12" s="45"/>
      <c r="AU12" s="45"/>
      <c r="AV12" s="45"/>
      <c r="AW12" s="45"/>
      <c r="AX12" s="45"/>
      <c r="AY12" s="45"/>
      <c r="AZ12" s="45"/>
      <c r="BA12" s="45"/>
      <c r="BB12" s="45"/>
      <c r="BC12" s="45"/>
      <c r="BD12" s="45"/>
      <c r="BE12" s="45"/>
      <c r="BF12" s="45"/>
      <c r="BG12" s="45"/>
      <c r="BH12" s="45"/>
      <c r="BI12" s="45"/>
      <c r="BJ12" s="45"/>
      <c r="BK12" s="45"/>
      <c r="BL12" s="45"/>
      <c r="BM12" s="45"/>
      <c r="BN12" s="45"/>
      <c r="BO12" s="45"/>
      <c r="BP12" s="45"/>
      <c r="BQ12" s="45"/>
      <c r="BR12" s="45"/>
      <c r="BS12" s="45"/>
      <c r="BT12" s="45"/>
      <c r="BU12" s="45"/>
      <c r="BV12" s="45"/>
      <c r="BW12" s="45"/>
      <c r="BX12" s="45"/>
      <c r="BY12" s="45"/>
      <c r="BZ12" s="45"/>
      <c r="CA12" s="45"/>
      <c r="CB12" s="45"/>
      <c r="CC12" s="45"/>
      <c r="CD12" s="45"/>
      <c r="CE12" s="45"/>
      <c r="CF12" s="45"/>
      <c r="CG12" s="45"/>
      <c r="CH12" s="45"/>
      <c r="CI12" s="45"/>
      <c r="CJ12" s="45"/>
      <c r="CK12" s="45"/>
      <c r="CL12" s="45"/>
      <c r="CM12" s="45"/>
      <c r="CN12" s="45"/>
      <c r="CO12" s="45"/>
      <c r="CP12" s="45"/>
      <c r="CQ12" s="45"/>
      <c r="CR12" s="45"/>
      <c r="CS12" s="45"/>
      <c r="CT12" s="45"/>
      <c r="CU12" s="45"/>
      <c r="CV12" s="45"/>
      <c r="CW12" s="45"/>
      <c r="CX12" s="45"/>
      <c r="CY12" s="45"/>
      <c r="CZ12" s="45"/>
      <c r="DA12" s="45"/>
      <c r="DB12" s="45"/>
      <c r="DC12" s="45"/>
      <c r="DD12" s="45"/>
      <c r="DE12" s="45"/>
      <c r="DF12" s="45"/>
      <c r="DG12" s="45"/>
      <c r="DH12" s="45"/>
      <c r="DI12" s="45"/>
      <c r="DJ12" s="45"/>
      <c r="DK12" s="45"/>
      <c r="DL12" s="45"/>
      <c r="DM12" s="45"/>
      <c r="DN12" s="45"/>
      <c r="DO12" s="45"/>
      <c r="DP12" s="45"/>
      <c r="DQ12" s="45"/>
      <c r="DR12" s="45"/>
      <c r="DS12" s="45"/>
      <c r="DT12" s="45"/>
      <c r="DU12" s="45"/>
      <c r="DV12" s="45"/>
      <c r="DW12" s="45"/>
      <c r="DX12" s="45"/>
      <c r="DY12" s="45"/>
      <c r="DZ12" s="45"/>
      <c r="EA12" s="45"/>
      <c r="EB12" s="45"/>
      <c r="EC12" s="46"/>
      <c r="ED12" s="46"/>
      <c r="EE12" s="46"/>
      <c r="EF12" s="46"/>
      <c r="EG12" s="46"/>
      <c r="EH12" s="46"/>
      <c r="EI12" s="46"/>
      <c r="EJ12" s="46"/>
      <c r="EK12" s="46"/>
      <c r="EL12" s="46"/>
      <c r="EM12" s="46"/>
      <c r="EN12" s="46"/>
      <c r="EO12" s="46"/>
      <c r="EP12" s="46"/>
      <c r="EQ12" s="46"/>
      <c r="ER12" s="46"/>
      <c r="ES12" s="46"/>
      <c r="ET12" s="46"/>
      <c r="EU12" s="46"/>
      <c r="EV12" s="46"/>
      <c r="EW12" s="46"/>
      <c r="EX12" s="46"/>
      <c r="EY12" s="46"/>
      <c r="EZ12" s="46"/>
      <c r="FA12" s="46"/>
      <c r="FB12" s="46"/>
      <c r="FC12" s="46"/>
      <c r="FD12" s="46"/>
      <c r="FE12" s="46"/>
      <c r="FF12" s="46"/>
      <c r="FG12" s="46"/>
      <c r="FH12" s="46"/>
      <c r="FI12" s="46"/>
      <c r="FJ12" s="46"/>
      <c r="FK12" s="46"/>
      <c r="FL12" s="46"/>
      <c r="FM12" s="46"/>
      <c r="FN12" s="46"/>
      <c r="FO12" s="46"/>
      <c r="FP12" s="46"/>
      <c r="FQ12" s="46"/>
      <c r="FR12" s="46"/>
      <c r="FS12" s="46"/>
      <c r="FT12" s="46"/>
      <c r="FU12" s="46"/>
      <c r="FV12" s="46"/>
      <c r="FW12" s="46"/>
      <c r="FX12" s="46"/>
      <c r="FY12" s="46"/>
      <c r="FZ12" s="46"/>
      <c r="GA12" s="46"/>
      <c r="GB12" s="46"/>
      <c r="GC12" s="46"/>
      <c r="GD12" s="46"/>
      <c r="GE12" s="46"/>
      <c r="GF12" s="46"/>
      <c r="GG12" s="46"/>
      <c r="GH12" s="46"/>
      <c r="GI12" s="46"/>
      <c r="GJ12" s="46"/>
      <c r="GK12" s="46"/>
      <c r="GL12" s="46"/>
      <c r="GM12" s="46"/>
      <c r="GN12" s="46"/>
      <c r="GO12" s="46"/>
      <c r="GP12" s="46"/>
      <c r="GQ12" s="46"/>
      <c r="GR12" s="46"/>
      <c r="GS12" s="46"/>
      <c r="GT12" s="46"/>
      <c r="GU12" s="46"/>
      <c r="GV12" s="46"/>
      <c r="GW12" s="46"/>
      <c r="GX12" s="46"/>
      <c r="GY12" s="46"/>
      <c r="GZ12" s="46"/>
      <c r="HA12" s="46"/>
      <c r="HB12" s="46"/>
      <c r="HC12" s="46"/>
      <c r="HD12" s="46"/>
      <c r="HE12" s="46"/>
      <c r="HF12" s="46"/>
    </row>
    <row r="13" spans="1:214" s="2" customFormat="1" ht="18" customHeight="1">
      <c r="A13" s="116"/>
      <c r="B13" s="116"/>
      <c r="C13" s="240" t="s">
        <v>204</v>
      </c>
      <c r="D13" s="241"/>
      <c r="E13" s="242"/>
      <c r="F13" s="240" t="s">
        <v>205</v>
      </c>
      <c r="G13" s="241"/>
      <c r="H13" s="241"/>
      <c r="I13" s="241"/>
      <c r="J13" s="241"/>
      <c r="K13" s="241"/>
      <c r="L13" s="241"/>
      <c r="M13" s="242"/>
      <c r="N13" s="45"/>
      <c r="O13" s="45"/>
      <c r="P13" s="45"/>
      <c r="Q13" s="45"/>
      <c r="R13" s="45"/>
      <c r="AC13" s="45"/>
      <c r="AD13" s="45"/>
      <c r="AE13" s="45"/>
      <c r="AF13" s="45"/>
      <c r="AG13" s="45"/>
      <c r="AH13" s="45"/>
      <c r="AI13" s="45"/>
      <c r="AJ13" s="45"/>
      <c r="AK13" s="45"/>
      <c r="AL13" s="45"/>
      <c r="AM13" s="45"/>
      <c r="AN13" s="45"/>
      <c r="AO13" s="45"/>
      <c r="AP13" s="45"/>
      <c r="AQ13" s="45"/>
      <c r="AR13" s="45"/>
      <c r="AS13" s="45"/>
      <c r="AT13" s="45"/>
      <c r="AU13" s="45"/>
      <c r="AV13" s="45"/>
      <c r="AW13" s="45"/>
      <c r="AX13" s="45"/>
      <c r="AY13" s="45"/>
      <c r="AZ13" s="45"/>
      <c r="BA13" s="45"/>
      <c r="BB13" s="45"/>
      <c r="BC13" s="45"/>
      <c r="BD13" s="45"/>
      <c r="BE13" s="45"/>
      <c r="BF13" s="45"/>
      <c r="BG13" s="45"/>
      <c r="BH13" s="45"/>
      <c r="BI13" s="45"/>
      <c r="BJ13" s="45"/>
      <c r="BK13" s="45"/>
      <c r="BL13" s="45"/>
      <c r="BM13" s="45"/>
      <c r="BN13" s="45"/>
      <c r="BO13" s="45"/>
      <c r="BP13" s="45"/>
      <c r="BQ13" s="45"/>
      <c r="BR13" s="45"/>
      <c r="BS13" s="45"/>
      <c r="BT13" s="45"/>
      <c r="BU13" s="45"/>
      <c r="BV13" s="45"/>
      <c r="BW13" s="45"/>
      <c r="BX13" s="45"/>
      <c r="BY13" s="45"/>
      <c r="BZ13" s="45"/>
      <c r="CA13" s="45"/>
      <c r="CB13" s="45"/>
      <c r="CC13" s="45"/>
      <c r="CD13" s="45"/>
      <c r="CE13" s="45"/>
      <c r="CF13" s="45"/>
      <c r="CG13" s="45"/>
      <c r="CH13" s="45"/>
      <c r="CI13" s="45"/>
      <c r="CJ13" s="45"/>
      <c r="CK13" s="45"/>
      <c r="CL13" s="45"/>
      <c r="CM13" s="45"/>
      <c r="CN13" s="45"/>
      <c r="CO13" s="45"/>
      <c r="CP13" s="45"/>
      <c r="CQ13" s="45"/>
      <c r="CR13" s="45"/>
      <c r="CS13" s="45"/>
      <c r="CT13" s="45"/>
      <c r="CU13" s="45"/>
      <c r="CV13" s="45"/>
      <c r="CW13" s="45"/>
      <c r="CX13" s="45"/>
      <c r="CY13" s="45"/>
      <c r="CZ13" s="45"/>
      <c r="DA13" s="45"/>
      <c r="DB13" s="45"/>
      <c r="DC13" s="45"/>
      <c r="DD13" s="45"/>
      <c r="DE13" s="45"/>
      <c r="DF13" s="45"/>
      <c r="DG13" s="45"/>
      <c r="DH13" s="45"/>
      <c r="DI13" s="45"/>
      <c r="DJ13" s="45"/>
      <c r="DK13" s="45"/>
      <c r="DL13" s="45"/>
      <c r="DM13" s="45"/>
      <c r="DN13" s="45"/>
      <c r="DO13" s="45"/>
      <c r="DP13" s="45"/>
      <c r="DQ13" s="45"/>
      <c r="DR13" s="45"/>
      <c r="DS13" s="45"/>
      <c r="DT13" s="45"/>
      <c r="DU13" s="45"/>
      <c r="DV13" s="45"/>
      <c r="DW13" s="45"/>
      <c r="DX13" s="45"/>
      <c r="DY13" s="45"/>
      <c r="DZ13" s="45"/>
      <c r="EA13" s="45"/>
      <c r="EB13" s="45"/>
      <c r="EC13" s="46"/>
      <c r="ED13" s="46"/>
      <c r="EE13" s="46"/>
      <c r="EF13" s="46"/>
      <c r="EG13" s="46"/>
      <c r="EH13" s="46"/>
      <c r="EI13" s="46"/>
      <c r="EJ13" s="46"/>
      <c r="EK13" s="46"/>
      <c r="EL13" s="46"/>
      <c r="EM13" s="46"/>
      <c r="EN13" s="46"/>
      <c r="EO13" s="46"/>
      <c r="EP13" s="46"/>
      <c r="EQ13" s="46"/>
      <c r="ER13" s="46"/>
      <c r="ES13" s="46"/>
      <c r="ET13" s="46"/>
      <c r="EU13" s="46"/>
      <c r="EV13" s="46"/>
      <c r="EW13" s="46"/>
      <c r="EX13" s="46"/>
      <c r="EY13" s="46"/>
      <c r="EZ13" s="46"/>
      <c r="FA13" s="46"/>
      <c r="FB13" s="46"/>
      <c r="FC13" s="46"/>
      <c r="FD13" s="46"/>
      <c r="FE13" s="46"/>
      <c r="FF13" s="46"/>
      <c r="FG13" s="46"/>
      <c r="FH13" s="46"/>
      <c r="FI13" s="46"/>
      <c r="FJ13" s="46"/>
      <c r="FK13" s="46"/>
      <c r="FL13" s="46"/>
      <c r="FM13" s="46"/>
      <c r="FN13" s="46"/>
      <c r="FO13" s="46"/>
      <c r="FP13" s="46"/>
      <c r="FQ13" s="46"/>
      <c r="FR13" s="46"/>
      <c r="FS13" s="46"/>
      <c r="FT13" s="46"/>
      <c r="FU13" s="46"/>
      <c r="FV13" s="46"/>
      <c r="FW13" s="46"/>
      <c r="FX13" s="46"/>
      <c r="FY13" s="46"/>
      <c r="FZ13" s="46"/>
      <c r="GA13" s="46"/>
      <c r="GB13" s="46"/>
      <c r="GC13" s="46"/>
      <c r="GD13" s="46"/>
      <c r="GE13" s="46"/>
      <c r="GF13" s="46"/>
      <c r="GG13" s="46"/>
      <c r="GH13" s="46"/>
      <c r="GI13" s="46"/>
      <c r="GJ13" s="46"/>
      <c r="GK13" s="46"/>
      <c r="GL13" s="46"/>
      <c r="GM13" s="46"/>
      <c r="GN13" s="46"/>
      <c r="GO13" s="46"/>
      <c r="GP13" s="46"/>
      <c r="GQ13" s="46"/>
      <c r="GR13" s="46"/>
      <c r="GS13" s="46"/>
      <c r="GT13" s="46"/>
      <c r="GU13" s="46"/>
      <c r="GV13" s="46"/>
      <c r="GW13" s="46"/>
      <c r="GX13" s="46"/>
      <c r="GY13" s="46"/>
      <c r="GZ13" s="46"/>
      <c r="HA13" s="46"/>
      <c r="HB13" s="46"/>
      <c r="HC13" s="46"/>
      <c r="HD13" s="46"/>
      <c r="HE13" s="46"/>
      <c r="HF13" s="46"/>
    </row>
    <row r="14" spans="1:214" s="2" customFormat="1" ht="18" customHeight="1">
      <c r="F14" s="133" t="s">
        <v>457</v>
      </c>
      <c r="G14" s="133" t="s">
        <v>458</v>
      </c>
      <c r="L14" s="133" t="s">
        <v>458</v>
      </c>
      <c r="M14" s="133" t="s">
        <v>459</v>
      </c>
      <c r="N14" s="45"/>
      <c r="O14" s="45"/>
      <c r="P14" s="45"/>
      <c r="Q14" s="45"/>
      <c r="R14" s="45"/>
      <c r="S14" s="45"/>
      <c r="T14" s="45"/>
      <c r="U14" s="45"/>
      <c r="V14" s="45"/>
      <c r="W14" s="45"/>
      <c r="X14" s="45"/>
      <c r="Y14" s="45"/>
      <c r="Z14" s="45"/>
      <c r="AA14" s="45"/>
      <c r="AB14" s="45"/>
      <c r="AC14" s="45"/>
      <c r="AD14" s="45"/>
      <c r="AE14" s="45"/>
      <c r="AF14" s="45"/>
      <c r="AG14" s="45"/>
      <c r="AH14" s="45"/>
      <c r="AI14" s="45"/>
      <c r="AJ14" s="45"/>
      <c r="AK14" s="45"/>
      <c r="AL14" s="45"/>
      <c r="AM14" s="45"/>
      <c r="AN14" s="45"/>
      <c r="AO14" s="45"/>
      <c r="AP14" s="45"/>
      <c r="AQ14" s="45"/>
      <c r="AR14" s="45"/>
      <c r="AS14" s="45"/>
      <c r="AT14" s="45"/>
      <c r="AU14" s="45"/>
      <c r="AV14" s="45"/>
      <c r="AW14" s="45"/>
      <c r="AX14" s="45"/>
      <c r="AY14" s="45"/>
      <c r="AZ14" s="45"/>
      <c r="BA14" s="45"/>
      <c r="BB14" s="45"/>
      <c r="BC14" s="45"/>
      <c r="BD14" s="45"/>
      <c r="BE14" s="45"/>
      <c r="BF14" s="45"/>
      <c r="BG14" s="45"/>
      <c r="BH14" s="45"/>
      <c r="BI14" s="45"/>
      <c r="BJ14" s="45"/>
      <c r="BK14" s="45"/>
      <c r="BL14" s="45"/>
      <c r="BM14" s="45"/>
      <c r="BN14" s="45"/>
      <c r="BO14" s="45"/>
      <c r="BP14" s="45"/>
      <c r="BQ14" s="45"/>
      <c r="BR14" s="45"/>
      <c r="BS14" s="45"/>
      <c r="BT14" s="45"/>
      <c r="BU14" s="45"/>
      <c r="BV14" s="45"/>
      <c r="BW14" s="45"/>
      <c r="BX14" s="45"/>
      <c r="BY14" s="45"/>
      <c r="BZ14" s="45"/>
      <c r="CA14" s="45"/>
      <c r="CB14" s="45"/>
      <c r="CC14" s="45"/>
      <c r="CD14" s="45"/>
      <c r="CE14" s="45"/>
      <c r="CF14" s="45"/>
      <c r="CG14" s="45"/>
      <c r="CH14" s="45"/>
      <c r="CI14" s="45"/>
      <c r="CJ14" s="45"/>
      <c r="CK14" s="45"/>
      <c r="CL14" s="45"/>
      <c r="CM14" s="45"/>
      <c r="CN14" s="45"/>
      <c r="CO14" s="45"/>
      <c r="CP14" s="45"/>
      <c r="CQ14" s="45"/>
      <c r="CR14" s="45"/>
      <c r="CS14" s="45"/>
      <c r="CT14" s="45"/>
      <c r="CU14" s="45"/>
      <c r="CV14" s="45"/>
      <c r="CW14" s="45"/>
      <c r="CX14" s="45"/>
      <c r="CY14" s="45"/>
      <c r="CZ14" s="45"/>
      <c r="DA14" s="45"/>
      <c r="DB14" s="45"/>
      <c r="DC14" s="45"/>
      <c r="DD14" s="45"/>
      <c r="DE14" s="45"/>
      <c r="DF14" s="45"/>
      <c r="DG14" s="45"/>
      <c r="DH14" s="45"/>
      <c r="DI14" s="45"/>
      <c r="DJ14" s="45"/>
      <c r="DK14" s="45"/>
      <c r="DL14" s="45"/>
      <c r="DM14" s="45"/>
      <c r="DN14" s="45"/>
      <c r="DO14" s="45"/>
      <c r="DP14" s="45"/>
      <c r="DQ14" s="45"/>
      <c r="DR14" s="45"/>
      <c r="DS14" s="45"/>
      <c r="DT14" s="45"/>
      <c r="DU14" s="45"/>
      <c r="DV14" s="45"/>
      <c r="DW14" s="45"/>
      <c r="DX14" s="45"/>
      <c r="DY14" s="45"/>
      <c r="DZ14" s="45"/>
      <c r="EA14" s="45"/>
      <c r="EB14" s="45"/>
      <c r="EC14" s="46"/>
      <c r="ED14" s="46"/>
      <c r="EE14" s="46"/>
      <c r="EF14" s="46"/>
      <c r="EG14" s="46"/>
      <c r="EH14" s="46"/>
      <c r="EI14" s="46"/>
      <c r="EJ14" s="46"/>
      <c r="EK14" s="46"/>
      <c r="EL14" s="46"/>
      <c r="EM14" s="46"/>
      <c r="EN14" s="46"/>
      <c r="EO14" s="46"/>
      <c r="EP14" s="46"/>
      <c r="EQ14" s="46"/>
      <c r="ER14" s="46"/>
      <c r="ES14" s="46"/>
      <c r="ET14" s="46"/>
      <c r="EU14" s="46"/>
      <c r="EV14" s="46"/>
      <c r="EW14" s="46"/>
      <c r="EX14" s="46"/>
      <c r="EY14" s="46"/>
      <c r="EZ14" s="46"/>
      <c r="FA14" s="46"/>
      <c r="FB14" s="46"/>
      <c r="FC14" s="46"/>
      <c r="FD14" s="46"/>
      <c r="FE14" s="46"/>
      <c r="FF14" s="46"/>
      <c r="FG14" s="46"/>
      <c r="FH14" s="46"/>
      <c r="FI14" s="46"/>
      <c r="FJ14" s="46"/>
      <c r="FK14" s="46"/>
      <c r="FL14" s="46"/>
      <c r="FM14" s="46"/>
      <c r="FN14" s="46"/>
      <c r="FO14" s="46"/>
      <c r="FP14" s="46"/>
      <c r="FQ14" s="46"/>
      <c r="FR14" s="46"/>
      <c r="FS14" s="46"/>
      <c r="FT14" s="46"/>
      <c r="FU14" s="46"/>
      <c r="FV14" s="46"/>
      <c r="FW14" s="46"/>
      <c r="FX14" s="46"/>
      <c r="FY14" s="46"/>
      <c r="FZ14" s="46"/>
      <c r="GA14" s="46"/>
      <c r="GB14" s="46"/>
      <c r="GC14" s="46"/>
      <c r="GD14" s="46"/>
      <c r="GE14" s="46"/>
      <c r="GF14" s="46"/>
      <c r="GG14" s="46"/>
      <c r="GH14" s="46"/>
      <c r="GI14" s="46"/>
      <c r="GJ14" s="46"/>
      <c r="GK14" s="46"/>
      <c r="GL14" s="46"/>
      <c r="GM14" s="46"/>
      <c r="GN14" s="46"/>
      <c r="GO14" s="46"/>
      <c r="GP14" s="46"/>
      <c r="GQ14" s="46"/>
      <c r="GR14" s="46"/>
      <c r="GS14" s="46"/>
      <c r="GT14" s="46"/>
      <c r="GU14" s="46"/>
      <c r="GV14" s="46"/>
      <c r="GW14" s="46"/>
      <c r="GX14" s="46"/>
      <c r="GY14" s="46"/>
      <c r="GZ14" s="46"/>
      <c r="HA14" s="46"/>
      <c r="HB14" s="46"/>
      <c r="HC14" s="46"/>
      <c r="HD14" s="46"/>
      <c r="HE14" s="46"/>
      <c r="HF14" s="46"/>
    </row>
    <row r="15" spans="1:214" s="2" customFormat="1" ht="18" customHeight="1">
      <c r="A15" s="198" t="s">
        <v>206</v>
      </c>
      <c r="B15" s="198"/>
      <c r="C15" s="117" t="s">
        <v>207</v>
      </c>
      <c r="D15" s="117" t="s">
        <v>208</v>
      </c>
      <c r="E15" s="117" t="s">
        <v>209</v>
      </c>
      <c r="F15" s="117" t="s">
        <v>460</v>
      </c>
      <c r="G15" s="117" t="s">
        <v>461</v>
      </c>
      <c r="H15" s="117" t="s">
        <v>210</v>
      </c>
      <c r="I15" s="117" t="s">
        <v>211</v>
      </c>
      <c r="J15" s="117" t="s">
        <v>212</v>
      </c>
      <c r="K15" s="117" t="s">
        <v>213</v>
      </c>
      <c r="L15" s="117" t="s">
        <v>214</v>
      </c>
      <c r="M15" s="117" t="s">
        <v>462</v>
      </c>
      <c r="N15" s="45"/>
      <c r="O15" s="45"/>
      <c r="P15" s="45"/>
      <c r="Q15" s="45"/>
      <c r="R15" s="45"/>
      <c r="S15" s="45"/>
      <c r="T15" s="45"/>
      <c r="U15" s="45"/>
      <c r="V15" s="45"/>
      <c r="W15" s="45"/>
      <c r="X15" s="45"/>
      <c r="Y15" s="45"/>
      <c r="Z15" s="45"/>
      <c r="AA15" s="45"/>
      <c r="AB15" s="45"/>
      <c r="AC15" s="45"/>
      <c r="AD15" s="45"/>
      <c r="AE15" s="45"/>
      <c r="AF15" s="45"/>
      <c r="AG15" s="45"/>
      <c r="AH15" s="45"/>
      <c r="AI15" s="45"/>
      <c r="AJ15" s="45"/>
      <c r="AK15" s="45"/>
      <c r="AL15" s="45"/>
      <c r="AM15" s="45"/>
      <c r="AN15" s="45"/>
      <c r="AO15" s="45"/>
      <c r="AP15" s="45"/>
      <c r="AQ15" s="45"/>
      <c r="AR15" s="45"/>
      <c r="AS15" s="45"/>
      <c r="AT15" s="45"/>
      <c r="AU15" s="45"/>
      <c r="AV15" s="45"/>
      <c r="AW15" s="45"/>
      <c r="AX15" s="45"/>
      <c r="AY15" s="45"/>
      <c r="AZ15" s="45"/>
      <c r="BA15" s="45"/>
      <c r="BB15" s="45"/>
      <c r="BC15" s="45"/>
      <c r="BD15" s="45"/>
      <c r="BE15" s="45"/>
      <c r="BF15" s="45"/>
      <c r="BG15" s="45"/>
      <c r="BH15" s="45"/>
      <c r="BI15" s="45"/>
      <c r="BJ15" s="45"/>
      <c r="BK15" s="45"/>
      <c r="BL15" s="45"/>
      <c r="BM15" s="45"/>
      <c r="BN15" s="45"/>
      <c r="BO15" s="45"/>
      <c r="BP15" s="45"/>
      <c r="BQ15" s="45"/>
      <c r="BR15" s="45"/>
      <c r="BS15" s="45"/>
      <c r="BT15" s="45"/>
      <c r="BU15" s="45"/>
      <c r="BV15" s="45"/>
      <c r="BW15" s="45"/>
      <c r="BX15" s="45"/>
      <c r="BY15" s="45"/>
      <c r="BZ15" s="45"/>
      <c r="CA15" s="45"/>
      <c r="CB15" s="45"/>
      <c r="CC15" s="45"/>
      <c r="CD15" s="45"/>
      <c r="CE15" s="45"/>
      <c r="CF15" s="45"/>
      <c r="CG15" s="45"/>
      <c r="CH15" s="45"/>
      <c r="CI15" s="45"/>
      <c r="CJ15" s="45"/>
      <c r="CK15" s="45"/>
      <c r="CL15" s="45"/>
      <c r="CM15" s="45"/>
      <c r="CN15" s="45"/>
      <c r="CO15" s="45"/>
      <c r="CP15" s="45"/>
      <c r="CQ15" s="45"/>
      <c r="CR15" s="45"/>
      <c r="CS15" s="45"/>
      <c r="CT15" s="45"/>
      <c r="CU15" s="45"/>
      <c r="CV15" s="45"/>
      <c r="CW15" s="45"/>
      <c r="CX15" s="45"/>
      <c r="CY15" s="45"/>
      <c r="CZ15" s="45"/>
      <c r="DA15" s="45"/>
      <c r="DB15" s="45"/>
      <c r="DC15" s="45"/>
      <c r="DD15" s="45"/>
      <c r="DE15" s="45"/>
      <c r="DF15" s="45"/>
      <c r="DG15" s="45"/>
      <c r="DH15" s="45"/>
      <c r="DI15" s="45"/>
      <c r="DJ15" s="45"/>
      <c r="DK15" s="45"/>
      <c r="DL15" s="45"/>
      <c r="DM15" s="45"/>
      <c r="DN15" s="45"/>
      <c r="DO15" s="45"/>
      <c r="DP15" s="45"/>
      <c r="DQ15" s="45"/>
      <c r="DR15" s="45"/>
      <c r="DS15" s="45"/>
      <c r="DT15" s="45"/>
      <c r="DU15" s="45"/>
      <c r="DV15" s="45"/>
      <c r="DW15" s="45"/>
      <c r="DX15" s="45"/>
      <c r="DY15" s="45"/>
      <c r="DZ15" s="45"/>
      <c r="EA15" s="45"/>
      <c r="EB15" s="45"/>
      <c r="EC15" s="46"/>
      <c r="ED15" s="46"/>
      <c r="EE15" s="46"/>
      <c r="EF15" s="46"/>
      <c r="EG15" s="46"/>
      <c r="EH15" s="46"/>
      <c r="EI15" s="46"/>
      <c r="EJ15" s="46"/>
      <c r="EK15" s="46"/>
      <c r="EL15" s="46"/>
      <c r="EM15" s="46"/>
      <c r="EN15" s="46"/>
      <c r="EO15" s="46"/>
      <c r="EP15" s="46"/>
      <c r="EQ15" s="46"/>
      <c r="ER15" s="46"/>
      <c r="ES15" s="46"/>
      <c r="ET15" s="46"/>
      <c r="EU15" s="46"/>
      <c r="EV15" s="46"/>
      <c r="EW15" s="46"/>
      <c r="EX15" s="46"/>
      <c r="EY15" s="46"/>
      <c r="EZ15" s="46"/>
      <c r="FA15" s="46"/>
      <c r="FB15" s="46"/>
      <c r="FC15" s="46"/>
      <c r="FD15" s="46"/>
      <c r="FE15" s="46"/>
      <c r="FF15" s="46"/>
      <c r="FG15" s="46"/>
      <c r="FH15" s="46"/>
      <c r="FI15" s="46"/>
      <c r="FJ15" s="46"/>
      <c r="FK15" s="46"/>
      <c r="FL15" s="46"/>
      <c r="FM15" s="46"/>
      <c r="FN15" s="46"/>
      <c r="FO15" s="46"/>
      <c r="FP15" s="46"/>
      <c r="FQ15" s="46"/>
      <c r="FR15" s="46"/>
      <c r="FS15" s="46"/>
      <c r="FT15" s="46"/>
      <c r="FU15" s="46"/>
      <c r="FV15" s="46"/>
      <c r="FW15" s="46"/>
      <c r="FX15" s="46"/>
      <c r="FY15" s="46"/>
      <c r="FZ15" s="46"/>
      <c r="GA15" s="46"/>
      <c r="GB15" s="46"/>
      <c r="GC15" s="46"/>
      <c r="GD15" s="46"/>
      <c r="GE15" s="46"/>
      <c r="GF15" s="46"/>
      <c r="GG15" s="46"/>
      <c r="GH15" s="46"/>
      <c r="GI15" s="46"/>
      <c r="GJ15" s="46"/>
      <c r="GK15" s="46"/>
      <c r="GL15" s="46"/>
      <c r="GM15" s="46"/>
      <c r="GN15" s="46"/>
      <c r="GO15" s="46"/>
      <c r="GP15" s="46"/>
      <c r="GQ15" s="46"/>
      <c r="GR15" s="46"/>
      <c r="GS15" s="46"/>
      <c r="GT15" s="46"/>
      <c r="GU15" s="46"/>
      <c r="GV15" s="46"/>
      <c r="GW15" s="46"/>
      <c r="GX15" s="46"/>
      <c r="GY15" s="46"/>
      <c r="GZ15" s="46"/>
      <c r="HA15" s="46"/>
      <c r="HB15" s="46"/>
      <c r="HC15" s="46"/>
      <c r="HD15" s="46"/>
      <c r="HE15" s="46"/>
      <c r="HF15" s="46"/>
    </row>
    <row r="16" spans="1:214" s="2" customFormat="1" ht="18" customHeight="1">
      <c r="A16" s="118" t="s">
        <v>215</v>
      </c>
      <c r="B16" s="31" t="s">
        <v>216</v>
      </c>
      <c r="C16" s="119">
        <f t="shared" ref="C16:G19" si="0">C92+C123</f>
        <v>6240574497.6100006</v>
      </c>
      <c r="D16" s="119">
        <f t="shared" si="0"/>
        <v>17879409.57</v>
      </c>
      <c r="E16" s="119">
        <f t="shared" si="0"/>
        <v>6258453907.1800013</v>
      </c>
      <c r="F16" s="119">
        <f t="shared" si="0"/>
        <v>6050460323.4499989</v>
      </c>
      <c r="G16" s="119">
        <f t="shared" si="0"/>
        <v>6167253132.9699974</v>
      </c>
      <c r="H16" s="121">
        <f t="shared" ref="H16:H25" si="1">IF($G$25=0,"    --",G16/$G$25*100)</f>
        <v>31.403318266619863</v>
      </c>
      <c r="I16" s="121">
        <f t="shared" ref="I16:I25" si="2">IF(G16=0,"    --",IF(E16=0,"    --",G16/E16*100))</f>
        <v>98.542758713851455</v>
      </c>
      <c r="J16" s="119">
        <f>I92+I123</f>
        <v>6144397812.0099993</v>
      </c>
      <c r="K16" s="121">
        <f t="shared" ref="K16:K25" si="3">IF(G16=0,"    --",J16/G16*100)</f>
        <v>99.629408417860873</v>
      </c>
      <c r="L16" s="119">
        <f>J92+J123</f>
        <v>22855320.960000265</v>
      </c>
      <c r="M16" s="119">
        <f>H92+H123</f>
        <v>91200774.209999666</v>
      </c>
      <c r="N16" s="45"/>
      <c r="O16" s="45"/>
      <c r="P16" s="45"/>
      <c r="Q16" s="45"/>
      <c r="R16" s="45"/>
      <c r="AC16" s="45"/>
      <c r="AD16" s="45"/>
      <c r="AE16" s="45"/>
      <c r="AF16" s="45"/>
      <c r="AG16" s="45"/>
      <c r="AH16" s="45"/>
      <c r="AI16" s="45"/>
      <c r="AJ16" s="45"/>
      <c r="AK16" s="45"/>
      <c r="AL16" s="45"/>
      <c r="AM16" s="45"/>
      <c r="AN16" s="45"/>
      <c r="AO16" s="45"/>
      <c r="AP16" s="45"/>
      <c r="AQ16" s="45"/>
      <c r="AR16" s="45"/>
      <c r="AS16" s="45"/>
      <c r="AT16" s="45"/>
      <c r="AU16" s="45"/>
      <c r="AV16" s="45"/>
      <c r="AW16" s="45"/>
      <c r="AX16" s="45"/>
      <c r="AY16" s="45"/>
      <c r="AZ16" s="45"/>
      <c r="BA16" s="45"/>
      <c r="BB16" s="45"/>
      <c r="BC16" s="45"/>
      <c r="BD16" s="45"/>
      <c r="BE16" s="45"/>
      <c r="BF16" s="45"/>
      <c r="BG16" s="45"/>
      <c r="BH16" s="45"/>
      <c r="BI16" s="45"/>
      <c r="BJ16" s="45"/>
      <c r="BK16" s="45"/>
      <c r="BL16" s="45"/>
      <c r="BM16" s="45"/>
      <c r="BN16" s="45"/>
      <c r="BO16" s="45"/>
      <c r="BP16" s="45"/>
      <c r="BQ16" s="45"/>
      <c r="BR16" s="45"/>
      <c r="BS16" s="45"/>
      <c r="BT16" s="45"/>
      <c r="BU16" s="45"/>
      <c r="BV16" s="45"/>
      <c r="BW16" s="45"/>
      <c r="BX16" s="45"/>
      <c r="BY16" s="45"/>
      <c r="BZ16" s="45"/>
      <c r="CA16" s="45"/>
      <c r="CB16" s="45"/>
      <c r="CC16" s="45"/>
      <c r="CD16" s="45"/>
      <c r="CE16" s="45"/>
      <c r="CF16" s="45"/>
      <c r="CG16" s="45"/>
      <c r="CH16" s="45"/>
      <c r="CI16" s="45"/>
      <c r="CJ16" s="45"/>
      <c r="CK16" s="45"/>
      <c r="CL16" s="45"/>
      <c r="CM16" s="45"/>
      <c r="CN16" s="45"/>
      <c r="CO16" s="45"/>
      <c r="CP16" s="45"/>
      <c r="CQ16" s="45"/>
      <c r="CR16" s="45"/>
      <c r="CS16" s="45"/>
      <c r="CT16" s="45"/>
      <c r="CU16" s="45"/>
      <c r="CV16" s="45"/>
      <c r="CW16" s="45"/>
      <c r="CX16" s="45"/>
      <c r="CY16" s="45"/>
      <c r="CZ16" s="45"/>
      <c r="DA16" s="45"/>
      <c r="DB16" s="45"/>
      <c r="DC16" s="45"/>
      <c r="DD16" s="45"/>
      <c r="DE16" s="45"/>
      <c r="DF16" s="45"/>
      <c r="DG16" s="45"/>
      <c r="DH16" s="45"/>
      <c r="DI16" s="45"/>
      <c r="DJ16" s="45"/>
      <c r="DK16" s="45"/>
      <c r="DL16" s="45"/>
      <c r="DM16" s="45"/>
      <c r="DN16" s="45"/>
      <c r="DO16" s="45"/>
      <c r="DP16" s="45"/>
      <c r="DQ16" s="45"/>
      <c r="DR16" s="45"/>
      <c r="DS16" s="45"/>
      <c r="DT16" s="45"/>
      <c r="DU16" s="45"/>
      <c r="DV16" s="45"/>
      <c r="DW16" s="45"/>
      <c r="DX16" s="45"/>
      <c r="DY16" s="45"/>
      <c r="DZ16" s="45"/>
      <c r="EA16" s="45"/>
      <c r="EB16" s="45"/>
    </row>
    <row r="17" spans="1:132" s="2" customFormat="1" ht="18" customHeight="1">
      <c r="A17" s="118" t="s">
        <v>217</v>
      </c>
      <c r="B17" s="31" t="s">
        <v>218</v>
      </c>
      <c r="C17" s="119">
        <f t="shared" si="0"/>
        <v>3563445886.6399999</v>
      </c>
      <c r="D17" s="119">
        <f t="shared" si="0"/>
        <v>425792244.0999999</v>
      </c>
      <c r="E17" s="119">
        <f t="shared" si="0"/>
        <v>3989238130.7400002</v>
      </c>
      <c r="F17" s="119">
        <f t="shared" si="0"/>
        <v>3779930559.3499994</v>
      </c>
      <c r="G17" s="119">
        <f t="shared" si="0"/>
        <v>3803962679.5699997</v>
      </c>
      <c r="H17" s="121">
        <f t="shared" si="1"/>
        <v>19.369571529708434</v>
      </c>
      <c r="I17" s="121">
        <f t="shared" si="2"/>
        <v>95.355618163219745</v>
      </c>
      <c r="J17" s="119">
        <f>I93+I124</f>
        <v>3353103879.8599987</v>
      </c>
      <c r="K17" s="121">
        <f t="shared" si="3"/>
        <v>88.147654493787883</v>
      </c>
      <c r="L17" s="119">
        <f>J93+J124</f>
        <v>450858799.7099998</v>
      </c>
      <c r="M17" s="119">
        <f>H93+H124</f>
        <v>185275451.17000002</v>
      </c>
      <c r="N17" s="45"/>
      <c r="O17" s="45"/>
      <c r="P17" s="45"/>
      <c r="Q17" s="45"/>
      <c r="R17" s="45"/>
      <c r="AC17" s="45"/>
      <c r="AD17" s="45"/>
      <c r="AE17" s="45"/>
      <c r="AF17" s="45"/>
      <c r="AG17" s="45"/>
      <c r="AH17" s="45"/>
      <c r="AI17" s="45"/>
      <c r="AJ17" s="45"/>
      <c r="AK17" s="45"/>
      <c r="AL17" s="45"/>
      <c r="AM17" s="45"/>
      <c r="AN17" s="45"/>
      <c r="AO17" s="45"/>
      <c r="AP17" s="45"/>
      <c r="AQ17" s="45"/>
      <c r="AR17" s="45"/>
      <c r="AS17" s="45"/>
      <c r="AT17" s="45"/>
      <c r="AU17" s="45"/>
      <c r="AV17" s="45"/>
      <c r="AW17" s="45"/>
      <c r="AX17" s="45"/>
      <c r="AY17" s="45"/>
      <c r="AZ17" s="45"/>
      <c r="BA17" s="45"/>
      <c r="BB17" s="45"/>
      <c r="BC17" s="45"/>
      <c r="BD17" s="45"/>
      <c r="BE17" s="45"/>
      <c r="BF17" s="45"/>
      <c r="BG17" s="45"/>
      <c r="BH17" s="45"/>
      <c r="BI17" s="45"/>
      <c r="BJ17" s="45"/>
      <c r="BK17" s="45"/>
      <c r="BL17" s="45"/>
      <c r="BM17" s="45"/>
      <c r="BN17" s="45"/>
      <c r="BO17" s="45"/>
      <c r="BP17" s="45"/>
      <c r="BQ17" s="45"/>
      <c r="BR17" s="45"/>
      <c r="BS17" s="45"/>
      <c r="BT17" s="45"/>
      <c r="BU17" s="45"/>
      <c r="BV17" s="45"/>
      <c r="BW17" s="45"/>
      <c r="BX17" s="45"/>
      <c r="BY17" s="45"/>
      <c r="BZ17" s="45"/>
      <c r="CA17" s="45"/>
      <c r="CB17" s="45"/>
      <c r="CC17" s="45"/>
      <c r="CD17" s="45"/>
      <c r="CE17" s="45"/>
      <c r="CF17" s="45"/>
      <c r="CG17" s="45"/>
      <c r="CH17" s="45"/>
      <c r="CI17" s="45"/>
      <c r="CJ17" s="45"/>
      <c r="CK17" s="45"/>
      <c r="CL17" s="45"/>
      <c r="CM17" s="45"/>
      <c r="CN17" s="45"/>
      <c r="CO17" s="45"/>
      <c r="CP17" s="45"/>
      <c r="CQ17" s="45"/>
      <c r="CR17" s="45"/>
      <c r="CS17" s="45"/>
      <c r="CT17" s="45"/>
      <c r="CU17" s="45"/>
      <c r="CV17" s="45"/>
      <c r="CW17" s="45"/>
      <c r="CX17" s="45"/>
      <c r="CY17" s="45"/>
      <c r="CZ17" s="45"/>
      <c r="DA17" s="45"/>
      <c r="DB17" s="45"/>
      <c r="DC17" s="45"/>
      <c r="DD17" s="45"/>
      <c r="DE17" s="45"/>
      <c r="DF17" s="45"/>
      <c r="DG17" s="45"/>
      <c r="DH17" s="45"/>
      <c r="DI17" s="45"/>
      <c r="DJ17" s="45"/>
      <c r="DK17" s="45"/>
      <c r="DL17" s="45"/>
      <c r="DM17" s="45"/>
      <c r="DN17" s="45"/>
      <c r="DO17" s="45"/>
      <c r="DP17" s="45"/>
      <c r="DQ17" s="45"/>
      <c r="DR17" s="45"/>
      <c r="DS17" s="45"/>
      <c r="DT17" s="45"/>
      <c r="DU17" s="45"/>
      <c r="DV17" s="45"/>
      <c r="DW17" s="45"/>
      <c r="DX17" s="45"/>
      <c r="DY17" s="45"/>
      <c r="DZ17" s="45"/>
      <c r="EA17" s="45"/>
      <c r="EB17" s="45"/>
    </row>
    <row r="18" spans="1:132" s="2" customFormat="1" ht="18" customHeight="1">
      <c r="A18" s="118" t="s">
        <v>219</v>
      </c>
      <c r="B18" s="31" t="s">
        <v>220</v>
      </c>
      <c r="C18" s="119">
        <f t="shared" si="0"/>
        <v>359668059.75999999</v>
      </c>
      <c r="D18" s="119">
        <f t="shared" si="0"/>
        <v>14050028.43</v>
      </c>
      <c r="E18" s="119">
        <f t="shared" si="0"/>
        <v>373718088.19</v>
      </c>
      <c r="F18" s="119">
        <f t="shared" si="0"/>
        <v>366302357.26000005</v>
      </c>
      <c r="G18" s="119">
        <f t="shared" si="0"/>
        <v>370468317.67000008</v>
      </c>
      <c r="H18" s="121">
        <f t="shared" si="1"/>
        <v>1.8864045688826183</v>
      </c>
      <c r="I18" s="121">
        <f t="shared" si="2"/>
        <v>99.130421934956573</v>
      </c>
      <c r="J18" s="119">
        <f>I94+I125</f>
        <v>361291593.00999999</v>
      </c>
      <c r="K18" s="121">
        <f t="shared" si="3"/>
        <v>97.522939419566129</v>
      </c>
      <c r="L18" s="119">
        <f>J94+J125</f>
        <v>9176724.6600000393</v>
      </c>
      <c r="M18" s="119">
        <f>H94+H125</f>
        <v>3249770.5199999986</v>
      </c>
      <c r="N18" s="45"/>
      <c r="O18" s="45"/>
      <c r="P18" s="45"/>
      <c r="Q18" s="45"/>
      <c r="R18" s="45"/>
      <c r="AC18" s="45"/>
      <c r="AD18" s="45"/>
      <c r="AE18" s="45"/>
      <c r="AF18" s="45"/>
      <c r="AG18" s="45"/>
      <c r="AH18" s="45"/>
      <c r="AI18" s="45"/>
      <c r="AJ18" s="45"/>
      <c r="AK18" s="45"/>
      <c r="AL18" s="45"/>
      <c r="AM18" s="45"/>
      <c r="AN18" s="45"/>
      <c r="AO18" s="45"/>
      <c r="AP18" s="45"/>
      <c r="AQ18" s="45"/>
      <c r="AR18" s="45"/>
      <c r="AS18" s="45"/>
      <c r="AT18" s="45"/>
      <c r="AU18" s="45"/>
      <c r="AV18" s="45"/>
      <c r="AW18" s="45"/>
      <c r="AX18" s="45"/>
      <c r="AY18" s="45"/>
      <c r="AZ18" s="45"/>
      <c r="BA18" s="45"/>
      <c r="BB18" s="45"/>
      <c r="BC18" s="45"/>
      <c r="BD18" s="45"/>
      <c r="BE18" s="45"/>
      <c r="BF18" s="45"/>
      <c r="BG18" s="45"/>
      <c r="BH18" s="45"/>
      <c r="BI18" s="45"/>
      <c r="BJ18" s="45"/>
      <c r="BK18" s="45"/>
      <c r="BL18" s="45"/>
      <c r="BM18" s="45"/>
      <c r="BN18" s="45"/>
      <c r="BO18" s="45"/>
      <c r="BP18" s="45"/>
      <c r="BQ18" s="45"/>
      <c r="BR18" s="45"/>
      <c r="BS18" s="45"/>
      <c r="BT18" s="45"/>
      <c r="BU18" s="45"/>
      <c r="BV18" s="45"/>
      <c r="BW18" s="45"/>
      <c r="BX18" s="45"/>
      <c r="BY18" s="45"/>
      <c r="BZ18" s="45"/>
      <c r="CA18" s="45"/>
      <c r="CB18" s="45"/>
      <c r="CC18" s="45"/>
      <c r="CD18" s="45"/>
      <c r="CE18" s="45"/>
      <c r="CF18" s="45"/>
      <c r="CG18" s="45"/>
      <c r="CH18" s="45"/>
      <c r="CI18" s="45"/>
      <c r="CJ18" s="45"/>
      <c r="CK18" s="45"/>
      <c r="CL18" s="45"/>
      <c r="CM18" s="45"/>
      <c r="CN18" s="45"/>
      <c r="CO18" s="45"/>
      <c r="CP18" s="45"/>
      <c r="CQ18" s="45"/>
      <c r="CR18" s="45"/>
      <c r="CS18" s="45"/>
      <c r="CT18" s="45"/>
      <c r="CU18" s="45"/>
      <c r="CV18" s="45"/>
      <c r="CW18" s="45"/>
      <c r="CX18" s="45"/>
      <c r="CY18" s="45"/>
      <c r="CZ18" s="45"/>
      <c r="DA18" s="45"/>
      <c r="DB18" s="45"/>
      <c r="DC18" s="45"/>
      <c r="DD18" s="45"/>
      <c r="DE18" s="45"/>
      <c r="DF18" s="45"/>
      <c r="DG18" s="45"/>
      <c r="DH18" s="45"/>
      <c r="DI18" s="45"/>
      <c r="DJ18" s="45"/>
      <c r="DK18" s="45"/>
      <c r="DL18" s="45"/>
      <c r="DM18" s="45"/>
      <c r="DN18" s="45"/>
      <c r="DO18" s="45"/>
      <c r="DP18" s="45"/>
      <c r="DQ18" s="45"/>
      <c r="DR18" s="45"/>
      <c r="DS18" s="45"/>
      <c r="DT18" s="45"/>
      <c r="DU18" s="45"/>
      <c r="DV18" s="45"/>
      <c r="DW18" s="45"/>
      <c r="DX18" s="45"/>
      <c r="DY18" s="45"/>
      <c r="DZ18" s="45"/>
      <c r="EA18" s="45"/>
      <c r="EB18" s="45"/>
    </row>
    <row r="19" spans="1:132" s="2" customFormat="1" ht="18" customHeight="1">
      <c r="A19" s="118" t="s">
        <v>221</v>
      </c>
      <c r="B19" s="31" t="s">
        <v>222</v>
      </c>
      <c r="C19" s="119">
        <f t="shared" si="0"/>
        <v>4210541832.7400002</v>
      </c>
      <c r="D19" s="119">
        <f t="shared" si="0"/>
        <v>461471317.55000001</v>
      </c>
      <c r="E19" s="119">
        <f t="shared" si="0"/>
        <v>4672013150.29</v>
      </c>
      <c r="F19" s="119">
        <f t="shared" si="0"/>
        <v>4366908975.6599998</v>
      </c>
      <c r="G19" s="119">
        <f t="shared" si="0"/>
        <v>4250827911.0200005</v>
      </c>
      <c r="H19" s="121">
        <f t="shared" si="1"/>
        <v>21.644985037626693</v>
      </c>
      <c r="I19" s="121">
        <f t="shared" si="2"/>
        <v>90.984930356117346</v>
      </c>
      <c r="J19" s="119">
        <f>I95+I126</f>
        <v>3442370697.8400006</v>
      </c>
      <c r="K19" s="121">
        <f t="shared" si="3"/>
        <v>80.981182251953172</v>
      </c>
      <c r="L19" s="119">
        <f>J95+J126</f>
        <v>808457213.18000042</v>
      </c>
      <c r="M19" s="119">
        <f>H95+H126</f>
        <v>421185239.27000004</v>
      </c>
      <c r="N19" s="45"/>
      <c r="O19" s="45"/>
      <c r="P19" s="45"/>
      <c r="Q19" s="45"/>
      <c r="R19" s="45"/>
      <c r="AC19" s="45"/>
      <c r="AD19" s="45"/>
      <c r="AE19" s="45"/>
      <c r="AF19" s="45"/>
      <c r="AG19" s="45"/>
      <c r="AH19" s="45"/>
      <c r="AI19" s="45"/>
      <c r="AJ19" s="45"/>
      <c r="AK19" s="45"/>
      <c r="AL19" s="45"/>
      <c r="AM19" s="45"/>
      <c r="AN19" s="45"/>
      <c r="AO19" s="45"/>
      <c r="AP19" s="45"/>
      <c r="AQ19" s="45"/>
      <c r="AR19" s="45"/>
      <c r="AS19" s="45"/>
      <c r="AT19" s="45"/>
      <c r="AU19" s="45"/>
      <c r="AV19" s="45"/>
      <c r="AW19" s="45"/>
      <c r="AX19" s="45"/>
      <c r="AY19" s="45"/>
      <c r="AZ19" s="45"/>
      <c r="BA19" s="45"/>
      <c r="BB19" s="45"/>
      <c r="BC19" s="45"/>
      <c r="BD19" s="45"/>
      <c r="BE19" s="45"/>
      <c r="BF19" s="45"/>
      <c r="BG19" s="45"/>
      <c r="BH19" s="45"/>
      <c r="BI19" s="45"/>
      <c r="BJ19" s="45"/>
      <c r="BK19" s="45"/>
      <c r="BL19" s="45"/>
      <c r="BM19" s="45"/>
      <c r="BN19" s="45"/>
      <c r="BO19" s="45"/>
      <c r="BP19" s="45"/>
      <c r="BQ19" s="45"/>
      <c r="BR19" s="45"/>
      <c r="BS19" s="45"/>
      <c r="BT19" s="45"/>
      <c r="BU19" s="45"/>
      <c r="BV19" s="45"/>
      <c r="BW19" s="45"/>
      <c r="BX19" s="45"/>
      <c r="BY19" s="45"/>
      <c r="BZ19" s="45"/>
      <c r="CA19" s="45"/>
      <c r="CB19" s="45"/>
      <c r="CC19" s="45"/>
      <c r="CD19" s="45"/>
      <c r="CE19" s="45"/>
      <c r="CF19" s="45"/>
      <c r="CG19" s="45"/>
      <c r="CH19" s="45"/>
      <c r="CI19" s="45"/>
      <c r="CJ19" s="45"/>
      <c r="CK19" s="45"/>
      <c r="CL19" s="45"/>
      <c r="CM19" s="45"/>
      <c r="CN19" s="45"/>
      <c r="CO19" s="45"/>
      <c r="CP19" s="45"/>
      <c r="CQ19" s="45"/>
      <c r="CR19" s="45"/>
      <c r="CS19" s="45"/>
      <c r="CT19" s="45"/>
      <c r="CU19" s="45"/>
      <c r="CV19" s="45"/>
      <c r="CW19" s="45"/>
      <c r="CX19" s="45"/>
      <c r="CY19" s="45"/>
      <c r="CZ19" s="45"/>
      <c r="DA19" s="45"/>
      <c r="DB19" s="45"/>
      <c r="DC19" s="45"/>
      <c r="DD19" s="45"/>
      <c r="DE19" s="45"/>
      <c r="DF19" s="45"/>
      <c r="DG19" s="45"/>
      <c r="DH19" s="45"/>
      <c r="DI19" s="45"/>
      <c r="DJ19" s="45"/>
      <c r="DK19" s="45"/>
      <c r="DL19" s="45"/>
      <c r="DM19" s="45"/>
      <c r="DN19" s="45"/>
      <c r="DO19" s="45"/>
      <c r="DP19" s="45"/>
      <c r="DQ19" s="45"/>
      <c r="DR19" s="45"/>
      <c r="DS19" s="45"/>
      <c r="DT19" s="45"/>
      <c r="DU19" s="45"/>
      <c r="DV19" s="45"/>
      <c r="DW19" s="45"/>
      <c r="DX19" s="45"/>
      <c r="DY19" s="45"/>
      <c r="DZ19" s="45"/>
      <c r="EA19" s="45"/>
      <c r="EB19" s="45"/>
    </row>
    <row r="20" spans="1:132" s="2" customFormat="1" ht="18" customHeight="1">
      <c r="A20" s="118" t="s">
        <v>238</v>
      </c>
      <c r="B20" s="31" t="s">
        <v>522</v>
      </c>
      <c r="C20" s="119">
        <f>C96</f>
        <v>9000000</v>
      </c>
      <c r="D20" s="119">
        <f>D96</f>
        <v>-9000000</v>
      </c>
      <c r="E20" s="119">
        <f>E96</f>
        <v>0</v>
      </c>
      <c r="F20" s="119">
        <f>F96</f>
        <v>0</v>
      </c>
      <c r="G20" s="119">
        <f>G96</f>
        <v>0</v>
      </c>
      <c r="H20" s="121">
        <f t="shared" si="1"/>
        <v>0</v>
      </c>
      <c r="I20" s="121" t="str">
        <f t="shared" ref="I20" si="4">IF(G20=0,"    --",IF(E20=0,"    --",G20/E20*100))</f>
        <v xml:space="preserve">    --</v>
      </c>
      <c r="J20" s="119">
        <f>I96</f>
        <v>0</v>
      </c>
      <c r="K20" s="121" t="str">
        <f t="shared" ref="K20" si="5">IF(G20=0,"    --",J20/G20*100)</f>
        <v xml:space="preserve">    --</v>
      </c>
      <c r="L20" s="119">
        <f>J96</f>
        <v>0</v>
      </c>
      <c r="M20" s="119">
        <f>H96</f>
        <v>0</v>
      </c>
      <c r="N20" s="45"/>
      <c r="O20" s="45"/>
      <c r="P20" s="45"/>
      <c r="Q20" s="45"/>
      <c r="R20" s="45"/>
      <c r="AC20" s="45"/>
      <c r="AD20" s="45"/>
      <c r="AE20" s="45"/>
      <c r="AF20" s="45"/>
      <c r="AG20" s="45"/>
      <c r="AH20" s="45"/>
      <c r="AI20" s="45"/>
      <c r="AJ20" s="45"/>
      <c r="AK20" s="45"/>
      <c r="AL20" s="45"/>
      <c r="AM20" s="45"/>
      <c r="AN20" s="45"/>
      <c r="AO20" s="45"/>
      <c r="AP20" s="45"/>
      <c r="AQ20" s="45"/>
      <c r="AR20" s="45"/>
      <c r="AS20" s="45"/>
      <c r="AT20" s="45"/>
      <c r="AU20" s="45"/>
      <c r="AV20" s="45"/>
      <c r="AW20" s="45"/>
      <c r="AX20" s="45"/>
      <c r="AY20" s="45"/>
      <c r="AZ20" s="45"/>
      <c r="BA20" s="45"/>
      <c r="BB20" s="45"/>
      <c r="BC20" s="45"/>
      <c r="BD20" s="45"/>
      <c r="BE20" s="45"/>
      <c r="BF20" s="45"/>
      <c r="BG20" s="45"/>
      <c r="BH20" s="45"/>
      <c r="BI20" s="45"/>
      <c r="BJ20" s="45"/>
      <c r="BK20" s="45"/>
      <c r="BL20" s="45"/>
      <c r="BM20" s="45"/>
      <c r="BN20" s="45"/>
      <c r="BO20" s="45"/>
      <c r="BP20" s="45"/>
      <c r="BQ20" s="45"/>
      <c r="BR20" s="45"/>
      <c r="BS20" s="45"/>
      <c r="BT20" s="45"/>
      <c r="BU20" s="45"/>
      <c r="BV20" s="45"/>
      <c r="BW20" s="45"/>
      <c r="BX20" s="45"/>
      <c r="BY20" s="45"/>
      <c r="BZ20" s="45"/>
      <c r="CA20" s="45"/>
      <c r="CB20" s="45"/>
      <c r="CC20" s="45"/>
      <c r="CD20" s="45"/>
      <c r="CE20" s="45"/>
      <c r="CF20" s="45"/>
      <c r="CG20" s="45"/>
      <c r="CH20" s="45"/>
      <c r="CI20" s="45"/>
      <c r="CJ20" s="45"/>
      <c r="CK20" s="45"/>
      <c r="CL20" s="45"/>
      <c r="CM20" s="45"/>
      <c r="CN20" s="45"/>
      <c r="CO20" s="45"/>
      <c r="CP20" s="45"/>
      <c r="CQ20" s="45"/>
      <c r="CR20" s="45"/>
      <c r="CS20" s="45"/>
      <c r="CT20" s="45"/>
      <c r="CU20" s="45"/>
      <c r="CV20" s="45"/>
      <c r="CW20" s="45"/>
      <c r="CX20" s="45"/>
      <c r="CY20" s="45"/>
      <c r="CZ20" s="45"/>
      <c r="DA20" s="45"/>
      <c r="DB20" s="45"/>
      <c r="DC20" s="45"/>
      <c r="DD20" s="45"/>
      <c r="DE20" s="45"/>
      <c r="DF20" s="45"/>
      <c r="DG20" s="45"/>
      <c r="DH20" s="45"/>
      <c r="DI20" s="45"/>
      <c r="DJ20" s="45"/>
      <c r="DK20" s="45"/>
      <c r="DL20" s="45"/>
      <c r="DM20" s="45"/>
      <c r="DN20" s="45"/>
      <c r="DO20" s="45"/>
      <c r="DP20" s="45"/>
      <c r="DQ20" s="45"/>
      <c r="DR20" s="45"/>
      <c r="DS20" s="45"/>
      <c r="DT20" s="45"/>
      <c r="DU20" s="45"/>
      <c r="DV20" s="45"/>
      <c r="DW20" s="45"/>
      <c r="DX20" s="45"/>
      <c r="DY20" s="45"/>
      <c r="DZ20" s="45"/>
      <c r="EA20" s="45"/>
      <c r="EB20" s="45"/>
    </row>
    <row r="21" spans="1:132" s="2" customFormat="1" ht="18" customHeight="1">
      <c r="A21" s="118" t="s">
        <v>223</v>
      </c>
      <c r="B21" s="31" t="s">
        <v>224</v>
      </c>
      <c r="C21" s="119">
        <f t="shared" ref="C21:G24" si="6">C97+C128</f>
        <v>579919819.06999993</v>
      </c>
      <c r="D21" s="119">
        <f t="shared" si="6"/>
        <v>411156342.80999994</v>
      </c>
      <c r="E21" s="119">
        <f t="shared" si="6"/>
        <v>991076161.88000011</v>
      </c>
      <c r="F21" s="119">
        <f t="shared" si="6"/>
        <v>533616985.41000009</v>
      </c>
      <c r="G21" s="119">
        <f t="shared" si="6"/>
        <v>505411004.62000006</v>
      </c>
      <c r="H21" s="121">
        <f t="shared" si="1"/>
        <v>2.5735254077191705</v>
      </c>
      <c r="I21" s="121">
        <f t="shared" si="2"/>
        <v>50.99618213612078</v>
      </c>
      <c r="J21" s="119">
        <f>I97+I128</f>
        <v>424207053.35000008</v>
      </c>
      <c r="K21" s="121">
        <f t="shared" si="3"/>
        <v>83.93308603736196</v>
      </c>
      <c r="L21" s="119">
        <f>J97+J128</f>
        <v>81203951.270000011</v>
      </c>
      <c r="M21" s="119">
        <f>H97+H128</f>
        <v>485665157.25999993</v>
      </c>
      <c r="N21" s="45"/>
      <c r="O21" s="45"/>
      <c r="P21" s="45"/>
      <c r="Q21" s="45"/>
      <c r="R21" s="45"/>
      <c r="AC21" s="45"/>
      <c r="AD21" s="45"/>
      <c r="AE21" s="45"/>
      <c r="AF21" s="45"/>
      <c r="AG21" s="45"/>
      <c r="AH21" s="45"/>
      <c r="AI21" s="45"/>
      <c r="AJ21" s="45"/>
      <c r="AK21" s="45"/>
      <c r="AL21" s="45"/>
      <c r="AM21" s="45"/>
      <c r="AN21" s="45"/>
      <c r="AO21" s="45"/>
      <c r="AP21" s="45"/>
      <c r="AQ21" s="45"/>
      <c r="AR21" s="45"/>
      <c r="AS21" s="45"/>
      <c r="AT21" s="45"/>
      <c r="AU21" s="45"/>
      <c r="AV21" s="45"/>
      <c r="AW21" s="45"/>
      <c r="AX21" s="45"/>
      <c r="AY21" s="45"/>
      <c r="AZ21" s="45"/>
      <c r="BA21" s="45"/>
      <c r="BB21" s="45"/>
      <c r="BC21" s="45"/>
      <c r="BD21" s="45"/>
      <c r="BE21" s="45"/>
      <c r="BF21" s="45"/>
      <c r="BG21" s="45"/>
      <c r="BH21" s="45"/>
      <c r="BI21" s="45"/>
      <c r="BJ21" s="45"/>
      <c r="BK21" s="45"/>
      <c r="BL21" s="45"/>
      <c r="BM21" s="45"/>
      <c r="BN21" s="45"/>
      <c r="BO21" s="45"/>
      <c r="BP21" s="45"/>
      <c r="BQ21" s="45"/>
      <c r="BR21" s="45"/>
      <c r="BS21" s="45"/>
      <c r="BT21" s="45"/>
      <c r="BU21" s="45"/>
      <c r="BV21" s="45"/>
      <c r="BW21" s="45"/>
      <c r="BX21" s="45"/>
      <c r="BY21" s="45"/>
      <c r="BZ21" s="45"/>
      <c r="CA21" s="45"/>
      <c r="CB21" s="45"/>
      <c r="CC21" s="45"/>
      <c r="CD21" s="45"/>
      <c r="CE21" s="45"/>
      <c r="CF21" s="45"/>
      <c r="CG21" s="45"/>
      <c r="CH21" s="45"/>
      <c r="CI21" s="45"/>
      <c r="CJ21" s="45"/>
      <c r="CK21" s="45"/>
      <c r="CL21" s="45"/>
      <c r="CM21" s="45"/>
      <c r="CN21" s="45"/>
      <c r="CO21" s="45"/>
      <c r="CP21" s="45"/>
      <c r="CQ21" s="45"/>
      <c r="CR21" s="45"/>
      <c r="CS21" s="45"/>
      <c r="CT21" s="45"/>
      <c r="CU21" s="45"/>
      <c r="CV21" s="45"/>
      <c r="CW21" s="45"/>
      <c r="CX21" s="45"/>
      <c r="CY21" s="45"/>
      <c r="CZ21" s="45"/>
      <c r="DA21" s="45"/>
      <c r="DB21" s="45"/>
      <c r="DC21" s="45"/>
      <c r="DD21" s="45"/>
      <c r="DE21" s="45"/>
      <c r="DF21" s="45"/>
      <c r="DG21" s="45"/>
      <c r="DH21" s="45"/>
      <c r="DI21" s="45"/>
      <c r="DJ21" s="45"/>
      <c r="DK21" s="45"/>
      <c r="DL21" s="45"/>
      <c r="DM21" s="45"/>
      <c r="DN21" s="45"/>
      <c r="DO21" s="45"/>
      <c r="DP21" s="45"/>
      <c r="DQ21" s="45"/>
      <c r="DR21" s="45"/>
      <c r="DS21" s="45"/>
      <c r="DT21" s="45"/>
      <c r="DU21" s="45"/>
      <c r="DV21" s="45"/>
      <c r="DW21" s="45"/>
      <c r="DX21" s="45"/>
      <c r="DY21" s="45"/>
      <c r="DZ21" s="45"/>
      <c r="EA21" s="45"/>
      <c r="EB21" s="45"/>
    </row>
    <row r="22" spans="1:132" s="2" customFormat="1" ht="18" customHeight="1">
      <c r="A22" s="118" t="s">
        <v>225</v>
      </c>
      <c r="B22" s="31" t="s">
        <v>226</v>
      </c>
      <c r="C22" s="119">
        <f t="shared" si="6"/>
        <v>428488175.48000002</v>
      </c>
      <c r="D22" s="119">
        <f t="shared" si="6"/>
        <v>84403488</v>
      </c>
      <c r="E22" s="119">
        <f t="shared" si="6"/>
        <v>512891663.48000008</v>
      </c>
      <c r="F22" s="119">
        <f t="shared" si="6"/>
        <v>360535293.23000002</v>
      </c>
      <c r="G22" s="119">
        <f t="shared" si="6"/>
        <v>333695651.44999999</v>
      </c>
      <c r="H22" s="121">
        <f t="shared" si="1"/>
        <v>1.6991601480811764</v>
      </c>
      <c r="I22" s="121">
        <f t="shared" si="2"/>
        <v>65.061625136555236</v>
      </c>
      <c r="J22" s="119">
        <f>I98+I129</f>
        <v>202923345.73000002</v>
      </c>
      <c r="K22" s="121">
        <f t="shared" si="3"/>
        <v>60.810905041237994</v>
      </c>
      <c r="L22" s="119">
        <f>J98+J129</f>
        <v>130772305.71999998</v>
      </c>
      <c r="M22" s="119">
        <f>H98+H129</f>
        <v>179196012.03</v>
      </c>
      <c r="N22" s="45"/>
      <c r="O22" s="45"/>
      <c r="P22" s="45"/>
      <c r="Q22" s="45"/>
      <c r="R22" s="45"/>
      <c r="AC22" s="45"/>
      <c r="AD22" s="45"/>
      <c r="AE22" s="45"/>
      <c r="AF22" s="45"/>
      <c r="AG22" s="45"/>
      <c r="AH22" s="45"/>
      <c r="AI22" s="45"/>
      <c r="AJ22" s="45"/>
      <c r="AK22" s="45"/>
      <c r="AL22" s="45"/>
      <c r="AM22" s="45"/>
      <c r="AN22" s="45"/>
      <c r="AO22" s="45"/>
      <c r="AP22" s="45"/>
      <c r="AQ22" s="45"/>
      <c r="AR22" s="45"/>
      <c r="AS22" s="45"/>
      <c r="AT22" s="45"/>
      <c r="AU22" s="45"/>
      <c r="AV22" s="45"/>
      <c r="AW22" s="45"/>
      <c r="AX22" s="45"/>
      <c r="AY22" s="45"/>
      <c r="AZ22" s="45"/>
      <c r="BA22" s="45"/>
      <c r="BB22" s="45"/>
      <c r="BC22" s="45"/>
      <c r="BD22" s="45"/>
      <c r="BE22" s="45"/>
      <c r="BF22" s="45"/>
      <c r="BG22" s="45"/>
      <c r="BH22" s="45"/>
      <c r="BI22" s="45"/>
      <c r="BJ22" s="45"/>
      <c r="BK22" s="45"/>
      <c r="BL22" s="45"/>
      <c r="BM22" s="45"/>
      <c r="BN22" s="45"/>
      <c r="BO22" s="45"/>
      <c r="BP22" s="45"/>
      <c r="BQ22" s="45"/>
      <c r="BR22" s="45"/>
      <c r="BS22" s="45"/>
      <c r="BT22" s="45"/>
      <c r="BU22" s="45"/>
      <c r="BV22" s="45"/>
      <c r="BW22" s="45"/>
      <c r="BX22" s="45"/>
      <c r="BY22" s="45"/>
      <c r="BZ22" s="45"/>
      <c r="CA22" s="45"/>
      <c r="CB22" s="45"/>
      <c r="CC22" s="45"/>
      <c r="CD22" s="45"/>
      <c r="CE22" s="45"/>
      <c r="CF22" s="45"/>
      <c r="CG22" s="45"/>
      <c r="CH22" s="45"/>
      <c r="CI22" s="45"/>
      <c r="CJ22" s="45"/>
      <c r="CK22" s="45"/>
      <c r="CL22" s="45"/>
      <c r="CM22" s="45"/>
      <c r="CN22" s="45"/>
      <c r="CO22" s="45"/>
      <c r="CP22" s="45"/>
      <c r="CQ22" s="45"/>
      <c r="CR22" s="45"/>
      <c r="CS22" s="45"/>
      <c r="CT22" s="45"/>
      <c r="CU22" s="45"/>
      <c r="CV22" s="45"/>
      <c r="CW22" s="45"/>
      <c r="CX22" s="45"/>
      <c r="CY22" s="45"/>
      <c r="CZ22" s="45"/>
      <c r="DA22" s="45"/>
      <c r="DB22" s="45"/>
      <c r="DC22" s="45"/>
      <c r="DD22" s="45"/>
      <c r="DE22" s="45"/>
      <c r="DF22" s="45"/>
      <c r="DG22" s="45"/>
      <c r="DH22" s="45"/>
      <c r="DI22" s="45"/>
      <c r="DJ22" s="45"/>
      <c r="DK22" s="45"/>
      <c r="DL22" s="45"/>
      <c r="DM22" s="45"/>
      <c r="DN22" s="45"/>
      <c r="DO22" s="45"/>
      <c r="DP22" s="45"/>
      <c r="DQ22" s="45"/>
      <c r="DR22" s="45"/>
      <c r="DS22" s="45"/>
      <c r="DT22" s="45"/>
      <c r="DU22" s="45"/>
      <c r="DV22" s="45"/>
      <c r="DW22" s="45"/>
      <c r="DX22" s="45"/>
      <c r="DY22" s="45"/>
      <c r="DZ22" s="45"/>
      <c r="EA22" s="45"/>
      <c r="EB22" s="45"/>
    </row>
    <row r="23" spans="1:132" s="2" customFormat="1" ht="18" customHeight="1">
      <c r="A23" s="118" t="s">
        <v>227</v>
      </c>
      <c r="B23" s="31" t="s">
        <v>228</v>
      </c>
      <c r="C23" s="119">
        <f t="shared" si="6"/>
        <v>144136013.66</v>
      </c>
      <c r="D23" s="119">
        <f t="shared" si="6"/>
        <v>622258532.31999993</v>
      </c>
      <c r="E23" s="119">
        <f t="shared" si="6"/>
        <v>766394545.9799999</v>
      </c>
      <c r="F23" s="119">
        <f t="shared" si="6"/>
        <v>439885094.77000004</v>
      </c>
      <c r="G23" s="119">
        <f t="shared" si="6"/>
        <v>439885094.77000004</v>
      </c>
      <c r="H23" s="121">
        <f t="shared" si="1"/>
        <v>2.2398710307439806</v>
      </c>
      <c r="I23" s="121">
        <f t="shared" si="2"/>
        <v>57.396689091453879</v>
      </c>
      <c r="J23" s="119">
        <f>I99+I130</f>
        <v>420718077.91000003</v>
      </c>
      <c r="K23" s="121">
        <f t="shared" si="3"/>
        <v>95.642721908997217</v>
      </c>
      <c r="L23" s="119">
        <f>J99+J130</f>
        <v>19167016.860000014</v>
      </c>
      <c r="M23" s="119">
        <f>H99+H130</f>
        <v>326509451.20999998</v>
      </c>
      <c r="N23" s="45"/>
      <c r="O23" s="45"/>
      <c r="P23" s="45"/>
      <c r="Q23" s="45"/>
      <c r="R23" s="45"/>
      <c r="AC23" s="45"/>
      <c r="AD23" s="45"/>
      <c r="AE23" s="45"/>
      <c r="AF23" s="45"/>
      <c r="AG23" s="45"/>
      <c r="AH23" s="45"/>
      <c r="AI23" s="45"/>
      <c r="AJ23" s="45"/>
      <c r="AK23" s="45"/>
      <c r="AL23" s="45"/>
      <c r="AM23" s="45"/>
      <c r="AN23" s="45"/>
      <c r="AO23" s="45"/>
      <c r="AP23" s="45"/>
      <c r="AQ23" s="45"/>
      <c r="AR23" s="45"/>
      <c r="AS23" s="45"/>
      <c r="AT23" s="45"/>
      <c r="AU23" s="45"/>
      <c r="AV23" s="45"/>
      <c r="AW23" s="45"/>
      <c r="AX23" s="45"/>
      <c r="AY23" s="45"/>
      <c r="AZ23" s="45"/>
      <c r="BA23" s="45"/>
      <c r="BB23" s="45"/>
      <c r="BC23" s="45"/>
      <c r="BD23" s="45"/>
      <c r="BE23" s="45"/>
      <c r="BF23" s="45"/>
      <c r="BG23" s="45"/>
      <c r="BH23" s="45"/>
      <c r="BI23" s="45"/>
      <c r="BJ23" s="45"/>
      <c r="BK23" s="45"/>
      <c r="BL23" s="45"/>
      <c r="BM23" s="45"/>
      <c r="BN23" s="45"/>
      <c r="BO23" s="45"/>
      <c r="BP23" s="45"/>
      <c r="BQ23" s="45"/>
      <c r="BR23" s="45"/>
      <c r="BS23" s="45"/>
      <c r="BT23" s="45"/>
      <c r="BU23" s="45"/>
      <c r="BV23" s="45"/>
      <c r="BW23" s="45"/>
      <c r="BX23" s="45"/>
      <c r="BY23" s="45"/>
      <c r="BZ23" s="45"/>
      <c r="CA23" s="45"/>
      <c r="CB23" s="45"/>
      <c r="CC23" s="45"/>
      <c r="CD23" s="45"/>
      <c r="CE23" s="45"/>
      <c r="CF23" s="45"/>
      <c r="CG23" s="45"/>
      <c r="CH23" s="45"/>
      <c r="CI23" s="45"/>
      <c r="CJ23" s="45"/>
      <c r="CK23" s="45"/>
      <c r="CL23" s="45"/>
      <c r="CM23" s="45"/>
      <c r="CN23" s="45"/>
      <c r="CO23" s="45"/>
      <c r="CP23" s="45"/>
      <c r="CQ23" s="45"/>
      <c r="CR23" s="45"/>
      <c r="CS23" s="45"/>
      <c r="CT23" s="45"/>
      <c r="CU23" s="45"/>
      <c r="CV23" s="45"/>
      <c r="CW23" s="45"/>
      <c r="CX23" s="45"/>
      <c r="CY23" s="45"/>
      <c r="CZ23" s="45"/>
      <c r="DA23" s="45"/>
      <c r="DB23" s="45"/>
      <c r="DC23" s="45"/>
      <c r="DD23" s="45"/>
      <c r="DE23" s="45"/>
      <c r="DF23" s="45"/>
      <c r="DG23" s="45"/>
      <c r="DH23" s="45"/>
      <c r="DI23" s="45"/>
      <c r="DJ23" s="45"/>
      <c r="DK23" s="45"/>
      <c r="DL23" s="45"/>
      <c r="DM23" s="45"/>
      <c r="DN23" s="45"/>
      <c r="DO23" s="45"/>
      <c r="DP23" s="45"/>
      <c r="DQ23" s="45"/>
      <c r="DR23" s="45"/>
      <c r="DS23" s="45"/>
      <c r="DT23" s="45"/>
      <c r="DU23" s="45"/>
      <c r="DV23" s="45"/>
      <c r="DW23" s="45"/>
      <c r="DX23" s="45"/>
      <c r="DY23" s="45"/>
      <c r="DZ23" s="45"/>
      <c r="EA23" s="45"/>
      <c r="EB23" s="45"/>
    </row>
    <row r="24" spans="1:132" s="2" customFormat="1" ht="18" customHeight="1">
      <c r="A24" s="118" t="s">
        <v>229</v>
      </c>
      <c r="B24" s="31" t="s">
        <v>230</v>
      </c>
      <c r="C24" s="119">
        <f t="shared" si="6"/>
        <v>3714473124.7800002</v>
      </c>
      <c r="D24" s="119">
        <f t="shared" si="6"/>
        <v>52885996.460000001</v>
      </c>
      <c r="E24" s="119">
        <f t="shared" si="6"/>
        <v>3767359121.2399998</v>
      </c>
      <c r="F24" s="119">
        <f t="shared" si="6"/>
        <v>3767339021.4199996</v>
      </c>
      <c r="G24" s="119">
        <f t="shared" si="6"/>
        <v>3767354371.2899995</v>
      </c>
      <c r="H24" s="121">
        <f t="shared" si="1"/>
        <v>19.183164010618047</v>
      </c>
      <c r="I24" s="121">
        <f t="shared" si="2"/>
        <v>99.99987391831128</v>
      </c>
      <c r="J24" s="119">
        <f>I100+I131</f>
        <v>3767339920.3399997</v>
      </c>
      <c r="K24" s="121">
        <f t="shared" si="3"/>
        <v>99.999616416493495</v>
      </c>
      <c r="L24" s="119">
        <f>J100+J131</f>
        <v>14450.949999809265</v>
      </c>
      <c r="M24" s="119">
        <f>H100+H131</f>
        <v>4749.9500000756234</v>
      </c>
      <c r="N24" s="45"/>
      <c r="O24" s="45"/>
      <c r="P24" s="45"/>
      <c r="Q24" s="45"/>
      <c r="R24" s="45"/>
      <c r="AC24" s="45"/>
      <c r="AD24" s="45"/>
      <c r="AE24" s="45"/>
      <c r="AF24" s="45"/>
      <c r="AG24" s="45"/>
      <c r="AH24" s="45"/>
      <c r="AI24" s="45"/>
      <c r="AJ24" s="45"/>
      <c r="AK24" s="45"/>
      <c r="AL24" s="45"/>
      <c r="AM24" s="45"/>
      <c r="AN24" s="45"/>
      <c r="AO24" s="45"/>
      <c r="AP24" s="45"/>
      <c r="AQ24" s="45"/>
      <c r="AR24" s="45"/>
      <c r="AS24" s="45"/>
      <c r="AT24" s="45"/>
      <c r="AU24" s="45"/>
      <c r="AV24" s="45"/>
      <c r="AW24" s="45"/>
      <c r="AX24" s="45"/>
      <c r="AY24" s="45"/>
      <c r="AZ24" s="45"/>
      <c r="BA24" s="45"/>
      <c r="BB24" s="45"/>
      <c r="BC24" s="45"/>
      <c r="BD24" s="45"/>
      <c r="BE24" s="45"/>
      <c r="BF24" s="45"/>
      <c r="BG24" s="45"/>
      <c r="BH24" s="45"/>
      <c r="BI24" s="45"/>
      <c r="BJ24" s="45"/>
      <c r="BK24" s="45"/>
      <c r="BL24" s="45"/>
      <c r="BM24" s="45"/>
      <c r="BN24" s="45"/>
      <c r="BO24" s="45"/>
      <c r="BP24" s="45"/>
      <c r="BQ24" s="45"/>
      <c r="BR24" s="45"/>
      <c r="BS24" s="45"/>
      <c r="BT24" s="45"/>
      <c r="BU24" s="45"/>
      <c r="BV24" s="45"/>
      <c r="BW24" s="45"/>
      <c r="BX24" s="45"/>
      <c r="BY24" s="45"/>
      <c r="BZ24" s="45"/>
      <c r="CA24" s="45"/>
      <c r="CB24" s="45"/>
      <c r="CC24" s="45"/>
      <c r="CD24" s="45"/>
      <c r="CE24" s="45"/>
      <c r="CF24" s="45"/>
      <c r="CG24" s="45"/>
      <c r="CH24" s="45"/>
      <c r="CI24" s="45"/>
      <c r="CJ24" s="45"/>
      <c r="CK24" s="45"/>
      <c r="CL24" s="45"/>
      <c r="CM24" s="45"/>
      <c r="CN24" s="45"/>
      <c r="CO24" s="45"/>
      <c r="CP24" s="45"/>
      <c r="CQ24" s="45"/>
      <c r="CR24" s="45"/>
      <c r="CS24" s="45"/>
      <c r="CT24" s="45"/>
      <c r="CU24" s="45"/>
      <c r="CV24" s="45"/>
      <c r="CW24" s="45"/>
      <c r="CX24" s="45"/>
      <c r="CY24" s="45"/>
      <c r="CZ24" s="45"/>
      <c r="DA24" s="45"/>
      <c r="DB24" s="45"/>
      <c r="DC24" s="45"/>
      <c r="DD24" s="45"/>
      <c r="DE24" s="45"/>
      <c r="DF24" s="45"/>
      <c r="DG24" s="45"/>
      <c r="DH24" s="45"/>
      <c r="DI24" s="45"/>
      <c r="DJ24" s="45"/>
      <c r="DK24" s="45"/>
      <c r="DL24" s="45"/>
      <c r="DM24" s="45"/>
      <c r="DN24" s="45"/>
      <c r="DO24" s="45"/>
      <c r="DP24" s="45"/>
      <c r="DQ24" s="45"/>
      <c r="DR24" s="45"/>
      <c r="DS24" s="45"/>
      <c r="DT24" s="45"/>
      <c r="DU24" s="45"/>
      <c r="DV24" s="45"/>
      <c r="DW24" s="45"/>
      <c r="DX24" s="45"/>
      <c r="DY24" s="45"/>
      <c r="DZ24" s="45"/>
      <c r="EA24" s="45"/>
      <c r="EB24" s="45"/>
    </row>
    <row r="25" spans="1:132" s="2" customFormat="1" ht="18" customHeight="1" thickBot="1">
      <c r="A25" s="244" t="s">
        <v>231</v>
      </c>
      <c r="B25" s="244"/>
      <c r="C25" s="122">
        <f>SUM(C16:C24)</f>
        <v>19250247409.739998</v>
      </c>
      <c r="D25" s="122">
        <f>SUM(D16:D24)</f>
        <v>2080897359.2399998</v>
      </c>
      <c r="E25" s="122">
        <f>SUM(E16:E24)</f>
        <v>21331144768.980003</v>
      </c>
      <c r="F25" s="122">
        <f>SUM(F16:F24)</f>
        <v>19664978610.549999</v>
      </c>
      <c r="G25" s="122">
        <f>SUM(G16:G24)</f>
        <v>19638858163.360001</v>
      </c>
      <c r="H25" s="123">
        <f t="shared" si="1"/>
        <v>100</v>
      </c>
      <c r="I25" s="123">
        <f t="shared" si="2"/>
        <v>92.066592656194686</v>
      </c>
      <c r="J25" s="122">
        <f>SUM(J16:J24)</f>
        <v>18116352380.049999</v>
      </c>
      <c r="K25" s="123">
        <f t="shared" si="3"/>
        <v>92.247483175215734</v>
      </c>
      <c r="L25" s="122">
        <f>SUM(L16:L24)</f>
        <v>1522505783.3100004</v>
      </c>
      <c r="M25" s="122">
        <f>SUM(M16:M24)</f>
        <v>1692286605.6199996</v>
      </c>
      <c r="N25" s="45"/>
      <c r="O25" s="45"/>
      <c r="P25" s="45"/>
      <c r="Q25" s="45"/>
      <c r="R25" s="45"/>
      <c r="AC25" s="45"/>
      <c r="AD25" s="45"/>
      <c r="AE25" s="45"/>
      <c r="AF25" s="45"/>
      <c r="AG25" s="45"/>
      <c r="AH25" s="45"/>
      <c r="AI25" s="45"/>
      <c r="AJ25" s="45"/>
      <c r="AK25" s="45"/>
      <c r="AL25" s="45"/>
      <c r="AM25" s="45"/>
      <c r="AN25" s="45"/>
      <c r="AO25" s="45"/>
      <c r="AP25" s="45"/>
      <c r="AQ25" s="45"/>
      <c r="AR25" s="45"/>
      <c r="AS25" s="45"/>
      <c r="AT25" s="45"/>
      <c r="AU25" s="45"/>
      <c r="AV25" s="45"/>
      <c r="AW25" s="45"/>
      <c r="AX25" s="45"/>
      <c r="AY25" s="45"/>
      <c r="AZ25" s="45"/>
      <c r="BA25" s="45"/>
      <c r="BB25" s="45"/>
      <c r="BC25" s="45"/>
      <c r="BD25" s="45"/>
      <c r="BE25" s="45"/>
      <c r="BF25" s="45"/>
      <c r="BG25" s="45"/>
      <c r="BH25" s="45"/>
      <c r="BI25" s="45"/>
      <c r="BJ25" s="45"/>
      <c r="BK25" s="45"/>
      <c r="BL25" s="45"/>
      <c r="BM25" s="45"/>
      <c r="BN25" s="45"/>
      <c r="BO25" s="45"/>
      <c r="BP25" s="45"/>
      <c r="BQ25" s="45"/>
      <c r="BR25" s="45"/>
      <c r="BS25" s="45"/>
      <c r="BT25" s="45"/>
      <c r="BU25" s="45"/>
      <c r="BV25" s="45"/>
      <c r="BW25" s="45"/>
      <c r="BX25" s="45"/>
      <c r="BY25" s="45"/>
      <c r="BZ25" s="45"/>
      <c r="CA25" s="45"/>
      <c r="CB25" s="45"/>
      <c r="CC25" s="45"/>
      <c r="CD25" s="45"/>
      <c r="CE25" s="45"/>
      <c r="CF25" s="45"/>
      <c r="CG25" s="45"/>
      <c r="CH25" s="45"/>
      <c r="CI25" s="45"/>
      <c r="CJ25" s="45"/>
      <c r="CK25" s="45"/>
      <c r="CL25" s="45"/>
      <c r="CM25" s="45"/>
      <c r="CN25" s="45"/>
      <c r="CO25" s="45"/>
      <c r="CP25" s="45"/>
      <c r="CQ25" s="45"/>
      <c r="CR25" s="45"/>
      <c r="CS25" s="45"/>
      <c r="CT25" s="45"/>
      <c r="CU25" s="45"/>
      <c r="CV25" s="45"/>
      <c r="CW25" s="45"/>
      <c r="CX25" s="45"/>
      <c r="CY25" s="45"/>
      <c r="CZ25" s="45"/>
      <c r="DA25" s="45"/>
      <c r="DB25" s="45"/>
      <c r="DC25" s="45"/>
      <c r="DD25" s="45"/>
      <c r="DE25" s="45"/>
      <c r="DF25" s="45"/>
      <c r="DG25" s="45"/>
      <c r="DH25" s="45"/>
      <c r="DI25" s="45"/>
      <c r="DJ25" s="45"/>
      <c r="DK25" s="45"/>
      <c r="DL25" s="45"/>
      <c r="DM25" s="45"/>
      <c r="DN25" s="45"/>
      <c r="DO25" s="45"/>
      <c r="DP25" s="45"/>
      <c r="DQ25" s="45"/>
      <c r="DR25" s="45"/>
      <c r="DS25" s="45"/>
      <c r="DT25" s="45"/>
      <c r="DU25" s="45"/>
      <c r="DV25" s="45"/>
      <c r="DW25" s="45"/>
      <c r="DX25" s="45"/>
      <c r="DY25" s="45"/>
      <c r="DZ25" s="45"/>
      <c r="EA25" s="45"/>
      <c r="EB25" s="45"/>
    </row>
    <row r="26" spans="1:132" s="2" customFormat="1" ht="18" customHeight="1">
      <c r="A26" s="124" t="s">
        <v>288</v>
      </c>
      <c r="B26" s="124"/>
      <c r="C26" s="125"/>
      <c r="D26" s="125"/>
      <c r="E26" s="125"/>
      <c r="F26" s="126"/>
      <c r="G26" s="125"/>
      <c r="H26" s="127"/>
      <c r="I26" s="127"/>
      <c r="J26" s="125"/>
      <c r="K26" s="127"/>
      <c r="L26" s="127"/>
      <c r="M26" s="125"/>
      <c r="N26" s="45"/>
      <c r="O26" s="45"/>
      <c r="P26" s="45"/>
      <c r="Q26" s="45"/>
      <c r="R26" s="45"/>
      <c r="AC26" s="45"/>
      <c r="AD26" s="45"/>
      <c r="AE26" s="45"/>
      <c r="AF26" s="45"/>
      <c r="AG26" s="45"/>
      <c r="AH26" s="45"/>
      <c r="AI26" s="45"/>
      <c r="AJ26" s="45"/>
      <c r="AK26" s="45"/>
      <c r="AL26" s="45"/>
      <c r="AM26" s="45"/>
      <c r="AN26" s="45"/>
      <c r="AO26" s="45"/>
      <c r="AP26" s="45"/>
      <c r="AQ26" s="45"/>
      <c r="AR26" s="45"/>
      <c r="AS26" s="45"/>
      <c r="AT26" s="45"/>
      <c r="AU26" s="45"/>
      <c r="AV26" s="45"/>
      <c r="AW26" s="45"/>
      <c r="AX26" s="45"/>
      <c r="AY26" s="45"/>
      <c r="AZ26" s="45"/>
      <c r="BA26" s="45"/>
      <c r="BB26" s="45"/>
      <c r="BC26" s="45"/>
      <c r="BD26" s="45"/>
      <c r="BE26" s="45"/>
      <c r="BF26" s="45"/>
      <c r="BG26" s="45"/>
      <c r="BH26" s="45"/>
      <c r="BI26" s="45"/>
      <c r="BJ26" s="45"/>
      <c r="BK26" s="45"/>
      <c r="BL26" s="45"/>
      <c r="BM26" s="45"/>
      <c r="BN26" s="45"/>
      <c r="BO26" s="45"/>
      <c r="BP26" s="45"/>
      <c r="BQ26" s="45"/>
      <c r="BR26" s="45"/>
      <c r="BS26" s="45"/>
      <c r="BT26" s="45"/>
      <c r="BU26" s="45"/>
      <c r="BV26" s="45"/>
      <c r="BW26" s="45"/>
      <c r="BX26" s="45"/>
      <c r="BY26" s="45"/>
      <c r="BZ26" s="45"/>
      <c r="CA26" s="45"/>
      <c r="CB26" s="45"/>
      <c r="CC26" s="45"/>
      <c r="CD26" s="45"/>
      <c r="CE26" s="45"/>
      <c r="CF26" s="45"/>
      <c r="CG26" s="45"/>
      <c r="CH26" s="45"/>
      <c r="CI26" s="45"/>
      <c r="CJ26" s="45"/>
      <c r="CK26" s="45"/>
      <c r="CL26" s="45"/>
      <c r="CM26" s="45"/>
      <c r="CN26" s="45"/>
      <c r="CO26" s="45"/>
      <c r="CP26" s="45"/>
      <c r="CQ26" s="45"/>
      <c r="CR26" s="45"/>
      <c r="CS26" s="45"/>
      <c r="CT26" s="45"/>
      <c r="CU26" s="45"/>
      <c r="CV26" s="45"/>
      <c r="CW26" s="45"/>
      <c r="CX26" s="45"/>
      <c r="CY26" s="45"/>
      <c r="CZ26" s="45"/>
      <c r="DA26" s="45"/>
      <c r="DB26" s="45"/>
      <c r="DC26" s="45"/>
      <c r="DD26" s="45"/>
      <c r="DE26" s="45"/>
      <c r="DF26" s="45"/>
      <c r="DG26" s="45"/>
      <c r="DH26" s="45"/>
      <c r="DI26" s="45"/>
      <c r="DJ26" s="45"/>
      <c r="DK26" s="45"/>
      <c r="DL26" s="45"/>
      <c r="DM26" s="45"/>
      <c r="DN26" s="45"/>
      <c r="DO26" s="45"/>
      <c r="DP26" s="45"/>
      <c r="DQ26" s="45"/>
      <c r="DR26" s="45"/>
      <c r="DS26" s="45"/>
      <c r="DT26" s="45"/>
      <c r="DU26" s="45"/>
      <c r="DV26" s="45"/>
      <c r="DW26" s="45"/>
      <c r="DX26" s="45"/>
      <c r="DY26" s="45"/>
      <c r="DZ26" s="45"/>
      <c r="EA26" s="45"/>
      <c r="EB26" s="45"/>
    </row>
    <row r="27" spans="1:132" s="2" customFormat="1" ht="12.95" customHeight="1">
      <c r="A27" s="128"/>
      <c r="B27" s="128"/>
      <c r="C27" s="129"/>
      <c r="D27" s="98"/>
      <c r="E27" s="98"/>
      <c r="F27" s="98"/>
      <c r="G27" s="98"/>
      <c r="H27" s="99"/>
      <c r="I27" s="99"/>
      <c r="J27" s="98"/>
      <c r="K27" s="99"/>
      <c r="L27" s="99"/>
      <c r="M27" s="98"/>
      <c r="N27" s="45"/>
      <c r="O27" s="45"/>
      <c r="P27" s="45"/>
      <c r="Q27" s="45"/>
      <c r="R27" s="45"/>
      <c r="AC27" s="45"/>
      <c r="AD27" s="45"/>
      <c r="AE27" s="45"/>
      <c r="AF27" s="45"/>
      <c r="AG27" s="45"/>
      <c r="AH27" s="45"/>
      <c r="AI27" s="45"/>
      <c r="AJ27" s="45"/>
      <c r="AK27" s="45"/>
      <c r="AL27" s="45"/>
      <c r="AM27" s="45"/>
      <c r="AN27" s="45"/>
      <c r="AO27" s="45"/>
      <c r="AP27" s="45"/>
      <c r="AQ27" s="45"/>
      <c r="AR27" s="45"/>
      <c r="AS27" s="45"/>
      <c r="AT27" s="45"/>
      <c r="AU27" s="45"/>
      <c r="AV27" s="45"/>
      <c r="AW27" s="45"/>
      <c r="AX27" s="45"/>
      <c r="AY27" s="45"/>
      <c r="AZ27" s="45"/>
      <c r="BA27" s="45"/>
      <c r="BB27" s="45"/>
      <c r="BC27" s="45"/>
      <c r="BD27" s="45"/>
      <c r="BE27" s="45"/>
      <c r="BF27" s="45"/>
      <c r="BG27" s="45"/>
      <c r="BH27" s="45"/>
      <c r="BI27" s="45"/>
      <c r="BJ27" s="45"/>
      <c r="BK27" s="45"/>
      <c r="BL27" s="45"/>
      <c r="BM27" s="45"/>
      <c r="BN27" s="45"/>
      <c r="BO27" s="45"/>
      <c r="BP27" s="45"/>
      <c r="BQ27" s="45"/>
      <c r="BR27" s="45"/>
      <c r="BS27" s="45"/>
      <c r="BT27" s="45"/>
      <c r="BU27" s="45"/>
      <c r="BV27" s="45"/>
      <c r="BW27" s="45"/>
      <c r="BX27" s="45"/>
      <c r="BY27" s="45"/>
      <c r="BZ27" s="45"/>
      <c r="CA27" s="45"/>
      <c r="CB27" s="45"/>
      <c r="CC27" s="45"/>
      <c r="CD27" s="45"/>
      <c r="CE27" s="45"/>
      <c r="CF27" s="45"/>
      <c r="CG27" s="45"/>
      <c r="CH27" s="45"/>
      <c r="CI27" s="45"/>
      <c r="CJ27" s="45"/>
      <c r="CK27" s="45"/>
      <c r="CL27" s="45"/>
      <c r="CM27" s="45"/>
      <c r="CN27" s="45"/>
      <c r="CO27" s="45"/>
      <c r="CP27" s="45"/>
      <c r="CQ27" s="45"/>
      <c r="CR27" s="45"/>
      <c r="CS27" s="45"/>
      <c r="CT27" s="45"/>
      <c r="CU27" s="45"/>
      <c r="CV27" s="45"/>
      <c r="CW27" s="45"/>
      <c r="CX27" s="45"/>
      <c r="CY27" s="45"/>
      <c r="CZ27" s="45"/>
      <c r="DA27" s="45"/>
      <c r="DB27" s="45"/>
      <c r="DC27" s="45"/>
      <c r="DD27" s="45"/>
      <c r="DE27" s="45"/>
      <c r="DF27" s="45"/>
      <c r="DG27" s="45"/>
      <c r="DH27" s="45"/>
      <c r="DI27" s="45"/>
      <c r="DJ27" s="45"/>
      <c r="DK27" s="45"/>
      <c r="DL27" s="45"/>
      <c r="DM27" s="45"/>
      <c r="DN27" s="45"/>
      <c r="DO27" s="45"/>
      <c r="DP27" s="45"/>
      <c r="DQ27" s="45"/>
      <c r="DR27" s="45"/>
      <c r="DS27" s="45"/>
      <c r="DT27" s="45"/>
      <c r="DU27" s="45"/>
      <c r="DV27" s="45"/>
      <c r="DW27" s="45"/>
      <c r="DX27" s="45"/>
      <c r="DY27" s="45"/>
      <c r="DZ27" s="45"/>
      <c r="EA27" s="45"/>
      <c r="EB27" s="45"/>
    </row>
    <row r="28" spans="1:132" s="2" customFormat="1" ht="12.95" customHeight="1">
      <c r="A28" s="128"/>
      <c r="B28" s="128"/>
      <c r="C28" s="129"/>
      <c r="D28" s="129"/>
      <c r="E28" s="129"/>
      <c r="F28" s="98"/>
      <c r="G28" s="98"/>
      <c r="H28" s="99"/>
      <c r="I28" s="99"/>
      <c r="J28" s="98"/>
      <c r="K28" s="99"/>
      <c r="L28" s="99"/>
      <c r="M28" s="98"/>
      <c r="N28" s="45"/>
      <c r="O28" s="45"/>
      <c r="P28" s="45"/>
      <c r="Q28" s="45"/>
      <c r="R28" s="45"/>
      <c r="AC28" s="45"/>
      <c r="AD28" s="45"/>
      <c r="AE28" s="45"/>
      <c r="AF28" s="45"/>
      <c r="AG28" s="45"/>
      <c r="AH28" s="45"/>
      <c r="AI28" s="45"/>
      <c r="AJ28" s="45"/>
      <c r="AK28" s="45"/>
      <c r="AL28" s="45"/>
      <c r="AM28" s="45"/>
      <c r="AN28" s="45"/>
      <c r="AO28" s="45"/>
      <c r="AP28" s="45"/>
      <c r="AQ28" s="45"/>
      <c r="AR28" s="45"/>
      <c r="AS28" s="45"/>
      <c r="AT28" s="45"/>
      <c r="AU28" s="45"/>
      <c r="AV28" s="45"/>
      <c r="AW28" s="45"/>
      <c r="AX28" s="45"/>
      <c r="AY28" s="45"/>
      <c r="AZ28" s="45"/>
      <c r="BA28" s="45"/>
      <c r="BB28" s="45"/>
      <c r="BC28" s="45"/>
      <c r="BD28" s="45"/>
      <c r="BE28" s="45"/>
      <c r="BF28" s="45"/>
      <c r="BG28" s="45"/>
      <c r="BH28" s="45"/>
      <c r="BI28" s="45"/>
      <c r="BJ28" s="45"/>
      <c r="BK28" s="45"/>
      <c r="BL28" s="45"/>
      <c r="BM28" s="45"/>
      <c r="BN28" s="45"/>
      <c r="BO28" s="45"/>
      <c r="BP28" s="45"/>
      <c r="BQ28" s="45"/>
      <c r="BR28" s="45"/>
      <c r="BS28" s="45"/>
      <c r="BT28" s="45"/>
      <c r="BU28" s="45"/>
      <c r="BV28" s="45"/>
      <c r="BW28" s="45"/>
      <c r="BX28" s="45"/>
      <c r="BY28" s="45"/>
      <c r="BZ28" s="45"/>
      <c r="CA28" s="45"/>
      <c r="CB28" s="45"/>
      <c r="CC28" s="45"/>
      <c r="CD28" s="45"/>
      <c r="CE28" s="45"/>
      <c r="CF28" s="45"/>
      <c r="CG28" s="45"/>
      <c r="CH28" s="45"/>
      <c r="CI28" s="45"/>
      <c r="CJ28" s="45"/>
      <c r="CK28" s="45"/>
      <c r="CL28" s="45"/>
      <c r="CM28" s="45"/>
      <c r="CN28" s="45"/>
      <c r="CO28" s="45"/>
      <c r="CP28" s="45"/>
      <c r="CQ28" s="45"/>
      <c r="CR28" s="45"/>
      <c r="CS28" s="45"/>
      <c r="CT28" s="45"/>
      <c r="CU28" s="45"/>
      <c r="CV28" s="45"/>
      <c r="CW28" s="45"/>
      <c r="CX28" s="45"/>
      <c r="CY28" s="45"/>
      <c r="CZ28" s="45"/>
      <c r="DA28" s="45"/>
      <c r="DB28" s="45"/>
      <c r="DC28" s="45"/>
      <c r="DD28" s="45"/>
      <c r="DE28" s="45"/>
      <c r="DF28" s="45"/>
      <c r="DG28" s="45"/>
      <c r="DH28" s="45"/>
      <c r="DI28" s="45"/>
      <c r="DJ28" s="45"/>
      <c r="DK28" s="45"/>
      <c r="DL28" s="45"/>
      <c r="DM28" s="45"/>
      <c r="DN28" s="45"/>
      <c r="DO28" s="45"/>
      <c r="DP28" s="45"/>
      <c r="DQ28" s="45"/>
      <c r="DR28" s="45"/>
      <c r="DS28" s="45"/>
      <c r="DT28" s="45"/>
      <c r="DU28" s="45"/>
      <c r="DV28" s="45"/>
      <c r="DW28" s="45"/>
      <c r="DX28" s="45"/>
      <c r="DY28" s="45"/>
      <c r="DZ28" s="45"/>
      <c r="EA28" s="45"/>
      <c r="EB28" s="45"/>
    </row>
    <row r="29" spans="1:132" s="2" customFormat="1" ht="18" customHeight="1" thickBot="1">
      <c r="A29" s="45" t="s">
        <v>25</v>
      </c>
      <c r="B29" s="128"/>
      <c r="C29" s="129"/>
      <c r="D29" s="98"/>
      <c r="E29" s="98"/>
      <c r="F29" s="98"/>
      <c r="G29" s="98"/>
      <c r="H29" s="99"/>
      <c r="I29" s="99"/>
      <c r="J29" s="98"/>
      <c r="K29" s="99"/>
      <c r="L29" s="99"/>
      <c r="M29" s="203">
        <f>M1</f>
        <v>2016</v>
      </c>
      <c r="N29" s="45"/>
      <c r="O29" s="45"/>
      <c r="P29" s="45"/>
      <c r="Q29" s="45"/>
      <c r="R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c r="AZ29" s="45"/>
      <c r="BA29" s="45"/>
      <c r="BB29" s="45"/>
      <c r="BC29" s="45"/>
      <c r="BD29" s="45"/>
      <c r="BE29" s="45"/>
      <c r="BF29" s="45"/>
      <c r="BG29" s="45"/>
      <c r="BH29" s="45"/>
      <c r="BI29" s="45"/>
      <c r="BJ29" s="45"/>
      <c r="BK29" s="45"/>
      <c r="BL29" s="45"/>
      <c r="BM29" s="45"/>
      <c r="BN29" s="45"/>
      <c r="BO29" s="45"/>
      <c r="BP29" s="45"/>
      <c r="BQ29" s="45"/>
      <c r="BR29" s="45"/>
      <c r="BS29" s="45"/>
      <c r="BT29" s="45"/>
      <c r="BU29" s="45"/>
      <c r="BV29" s="45"/>
      <c r="BW29" s="45"/>
      <c r="BX29" s="45"/>
      <c r="BY29" s="45"/>
      <c r="BZ29" s="45"/>
      <c r="CA29" s="45"/>
      <c r="CB29" s="45"/>
      <c r="CC29" s="45"/>
      <c r="CD29" s="45"/>
      <c r="CE29" s="45"/>
      <c r="CF29" s="45"/>
      <c r="CG29" s="45"/>
      <c r="CH29" s="45"/>
      <c r="CI29" s="45"/>
      <c r="CJ29" s="45"/>
      <c r="CK29" s="45"/>
      <c r="CL29" s="45"/>
      <c r="CM29" s="45"/>
      <c r="CN29" s="45"/>
      <c r="CO29" s="45"/>
      <c r="CP29" s="45"/>
      <c r="CQ29" s="45"/>
      <c r="CR29" s="45"/>
      <c r="CS29" s="45"/>
      <c r="CT29" s="45"/>
      <c r="CU29" s="45"/>
      <c r="CV29" s="45"/>
      <c r="CW29" s="45"/>
      <c r="CX29" s="45"/>
      <c r="CY29" s="45"/>
      <c r="CZ29" s="45"/>
      <c r="DA29" s="45"/>
      <c r="DB29" s="45"/>
      <c r="DC29" s="45"/>
      <c r="DD29" s="45"/>
      <c r="DE29" s="45"/>
      <c r="DF29" s="45"/>
      <c r="DG29" s="45"/>
      <c r="DH29" s="45"/>
      <c r="DI29" s="45"/>
      <c r="DJ29" s="45"/>
      <c r="DK29" s="45"/>
      <c r="DL29" s="45"/>
      <c r="DM29" s="45"/>
      <c r="DN29" s="45"/>
      <c r="DO29" s="45"/>
      <c r="DP29" s="45"/>
      <c r="DQ29" s="45"/>
      <c r="DR29" s="45"/>
      <c r="DS29" s="45"/>
      <c r="DT29" s="45"/>
      <c r="DU29" s="45"/>
      <c r="DV29" s="45"/>
      <c r="DW29" s="45"/>
      <c r="DX29" s="45"/>
      <c r="DY29" s="45"/>
      <c r="DZ29" s="45"/>
      <c r="EA29" s="45"/>
      <c r="EB29" s="45"/>
    </row>
    <row r="30" spans="1:132" s="2" customFormat="1" ht="33" customHeight="1">
      <c r="A30" s="250" t="s">
        <v>430</v>
      </c>
      <c r="B30" s="250"/>
      <c r="C30" s="114"/>
      <c r="D30" s="115"/>
      <c r="E30" s="115"/>
      <c r="F30" s="249"/>
      <c r="G30" s="249"/>
      <c r="H30" s="249"/>
      <c r="I30" s="249"/>
      <c r="J30" s="249"/>
      <c r="K30" s="249"/>
      <c r="L30" s="249"/>
      <c r="M30" s="249"/>
      <c r="N30" s="45"/>
      <c r="O30" s="45"/>
      <c r="P30" s="45"/>
      <c r="Q30" s="45"/>
      <c r="R30" s="45"/>
      <c r="AC30" s="45"/>
      <c r="AD30" s="45"/>
      <c r="AE30" s="45"/>
      <c r="AF30" s="45"/>
      <c r="AG30" s="45"/>
      <c r="AH30" s="45"/>
      <c r="AI30" s="45"/>
      <c r="AJ30" s="45"/>
      <c r="AK30" s="45"/>
      <c r="AL30" s="45"/>
      <c r="AM30" s="45"/>
      <c r="AN30" s="45"/>
      <c r="AO30" s="45"/>
      <c r="AP30" s="45"/>
      <c r="AQ30" s="45"/>
      <c r="AR30" s="45"/>
      <c r="AS30" s="45"/>
      <c r="AT30" s="45"/>
      <c r="AU30" s="45"/>
      <c r="AV30" s="45"/>
      <c r="AW30" s="45"/>
      <c r="AX30" s="45"/>
      <c r="AY30" s="45"/>
      <c r="AZ30" s="45"/>
      <c r="BA30" s="45"/>
      <c r="BB30" s="45"/>
      <c r="BC30" s="45"/>
      <c r="BD30" s="45"/>
      <c r="BE30" s="45"/>
      <c r="BF30" s="45"/>
      <c r="BG30" s="45"/>
      <c r="BH30" s="45"/>
      <c r="BI30" s="45"/>
      <c r="BJ30" s="45"/>
      <c r="BK30" s="45"/>
      <c r="BL30" s="45"/>
      <c r="BM30" s="45"/>
      <c r="BN30" s="45"/>
      <c r="BO30" s="45"/>
      <c r="BP30" s="45"/>
      <c r="BQ30" s="45"/>
      <c r="BR30" s="45"/>
      <c r="BS30" s="45"/>
      <c r="BT30" s="45"/>
      <c r="BU30" s="45"/>
      <c r="BV30" s="45"/>
      <c r="BW30" s="45"/>
      <c r="BX30" s="45"/>
      <c r="BY30" s="45"/>
      <c r="BZ30" s="45"/>
      <c r="CA30" s="45"/>
      <c r="CB30" s="45"/>
      <c r="CC30" s="45"/>
      <c r="CD30" s="45"/>
      <c r="CE30" s="45"/>
      <c r="CF30" s="45"/>
      <c r="CG30" s="45"/>
      <c r="CH30" s="45"/>
      <c r="CI30" s="45"/>
      <c r="CJ30" s="45"/>
      <c r="CK30" s="45"/>
      <c r="CL30" s="45"/>
      <c r="CM30" s="45"/>
      <c r="CN30" s="45"/>
      <c r="CO30" s="45"/>
      <c r="CP30" s="45"/>
      <c r="CQ30" s="45"/>
      <c r="CR30" s="45"/>
      <c r="CS30" s="45"/>
      <c r="CT30" s="45"/>
      <c r="CU30" s="45"/>
      <c r="CV30" s="45"/>
      <c r="CW30" s="45"/>
      <c r="CX30" s="45"/>
      <c r="CY30" s="45"/>
      <c r="CZ30" s="45"/>
      <c r="DA30" s="45"/>
      <c r="DB30" s="45"/>
      <c r="DC30" s="45"/>
      <c r="DD30" s="45"/>
      <c r="DE30" s="45"/>
      <c r="DF30" s="45"/>
      <c r="DG30" s="45"/>
      <c r="DH30" s="45"/>
      <c r="DI30" s="45"/>
      <c r="DJ30" s="45"/>
      <c r="DK30" s="45"/>
      <c r="DL30" s="45"/>
      <c r="DM30" s="45"/>
      <c r="DN30" s="45"/>
      <c r="DO30" s="45"/>
      <c r="DP30" s="45"/>
      <c r="DQ30" s="45"/>
      <c r="DR30" s="45"/>
      <c r="DS30" s="45"/>
      <c r="DT30" s="45"/>
      <c r="DU30" s="45"/>
      <c r="DV30" s="45"/>
      <c r="DW30" s="45"/>
      <c r="DX30" s="45"/>
      <c r="DY30" s="45"/>
      <c r="DZ30" s="45"/>
      <c r="EA30" s="45"/>
      <c r="EB30" s="45"/>
    </row>
    <row r="31" spans="1:132" s="2" customFormat="1" ht="18" customHeight="1">
      <c r="A31" s="116"/>
      <c r="B31" s="116"/>
      <c r="C31" s="240" t="s">
        <v>204</v>
      </c>
      <c r="D31" s="241"/>
      <c r="E31" s="242"/>
      <c r="F31" s="200"/>
      <c r="G31" s="240" t="s">
        <v>205</v>
      </c>
      <c r="H31" s="241"/>
      <c r="I31" s="241"/>
      <c r="J31" s="241"/>
      <c r="K31" s="241"/>
      <c r="L31" s="241"/>
      <c r="M31" s="242"/>
      <c r="N31" s="45"/>
      <c r="O31" s="45"/>
      <c r="P31" s="45"/>
      <c r="Q31" s="45"/>
      <c r="R31" s="45"/>
      <c r="AC31" s="45"/>
      <c r="AD31" s="45"/>
      <c r="AE31" s="45"/>
      <c r="AF31" s="45"/>
      <c r="AG31" s="45"/>
      <c r="AH31" s="45"/>
      <c r="AI31" s="45"/>
      <c r="AJ31" s="45"/>
      <c r="AK31" s="45"/>
      <c r="AL31" s="45"/>
      <c r="AM31" s="45"/>
      <c r="AN31" s="45"/>
      <c r="AO31" s="45"/>
      <c r="AP31" s="45"/>
      <c r="AQ31" s="45"/>
      <c r="AR31" s="45"/>
      <c r="AS31" s="45"/>
      <c r="AT31" s="45"/>
      <c r="AU31" s="45"/>
      <c r="AV31" s="45"/>
      <c r="AW31" s="45"/>
      <c r="AX31" s="45"/>
      <c r="AY31" s="45"/>
      <c r="AZ31" s="45"/>
      <c r="BA31" s="45"/>
      <c r="BB31" s="45"/>
      <c r="BC31" s="45"/>
      <c r="BD31" s="45"/>
      <c r="BE31" s="45"/>
      <c r="BF31" s="45"/>
      <c r="BG31" s="45"/>
      <c r="BH31" s="45"/>
      <c r="BI31" s="45"/>
      <c r="BJ31" s="45"/>
      <c r="BK31" s="45"/>
      <c r="BL31" s="45"/>
      <c r="BM31" s="45"/>
      <c r="BN31" s="45"/>
      <c r="BO31" s="45"/>
      <c r="BP31" s="45"/>
      <c r="BQ31" s="45"/>
      <c r="BR31" s="45"/>
      <c r="BS31" s="45"/>
      <c r="BT31" s="45"/>
      <c r="BU31" s="45"/>
      <c r="BV31" s="45"/>
      <c r="BW31" s="45"/>
      <c r="BX31" s="45"/>
      <c r="BY31" s="45"/>
      <c r="BZ31" s="45"/>
      <c r="CA31" s="45"/>
      <c r="CB31" s="45"/>
      <c r="CC31" s="45"/>
      <c r="CD31" s="45"/>
      <c r="CE31" s="45"/>
      <c r="CF31" s="45"/>
      <c r="CG31" s="45"/>
      <c r="CH31" s="45"/>
      <c r="CI31" s="45"/>
      <c r="CJ31" s="45"/>
      <c r="CK31" s="45"/>
      <c r="CL31" s="45"/>
      <c r="CM31" s="45"/>
      <c r="CN31" s="45"/>
      <c r="CO31" s="45"/>
      <c r="CP31" s="45"/>
      <c r="CQ31" s="45"/>
      <c r="CR31" s="45"/>
      <c r="CS31" s="45"/>
      <c r="CT31" s="45"/>
      <c r="CU31" s="45"/>
      <c r="CV31" s="45"/>
      <c r="CW31" s="45"/>
      <c r="CX31" s="45"/>
      <c r="CY31" s="45"/>
      <c r="CZ31" s="45"/>
      <c r="DA31" s="45"/>
      <c r="DB31" s="45"/>
      <c r="DC31" s="45"/>
      <c r="DD31" s="45"/>
      <c r="DE31" s="45"/>
      <c r="DF31" s="45"/>
      <c r="DG31" s="45"/>
      <c r="DH31" s="45"/>
      <c r="DI31" s="45"/>
      <c r="DJ31" s="45"/>
      <c r="DK31" s="45"/>
      <c r="DL31" s="45"/>
      <c r="DM31" s="45"/>
      <c r="DN31" s="45"/>
      <c r="DO31" s="45"/>
      <c r="DP31" s="45"/>
      <c r="DQ31" s="45"/>
      <c r="DR31" s="45"/>
      <c r="DS31" s="45"/>
      <c r="DT31" s="45"/>
      <c r="DU31" s="45"/>
      <c r="DV31" s="45"/>
      <c r="DW31" s="45"/>
      <c r="DX31" s="45"/>
      <c r="DY31" s="45"/>
      <c r="DZ31" s="45"/>
      <c r="EA31" s="45"/>
      <c r="EB31" s="45"/>
    </row>
    <row r="32" spans="1:132" s="2" customFormat="1" ht="18" customHeight="1">
      <c r="F32" s="133"/>
      <c r="G32" s="130" t="s">
        <v>463</v>
      </c>
      <c r="J32" s="130" t="s">
        <v>342</v>
      </c>
      <c r="K32" s="199"/>
      <c r="L32" s="130" t="s">
        <v>463</v>
      </c>
      <c r="M32" s="130" t="s">
        <v>463</v>
      </c>
      <c r="N32" s="45"/>
      <c r="O32" s="45"/>
      <c r="P32" s="45"/>
      <c r="Q32" s="45"/>
      <c r="R32" s="45"/>
      <c r="S32" s="45"/>
      <c r="T32" s="45"/>
      <c r="U32" s="45"/>
      <c r="V32" s="45"/>
      <c r="W32" s="45"/>
      <c r="X32" s="45"/>
      <c r="Y32" s="45"/>
      <c r="Z32" s="45"/>
      <c r="AA32" s="45"/>
      <c r="AB32" s="45"/>
      <c r="AC32" s="45"/>
      <c r="AD32" s="45"/>
      <c r="AE32" s="45"/>
      <c r="AF32" s="45"/>
      <c r="AG32" s="45"/>
      <c r="AH32" s="45"/>
      <c r="AI32" s="45"/>
      <c r="AJ32" s="45"/>
      <c r="AK32" s="45"/>
      <c r="AL32" s="45"/>
      <c r="AM32" s="45"/>
      <c r="AN32" s="45"/>
      <c r="AO32" s="45"/>
      <c r="AP32" s="45"/>
      <c r="AQ32" s="45"/>
      <c r="AR32" s="45"/>
      <c r="AS32" s="45"/>
      <c r="AT32" s="45"/>
      <c r="AU32" s="45"/>
      <c r="AV32" s="45"/>
      <c r="AW32" s="45"/>
      <c r="AX32" s="45"/>
      <c r="AY32" s="45"/>
      <c r="AZ32" s="45"/>
      <c r="BA32" s="45"/>
      <c r="BB32" s="45"/>
      <c r="BC32" s="45"/>
      <c r="BD32" s="45"/>
      <c r="BE32" s="45"/>
      <c r="BF32" s="45"/>
      <c r="BG32" s="45"/>
      <c r="BH32" s="45"/>
      <c r="BI32" s="45"/>
      <c r="BJ32" s="45"/>
      <c r="BK32" s="45"/>
      <c r="BL32" s="45"/>
      <c r="BM32" s="45"/>
      <c r="BN32" s="45"/>
      <c r="BO32" s="45"/>
      <c r="BP32" s="45"/>
      <c r="BQ32" s="45"/>
      <c r="BR32" s="45"/>
      <c r="BS32" s="45"/>
      <c r="BT32" s="45"/>
      <c r="BU32" s="45"/>
      <c r="BV32" s="45"/>
      <c r="BW32" s="45"/>
      <c r="BX32" s="45"/>
      <c r="BY32" s="45"/>
      <c r="BZ32" s="45"/>
      <c r="CA32" s="45"/>
      <c r="CB32" s="45"/>
      <c r="CC32" s="45"/>
      <c r="CD32" s="45"/>
      <c r="CE32" s="45"/>
      <c r="CF32" s="45"/>
      <c r="CG32" s="45"/>
      <c r="CH32" s="45"/>
      <c r="CI32" s="45"/>
      <c r="CJ32" s="45"/>
      <c r="CK32" s="45"/>
      <c r="CL32" s="45"/>
      <c r="CM32" s="45"/>
      <c r="CN32" s="45"/>
      <c r="CO32" s="45"/>
      <c r="CP32" s="45"/>
      <c r="CQ32" s="45"/>
      <c r="CR32" s="45"/>
      <c r="CS32" s="45"/>
      <c r="CT32" s="45"/>
      <c r="CU32" s="45"/>
      <c r="CV32" s="45"/>
      <c r="CW32" s="45"/>
      <c r="CX32" s="45"/>
      <c r="CY32" s="45"/>
      <c r="CZ32" s="45"/>
      <c r="DA32" s="45"/>
      <c r="DB32" s="45"/>
      <c r="DC32" s="45"/>
      <c r="DD32" s="45"/>
      <c r="DE32" s="45"/>
      <c r="DF32" s="45"/>
      <c r="DG32" s="45"/>
      <c r="DH32" s="45"/>
      <c r="DI32" s="45"/>
      <c r="DJ32" s="45"/>
      <c r="DK32" s="45"/>
      <c r="DL32" s="45"/>
      <c r="DM32" s="45"/>
      <c r="DN32" s="45"/>
      <c r="DO32" s="45"/>
      <c r="DP32" s="45"/>
      <c r="DQ32" s="45"/>
      <c r="DR32" s="45"/>
      <c r="DS32" s="45"/>
      <c r="DT32" s="45"/>
      <c r="DU32" s="45"/>
      <c r="DV32" s="45"/>
      <c r="DW32" s="45"/>
      <c r="DX32" s="45"/>
      <c r="DY32" s="45"/>
      <c r="DZ32" s="45"/>
      <c r="EA32" s="45"/>
      <c r="EB32" s="45"/>
    </row>
    <row r="33" spans="1:132" s="2" customFormat="1" ht="18" customHeight="1">
      <c r="A33" s="239" t="s">
        <v>206</v>
      </c>
      <c r="B33" s="239"/>
      <c r="C33" s="117" t="s">
        <v>207</v>
      </c>
      <c r="D33" s="117" t="s">
        <v>208</v>
      </c>
      <c r="E33" s="117" t="s">
        <v>209</v>
      </c>
      <c r="F33" s="133"/>
      <c r="G33" s="117" t="s">
        <v>464</v>
      </c>
      <c r="H33" s="117" t="s">
        <v>210</v>
      </c>
      <c r="I33" s="117" t="s">
        <v>232</v>
      </c>
      <c r="J33" s="117" t="s">
        <v>465</v>
      </c>
      <c r="K33" s="117" t="s">
        <v>233</v>
      </c>
      <c r="L33" s="117" t="s">
        <v>466</v>
      </c>
      <c r="M33" s="117" t="s">
        <v>234</v>
      </c>
      <c r="N33" s="45"/>
      <c r="O33" s="45"/>
      <c r="P33" s="45"/>
      <c r="Q33" s="45"/>
      <c r="R33" s="45"/>
      <c r="S33" s="45"/>
      <c r="T33" s="45"/>
      <c r="U33" s="45"/>
      <c r="V33" s="45"/>
      <c r="W33" s="45"/>
      <c r="X33" s="45"/>
      <c r="Y33" s="45"/>
      <c r="Z33" s="45"/>
      <c r="AA33" s="45"/>
      <c r="AB33" s="45"/>
      <c r="AC33" s="45"/>
      <c r="AD33" s="45"/>
      <c r="AE33" s="45"/>
      <c r="AF33" s="45"/>
      <c r="AG33" s="45"/>
      <c r="AH33" s="45"/>
      <c r="AI33" s="45"/>
      <c r="AJ33" s="45"/>
      <c r="AK33" s="45"/>
      <c r="AL33" s="45"/>
      <c r="AM33" s="45"/>
      <c r="AN33" s="45"/>
      <c r="AO33" s="45"/>
      <c r="AP33" s="45"/>
      <c r="AQ33" s="45"/>
      <c r="AR33" s="45"/>
      <c r="AS33" s="45"/>
      <c r="AT33" s="45"/>
      <c r="AU33" s="45"/>
      <c r="AV33" s="45"/>
      <c r="AW33" s="45"/>
      <c r="AX33" s="45"/>
      <c r="AY33" s="45"/>
      <c r="AZ33" s="45"/>
      <c r="BA33" s="45"/>
      <c r="BB33" s="45"/>
      <c r="BC33" s="45"/>
      <c r="BD33" s="45"/>
      <c r="BE33" s="45"/>
      <c r="BF33" s="45"/>
      <c r="BG33" s="45"/>
      <c r="BH33" s="45"/>
      <c r="BI33" s="45"/>
      <c r="BJ33" s="45"/>
      <c r="BK33" s="45"/>
      <c r="BL33" s="45"/>
      <c r="BM33" s="45"/>
      <c r="BN33" s="45"/>
      <c r="BO33" s="45"/>
      <c r="BP33" s="45"/>
      <c r="BQ33" s="45"/>
      <c r="BR33" s="45"/>
      <c r="BS33" s="45"/>
      <c r="BT33" s="45"/>
      <c r="BU33" s="45"/>
      <c r="BV33" s="45"/>
      <c r="BW33" s="45"/>
      <c r="BX33" s="45"/>
      <c r="BY33" s="45"/>
      <c r="BZ33" s="45"/>
      <c r="CA33" s="45"/>
      <c r="CB33" s="45"/>
      <c r="CC33" s="45"/>
      <c r="CD33" s="45"/>
      <c r="CE33" s="45"/>
      <c r="CF33" s="45"/>
      <c r="CG33" s="45"/>
      <c r="CH33" s="45"/>
      <c r="CI33" s="45"/>
      <c r="CJ33" s="45"/>
      <c r="CK33" s="45"/>
      <c r="CL33" s="45"/>
      <c r="CM33" s="45"/>
      <c r="CN33" s="45"/>
      <c r="CO33" s="45"/>
      <c r="CP33" s="45"/>
      <c r="CQ33" s="45"/>
      <c r="CR33" s="45"/>
      <c r="CS33" s="45"/>
      <c r="CT33" s="45"/>
      <c r="CU33" s="45"/>
      <c r="CV33" s="45"/>
      <c r="CW33" s="45"/>
      <c r="CX33" s="45"/>
      <c r="CY33" s="45"/>
      <c r="CZ33" s="45"/>
      <c r="DA33" s="45"/>
      <c r="DB33" s="45"/>
      <c r="DC33" s="45"/>
      <c r="DD33" s="45"/>
      <c r="DE33" s="45"/>
      <c r="DF33" s="45"/>
      <c r="DG33" s="45"/>
      <c r="DH33" s="45"/>
      <c r="DI33" s="45"/>
      <c r="DJ33" s="45"/>
      <c r="DK33" s="45"/>
      <c r="DL33" s="45"/>
      <c r="DM33" s="45"/>
      <c r="DN33" s="45"/>
      <c r="DO33" s="45"/>
      <c r="DP33" s="45"/>
      <c r="DQ33" s="45"/>
      <c r="DR33" s="45"/>
      <c r="DS33" s="45"/>
      <c r="DT33" s="45"/>
      <c r="DU33" s="45"/>
      <c r="DV33" s="45"/>
      <c r="DW33" s="45"/>
      <c r="DX33" s="45"/>
      <c r="DY33" s="45"/>
      <c r="DZ33" s="45"/>
      <c r="EA33" s="45"/>
      <c r="EB33" s="45"/>
    </row>
    <row r="34" spans="1:132" s="2" customFormat="1" ht="18" customHeight="1">
      <c r="A34" s="118" t="s">
        <v>215</v>
      </c>
      <c r="B34" s="31" t="s">
        <v>235</v>
      </c>
      <c r="C34" s="119">
        <f t="shared" ref="C34:E42" si="7">C107+C138</f>
        <v>3249727400</v>
      </c>
      <c r="D34" s="119">
        <f t="shared" si="7"/>
        <v>0</v>
      </c>
      <c r="E34" s="119">
        <f t="shared" si="7"/>
        <v>3249727400</v>
      </c>
      <c r="F34" s="119"/>
      <c r="G34" s="119">
        <f t="shared" ref="G34:G42" si="8">F107+F138</f>
        <v>3503328918.5099998</v>
      </c>
      <c r="H34" s="121">
        <f t="shared" ref="H34:H43" si="9">IF($G$43=0,"    --",G34/$G$43*100)</f>
        <v>16.73844652347098</v>
      </c>
      <c r="I34" s="121">
        <f t="shared" ref="I34:I43" si="10">IF(G34=0,"    --",IF(E34=0,"    --",G34/E34*100))</f>
        <v>107.8037782033656</v>
      </c>
      <c r="J34" s="119">
        <f t="shared" ref="J34:J42" si="11">G107+G138</f>
        <v>3486985502.9200001</v>
      </c>
      <c r="K34" s="121">
        <f t="shared" ref="K34:K43" si="12">IF(G34=0,"     --",J34/G34*100)</f>
        <v>99.533488976623104</v>
      </c>
      <c r="L34" s="119">
        <f t="shared" ref="L34:L42" si="13">H107+H138</f>
        <v>155747330.88</v>
      </c>
      <c r="M34" s="119">
        <f t="shared" ref="M34:M42" si="14">I107+I138</f>
        <v>16343415.589999676</v>
      </c>
      <c r="N34" s="45"/>
      <c r="O34" s="45"/>
      <c r="P34" s="45"/>
      <c r="Q34" s="45"/>
      <c r="R34" s="45"/>
      <c r="AC34" s="45"/>
      <c r="AD34" s="45"/>
      <c r="AE34" s="45"/>
      <c r="AF34" s="45"/>
      <c r="AG34" s="45"/>
      <c r="AH34" s="45"/>
      <c r="AI34" s="45"/>
      <c r="AJ34" s="45"/>
      <c r="AK34" s="45"/>
      <c r="AL34" s="45"/>
      <c r="AM34" s="45"/>
      <c r="AN34" s="45"/>
      <c r="AO34" s="45"/>
      <c r="AP34" s="45"/>
      <c r="AQ34" s="45"/>
      <c r="AR34" s="45"/>
      <c r="AS34" s="45"/>
      <c r="AT34" s="45"/>
      <c r="AU34" s="45"/>
      <c r="AV34" s="45"/>
      <c r="AW34" s="45"/>
      <c r="AX34" s="45"/>
      <c r="AY34" s="45"/>
      <c r="AZ34" s="45"/>
      <c r="BA34" s="45"/>
      <c r="BB34" s="45"/>
      <c r="BC34" s="45"/>
      <c r="BD34" s="45"/>
      <c r="BE34" s="45"/>
      <c r="BF34" s="45"/>
      <c r="BG34" s="45"/>
      <c r="BH34" s="45"/>
      <c r="BI34" s="45"/>
      <c r="BJ34" s="45"/>
      <c r="BK34" s="45"/>
      <c r="BL34" s="45"/>
      <c r="BM34" s="45"/>
      <c r="BN34" s="45"/>
      <c r="BO34" s="45"/>
      <c r="BP34" s="45"/>
      <c r="BQ34" s="45"/>
      <c r="BR34" s="45"/>
      <c r="BS34" s="45"/>
      <c r="BT34" s="45"/>
      <c r="BU34" s="45"/>
      <c r="BV34" s="45"/>
      <c r="BW34" s="45"/>
      <c r="BX34" s="45"/>
      <c r="BY34" s="45"/>
      <c r="BZ34" s="45"/>
      <c r="CA34" s="45"/>
      <c r="CB34" s="45"/>
      <c r="CC34" s="45"/>
      <c r="CD34" s="45"/>
      <c r="CE34" s="45"/>
      <c r="CF34" s="45"/>
      <c r="CG34" s="45"/>
      <c r="CH34" s="45"/>
      <c r="CI34" s="45"/>
      <c r="CJ34" s="45"/>
      <c r="CK34" s="45"/>
      <c r="CL34" s="45"/>
      <c r="CM34" s="45"/>
      <c r="CN34" s="45"/>
      <c r="CO34" s="45"/>
      <c r="CP34" s="45"/>
      <c r="CQ34" s="45"/>
      <c r="CR34" s="45"/>
      <c r="CS34" s="45"/>
      <c r="CT34" s="45"/>
      <c r="CU34" s="45"/>
      <c r="CV34" s="45"/>
      <c r="CW34" s="45"/>
      <c r="CX34" s="45"/>
      <c r="CY34" s="45"/>
      <c r="CZ34" s="45"/>
      <c r="DA34" s="45"/>
      <c r="DB34" s="45"/>
      <c r="DC34" s="45"/>
      <c r="DD34" s="45"/>
      <c r="DE34" s="45"/>
      <c r="DF34" s="45"/>
      <c r="DG34" s="45"/>
      <c r="DH34" s="45"/>
      <c r="DI34" s="45"/>
      <c r="DJ34" s="45"/>
      <c r="DK34" s="45"/>
      <c r="DL34" s="45"/>
      <c r="DM34" s="45"/>
      <c r="DN34" s="45"/>
      <c r="DO34" s="45"/>
      <c r="DP34" s="45"/>
      <c r="DQ34" s="45"/>
      <c r="DR34" s="45"/>
      <c r="DS34" s="45"/>
      <c r="DT34" s="45"/>
      <c r="DU34" s="45"/>
      <c r="DV34" s="45"/>
      <c r="DW34" s="45"/>
      <c r="DX34" s="45"/>
      <c r="DY34" s="45"/>
      <c r="DZ34" s="45"/>
      <c r="EA34" s="45"/>
      <c r="EB34" s="45"/>
    </row>
    <row r="35" spans="1:132" s="2" customFormat="1" ht="18" customHeight="1">
      <c r="A35" s="118" t="s">
        <v>217</v>
      </c>
      <c r="B35" s="31" t="s">
        <v>236</v>
      </c>
      <c r="C35" s="119">
        <f t="shared" si="7"/>
        <v>6075091360</v>
      </c>
      <c r="D35" s="119">
        <f t="shared" si="7"/>
        <v>0</v>
      </c>
      <c r="E35" s="119">
        <f t="shared" si="7"/>
        <v>6075091360</v>
      </c>
      <c r="F35" s="119"/>
      <c r="G35" s="119">
        <f t="shared" si="8"/>
        <v>6168684697.7200003</v>
      </c>
      <c r="H35" s="121">
        <f t="shared" si="9"/>
        <v>29.473167188896159</v>
      </c>
      <c r="I35" s="121">
        <f t="shared" si="10"/>
        <v>101.54060790486614</v>
      </c>
      <c r="J35" s="119">
        <f t="shared" si="11"/>
        <v>6140670752.6999998</v>
      </c>
      <c r="K35" s="121">
        <f t="shared" si="12"/>
        <v>99.545868424263034</v>
      </c>
      <c r="L35" s="119">
        <f t="shared" si="13"/>
        <v>258893113.28</v>
      </c>
      <c r="M35" s="119">
        <f t="shared" si="14"/>
        <v>28013945.020000458</v>
      </c>
      <c r="N35" s="45"/>
      <c r="O35" s="45"/>
      <c r="P35" s="45"/>
      <c r="Q35" s="45"/>
      <c r="R35" s="45"/>
      <c r="AC35" s="45"/>
      <c r="AD35" s="45"/>
      <c r="AE35" s="45"/>
      <c r="AF35" s="45"/>
      <c r="AG35" s="45"/>
      <c r="AH35" s="45"/>
      <c r="AI35" s="45"/>
      <c r="AJ35" s="45"/>
      <c r="AK35" s="45"/>
      <c r="AL35" s="45"/>
      <c r="AM35" s="45"/>
      <c r="AN35" s="45"/>
      <c r="AO35" s="45"/>
      <c r="AP35" s="45"/>
      <c r="AQ35" s="45"/>
      <c r="AR35" s="45"/>
      <c r="AS35" s="45"/>
      <c r="AT35" s="45"/>
      <c r="AU35" s="45"/>
      <c r="AV35" s="45"/>
      <c r="AW35" s="45"/>
      <c r="AX35" s="45"/>
      <c r="AY35" s="45"/>
      <c r="AZ35" s="45"/>
      <c r="BA35" s="45"/>
      <c r="BB35" s="45"/>
      <c r="BC35" s="45"/>
      <c r="BD35" s="45"/>
      <c r="BE35" s="45"/>
      <c r="BF35" s="45"/>
      <c r="BG35" s="45"/>
      <c r="BH35" s="45"/>
      <c r="BI35" s="45"/>
      <c r="BJ35" s="45"/>
      <c r="BK35" s="45"/>
      <c r="BL35" s="45"/>
      <c r="BM35" s="45"/>
      <c r="BN35" s="45"/>
      <c r="BO35" s="45"/>
      <c r="BP35" s="45"/>
      <c r="BQ35" s="45"/>
      <c r="BR35" s="45"/>
      <c r="BS35" s="45"/>
      <c r="BT35" s="45"/>
      <c r="BU35" s="45"/>
      <c r="BV35" s="45"/>
      <c r="BW35" s="45"/>
      <c r="BX35" s="45"/>
      <c r="BY35" s="45"/>
      <c r="BZ35" s="45"/>
      <c r="CA35" s="45"/>
      <c r="CB35" s="45"/>
      <c r="CC35" s="45"/>
      <c r="CD35" s="45"/>
      <c r="CE35" s="45"/>
      <c r="CF35" s="45"/>
      <c r="CG35" s="45"/>
      <c r="CH35" s="45"/>
      <c r="CI35" s="45"/>
      <c r="CJ35" s="45"/>
      <c r="CK35" s="45"/>
      <c r="CL35" s="45"/>
      <c r="CM35" s="45"/>
      <c r="CN35" s="45"/>
      <c r="CO35" s="45"/>
      <c r="CP35" s="45"/>
      <c r="CQ35" s="45"/>
      <c r="CR35" s="45"/>
      <c r="CS35" s="45"/>
      <c r="CT35" s="45"/>
      <c r="CU35" s="45"/>
      <c r="CV35" s="45"/>
      <c r="CW35" s="45"/>
      <c r="CX35" s="45"/>
      <c r="CY35" s="45"/>
      <c r="CZ35" s="45"/>
      <c r="DA35" s="45"/>
      <c r="DB35" s="45"/>
      <c r="DC35" s="45"/>
      <c r="DD35" s="45"/>
      <c r="DE35" s="45"/>
      <c r="DF35" s="45"/>
      <c r="DG35" s="45"/>
      <c r="DH35" s="45"/>
      <c r="DI35" s="45"/>
      <c r="DJ35" s="45"/>
      <c r="DK35" s="45"/>
      <c r="DL35" s="45"/>
      <c r="DM35" s="45"/>
      <c r="DN35" s="45"/>
      <c r="DO35" s="45"/>
      <c r="DP35" s="45"/>
      <c r="DQ35" s="45"/>
      <c r="DR35" s="45"/>
      <c r="DS35" s="45"/>
      <c r="DT35" s="45"/>
      <c r="DU35" s="45"/>
      <c r="DV35" s="45"/>
      <c r="DW35" s="45"/>
      <c r="DX35" s="45"/>
      <c r="DY35" s="45"/>
      <c r="DZ35" s="45"/>
      <c r="EA35" s="45"/>
      <c r="EB35" s="45"/>
    </row>
    <row r="36" spans="1:132" s="2" customFormat="1" ht="18" customHeight="1">
      <c r="A36" s="118" t="s">
        <v>219</v>
      </c>
      <c r="B36" s="31" t="s">
        <v>237</v>
      </c>
      <c r="C36" s="119">
        <f t="shared" si="7"/>
        <v>1056860610.38</v>
      </c>
      <c r="D36" s="119">
        <f t="shared" si="7"/>
        <v>75613290.859999985</v>
      </c>
      <c r="E36" s="119">
        <f t="shared" si="7"/>
        <v>1132473901.24</v>
      </c>
      <c r="F36" s="119"/>
      <c r="G36" s="119">
        <f t="shared" si="8"/>
        <v>1293003588.25</v>
      </c>
      <c r="H36" s="121">
        <f t="shared" si="9"/>
        <v>6.1778017194524928</v>
      </c>
      <c r="I36" s="121">
        <f t="shared" si="10"/>
        <v>114.17513346967452</v>
      </c>
      <c r="J36" s="119">
        <f t="shared" si="11"/>
        <v>1171586937.2399998</v>
      </c>
      <c r="K36" s="121">
        <f t="shared" si="12"/>
        <v>90.609720490077677</v>
      </c>
      <c r="L36" s="119">
        <f t="shared" si="13"/>
        <v>28053974.91</v>
      </c>
      <c r="M36" s="119">
        <f t="shared" si="14"/>
        <v>121416651.00999992</v>
      </c>
      <c r="N36" s="45"/>
      <c r="O36" s="45"/>
      <c r="P36" s="45"/>
      <c r="Q36" s="45"/>
      <c r="R36" s="45"/>
      <c r="AC36" s="45"/>
      <c r="AD36" s="45"/>
      <c r="AE36" s="45"/>
      <c r="AF36" s="45"/>
      <c r="AG36" s="45"/>
      <c r="AH36" s="45"/>
      <c r="AI36" s="45"/>
      <c r="AJ36" s="45"/>
      <c r="AK36" s="45"/>
      <c r="AL36" s="45"/>
      <c r="AM36" s="45"/>
      <c r="AN36" s="45"/>
      <c r="AO36" s="45"/>
      <c r="AP36" s="45"/>
      <c r="AQ36" s="45"/>
      <c r="AR36" s="45"/>
      <c r="AS36" s="45"/>
      <c r="AT36" s="45"/>
      <c r="AU36" s="45"/>
      <c r="AV36" s="45"/>
      <c r="AW36" s="45"/>
      <c r="AX36" s="45"/>
      <c r="AY36" s="45"/>
      <c r="AZ36" s="45"/>
      <c r="BA36" s="45"/>
      <c r="BB36" s="45"/>
      <c r="BC36" s="45"/>
      <c r="BD36" s="45"/>
      <c r="BE36" s="45"/>
      <c r="BF36" s="45"/>
      <c r="BG36" s="45"/>
      <c r="BH36" s="45"/>
      <c r="BI36" s="45"/>
      <c r="BJ36" s="45"/>
      <c r="BK36" s="45"/>
      <c r="BL36" s="45"/>
      <c r="BM36" s="45"/>
      <c r="BN36" s="45"/>
      <c r="BO36" s="45"/>
      <c r="BP36" s="45"/>
      <c r="BQ36" s="45"/>
      <c r="BR36" s="45"/>
      <c r="BS36" s="45"/>
      <c r="BT36" s="45"/>
      <c r="BU36" s="45"/>
      <c r="BV36" s="45"/>
      <c r="BW36" s="45"/>
      <c r="BX36" s="45"/>
      <c r="BY36" s="45"/>
      <c r="BZ36" s="45"/>
      <c r="CA36" s="45"/>
      <c r="CB36" s="45"/>
      <c r="CC36" s="45"/>
      <c r="CD36" s="45"/>
      <c r="CE36" s="45"/>
      <c r="CF36" s="45"/>
      <c r="CG36" s="45"/>
      <c r="CH36" s="45"/>
      <c r="CI36" s="45"/>
      <c r="CJ36" s="45"/>
      <c r="CK36" s="45"/>
      <c r="CL36" s="45"/>
      <c r="CM36" s="45"/>
      <c r="CN36" s="45"/>
      <c r="CO36" s="45"/>
      <c r="CP36" s="45"/>
      <c r="CQ36" s="45"/>
      <c r="CR36" s="45"/>
      <c r="CS36" s="45"/>
      <c r="CT36" s="45"/>
      <c r="CU36" s="45"/>
      <c r="CV36" s="45"/>
      <c r="CW36" s="45"/>
      <c r="CX36" s="45"/>
      <c r="CY36" s="45"/>
      <c r="CZ36" s="45"/>
      <c r="DA36" s="45"/>
      <c r="DB36" s="45"/>
      <c r="DC36" s="45"/>
      <c r="DD36" s="45"/>
      <c r="DE36" s="45"/>
      <c r="DF36" s="45"/>
      <c r="DG36" s="45"/>
      <c r="DH36" s="45"/>
      <c r="DI36" s="45"/>
      <c r="DJ36" s="45"/>
      <c r="DK36" s="45"/>
      <c r="DL36" s="45"/>
      <c r="DM36" s="45"/>
      <c r="DN36" s="45"/>
      <c r="DO36" s="45"/>
      <c r="DP36" s="45"/>
      <c r="DQ36" s="45"/>
      <c r="DR36" s="45"/>
      <c r="DS36" s="45"/>
      <c r="DT36" s="45"/>
      <c r="DU36" s="45"/>
      <c r="DV36" s="45"/>
      <c r="DW36" s="45"/>
      <c r="DX36" s="45"/>
      <c r="DY36" s="45"/>
      <c r="DZ36" s="45"/>
      <c r="EA36" s="45"/>
      <c r="EB36" s="45"/>
    </row>
    <row r="37" spans="1:132" s="2" customFormat="1" ht="18" customHeight="1">
      <c r="A37" s="118" t="s">
        <v>221</v>
      </c>
      <c r="B37" s="31" t="s">
        <v>222</v>
      </c>
      <c r="C37" s="119">
        <f t="shared" si="7"/>
        <v>4352300927.0199995</v>
      </c>
      <c r="D37" s="119">
        <f t="shared" si="7"/>
        <v>61415623.689999998</v>
      </c>
      <c r="E37" s="119">
        <f t="shared" si="7"/>
        <v>4413716550.71</v>
      </c>
      <c r="F37" s="119"/>
      <c r="G37" s="119">
        <f t="shared" si="8"/>
        <v>2555472438.4399996</v>
      </c>
      <c r="H37" s="121">
        <f t="shared" si="9"/>
        <v>12.209712461490598</v>
      </c>
      <c r="I37" s="121">
        <f t="shared" si="10"/>
        <v>57.89842662254604</v>
      </c>
      <c r="J37" s="119">
        <f t="shared" si="11"/>
        <v>2022078584.5199995</v>
      </c>
      <c r="K37" s="121">
        <f t="shared" si="12"/>
        <v>79.127387723046112</v>
      </c>
      <c r="L37" s="119">
        <f t="shared" si="13"/>
        <v>1641185932.9199998</v>
      </c>
      <c r="M37" s="119">
        <f t="shared" si="14"/>
        <v>533393853.92000008</v>
      </c>
      <c r="N37" s="45"/>
      <c r="O37" s="45"/>
      <c r="P37" s="45"/>
      <c r="Q37" s="45"/>
      <c r="R37" s="45"/>
      <c r="AC37" s="45"/>
      <c r="AD37" s="45"/>
      <c r="AE37" s="45"/>
      <c r="AF37" s="45"/>
      <c r="AG37" s="45"/>
      <c r="AH37" s="45"/>
      <c r="AI37" s="45"/>
      <c r="AJ37" s="45"/>
      <c r="AK37" s="45"/>
      <c r="AL37" s="45"/>
      <c r="AM37" s="45"/>
      <c r="AN37" s="45"/>
      <c r="AO37" s="45"/>
      <c r="AP37" s="45"/>
      <c r="AQ37" s="45"/>
      <c r="AR37" s="45"/>
      <c r="AS37" s="45"/>
      <c r="AT37" s="45"/>
      <c r="AU37" s="45"/>
      <c r="AV37" s="45"/>
      <c r="AW37" s="45"/>
      <c r="AX37" s="45"/>
      <c r="AY37" s="45"/>
      <c r="AZ37" s="45"/>
      <c r="BA37" s="45"/>
      <c r="BB37" s="45"/>
      <c r="BC37" s="45"/>
      <c r="BD37" s="45"/>
      <c r="BE37" s="45"/>
      <c r="BF37" s="45"/>
      <c r="BG37" s="45"/>
      <c r="BH37" s="45"/>
      <c r="BI37" s="45"/>
      <c r="BJ37" s="45"/>
      <c r="BK37" s="45"/>
      <c r="BL37" s="45"/>
      <c r="BM37" s="45"/>
      <c r="BN37" s="45"/>
      <c r="BO37" s="45"/>
      <c r="BP37" s="45"/>
      <c r="BQ37" s="45"/>
      <c r="BR37" s="45"/>
      <c r="BS37" s="45"/>
      <c r="BT37" s="45"/>
      <c r="BU37" s="45"/>
      <c r="BV37" s="45"/>
      <c r="BW37" s="45"/>
      <c r="BX37" s="45"/>
      <c r="BY37" s="45"/>
      <c r="BZ37" s="45"/>
      <c r="CA37" s="45"/>
      <c r="CB37" s="45"/>
      <c r="CC37" s="45"/>
      <c r="CD37" s="45"/>
      <c r="CE37" s="45"/>
      <c r="CF37" s="45"/>
      <c r="CG37" s="45"/>
      <c r="CH37" s="45"/>
      <c r="CI37" s="45"/>
      <c r="CJ37" s="45"/>
      <c r="CK37" s="45"/>
      <c r="CL37" s="45"/>
      <c r="CM37" s="45"/>
      <c r="CN37" s="45"/>
      <c r="CO37" s="45"/>
      <c r="CP37" s="45"/>
      <c r="CQ37" s="45"/>
      <c r="CR37" s="45"/>
      <c r="CS37" s="45"/>
      <c r="CT37" s="45"/>
      <c r="CU37" s="45"/>
      <c r="CV37" s="45"/>
      <c r="CW37" s="45"/>
      <c r="CX37" s="45"/>
      <c r="CY37" s="45"/>
      <c r="CZ37" s="45"/>
      <c r="DA37" s="45"/>
      <c r="DB37" s="45"/>
      <c r="DC37" s="45"/>
      <c r="DD37" s="45"/>
      <c r="DE37" s="45"/>
      <c r="DF37" s="45"/>
      <c r="DG37" s="45"/>
      <c r="DH37" s="45"/>
      <c r="DI37" s="45"/>
      <c r="DJ37" s="45"/>
      <c r="DK37" s="45"/>
      <c r="DL37" s="45"/>
      <c r="DM37" s="45"/>
      <c r="DN37" s="45"/>
      <c r="DO37" s="45"/>
      <c r="DP37" s="45"/>
      <c r="DQ37" s="45"/>
      <c r="DR37" s="45"/>
      <c r="DS37" s="45"/>
      <c r="DT37" s="45"/>
      <c r="DU37" s="45"/>
      <c r="DV37" s="45"/>
      <c r="DW37" s="45"/>
      <c r="DX37" s="45"/>
      <c r="DY37" s="45"/>
      <c r="DZ37" s="45"/>
      <c r="EA37" s="45"/>
      <c r="EB37" s="45"/>
    </row>
    <row r="38" spans="1:132" s="2" customFormat="1" ht="18" customHeight="1">
      <c r="A38" s="118" t="s">
        <v>238</v>
      </c>
      <c r="B38" s="31" t="s">
        <v>239</v>
      </c>
      <c r="C38" s="119">
        <f t="shared" si="7"/>
        <v>15032120</v>
      </c>
      <c r="D38" s="119">
        <f t="shared" si="7"/>
        <v>1057361.53</v>
      </c>
      <c r="E38" s="119">
        <f t="shared" si="7"/>
        <v>16089481.530000001</v>
      </c>
      <c r="F38" s="119"/>
      <c r="G38" s="119">
        <f t="shared" si="8"/>
        <v>9859720.1400000006</v>
      </c>
      <c r="H38" s="121">
        <f t="shared" si="9"/>
        <v>4.7108450887326743E-2</v>
      </c>
      <c r="I38" s="121">
        <f t="shared" si="10"/>
        <v>61.280533630719169</v>
      </c>
      <c r="J38" s="119">
        <f t="shared" si="11"/>
        <v>6230594.370000001</v>
      </c>
      <c r="K38" s="121">
        <f t="shared" si="12"/>
        <v>63.192405885061973</v>
      </c>
      <c r="L38" s="119">
        <f t="shared" si="13"/>
        <v>2856728.28</v>
      </c>
      <c r="M38" s="119">
        <f t="shared" si="14"/>
        <v>3629125.77</v>
      </c>
      <c r="N38" s="45"/>
      <c r="O38" s="45"/>
      <c r="P38" s="45"/>
      <c r="Q38" s="45"/>
      <c r="R38" s="45"/>
      <c r="AC38" s="45"/>
      <c r="AD38" s="45"/>
      <c r="AE38" s="45"/>
      <c r="AF38" s="45"/>
      <c r="AG38" s="45"/>
      <c r="AH38" s="45"/>
      <c r="AI38" s="45"/>
      <c r="AJ38" s="45"/>
      <c r="AK38" s="45"/>
      <c r="AL38" s="45"/>
      <c r="AM38" s="45"/>
      <c r="AN38" s="45"/>
      <c r="AO38" s="45"/>
      <c r="AP38" s="45"/>
      <c r="AQ38" s="45"/>
      <c r="AR38" s="45"/>
      <c r="AS38" s="45"/>
      <c r="AT38" s="45"/>
      <c r="AU38" s="45"/>
      <c r="AV38" s="45"/>
      <c r="AW38" s="45"/>
      <c r="AX38" s="45"/>
      <c r="AY38" s="45"/>
      <c r="AZ38" s="45"/>
      <c r="BA38" s="45"/>
      <c r="BB38" s="45"/>
      <c r="BC38" s="45"/>
      <c r="BD38" s="45"/>
      <c r="BE38" s="45"/>
      <c r="BF38" s="45"/>
      <c r="BG38" s="45"/>
      <c r="BH38" s="45"/>
      <c r="BI38" s="45"/>
      <c r="BJ38" s="45"/>
      <c r="BK38" s="45"/>
      <c r="BL38" s="45"/>
      <c r="BM38" s="45"/>
      <c r="BN38" s="45"/>
      <c r="BO38" s="45"/>
      <c r="BP38" s="45"/>
      <c r="BQ38" s="45"/>
      <c r="BR38" s="45"/>
      <c r="BS38" s="45"/>
      <c r="BT38" s="45"/>
      <c r="BU38" s="45"/>
      <c r="BV38" s="45"/>
      <c r="BW38" s="45"/>
      <c r="BX38" s="45"/>
      <c r="BY38" s="45"/>
      <c r="BZ38" s="45"/>
      <c r="CA38" s="45"/>
      <c r="CB38" s="45"/>
      <c r="CC38" s="45"/>
      <c r="CD38" s="45"/>
      <c r="CE38" s="45"/>
      <c r="CF38" s="45"/>
      <c r="CG38" s="45"/>
      <c r="CH38" s="45"/>
      <c r="CI38" s="45"/>
      <c r="CJ38" s="45"/>
      <c r="CK38" s="45"/>
      <c r="CL38" s="45"/>
      <c r="CM38" s="45"/>
      <c r="CN38" s="45"/>
      <c r="CO38" s="45"/>
      <c r="CP38" s="45"/>
      <c r="CQ38" s="45"/>
      <c r="CR38" s="45"/>
      <c r="CS38" s="45"/>
      <c r="CT38" s="45"/>
      <c r="CU38" s="45"/>
      <c r="CV38" s="45"/>
      <c r="CW38" s="45"/>
      <c r="CX38" s="45"/>
      <c r="CY38" s="45"/>
      <c r="CZ38" s="45"/>
      <c r="DA38" s="45"/>
      <c r="DB38" s="45"/>
      <c r="DC38" s="45"/>
      <c r="DD38" s="45"/>
      <c r="DE38" s="45"/>
      <c r="DF38" s="45"/>
      <c r="DG38" s="45"/>
      <c r="DH38" s="45"/>
      <c r="DI38" s="45"/>
      <c r="DJ38" s="45"/>
      <c r="DK38" s="45"/>
      <c r="DL38" s="45"/>
      <c r="DM38" s="45"/>
      <c r="DN38" s="45"/>
      <c r="DO38" s="45"/>
      <c r="DP38" s="45"/>
      <c r="DQ38" s="45"/>
      <c r="DR38" s="45"/>
      <c r="DS38" s="45"/>
      <c r="DT38" s="45"/>
      <c r="DU38" s="45"/>
      <c r="DV38" s="45"/>
      <c r="DW38" s="45"/>
      <c r="DX38" s="45"/>
      <c r="DY38" s="45"/>
      <c r="DZ38" s="45"/>
      <c r="EA38" s="45"/>
      <c r="EB38" s="45"/>
    </row>
    <row r="39" spans="1:132" s="2" customFormat="1" ht="18" customHeight="1">
      <c r="A39" s="118" t="s">
        <v>223</v>
      </c>
      <c r="B39" s="31" t="s">
        <v>240</v>
      </c>
      <c r="C39" s="119">
        <f t="shared" si="7"/>
        <v>661210</v>
      </c>
      <c r="D39" s="119">
        <f t="shared" si="7"/>
        <v>35493.089999999997</v>
      </c>
      <c r="E39" s="119">
        <f t="shared" si="7"/>
        <v>696703.09</v>
      </c>
      <c r="F39" s="119"/>
      <c r="G39" s="119">
        <f t="shared" si="8"/>
        <v>283007.34000000003</v>
      </c>
      <c r="H39" s="121">
        <f t="shared" si="9"/>
        <v>1.3521719874234669E-3</v>
      </c>
      <c r="I39" s="121">
        <f t="shared" si="10"/>
        <v>40.620939401890702</v>
      </c>
      <c r="J39" s="119">
        <f t="shared" si="11"/>
        <v>237255.46000000002</v>
      </c>
      <c r="K39" s="121">
        <f t="shared" si="12"/>
        <v>83.833677246674938</v>
      </c>
      <c r="L39" s="119">
        <f t="shared" si="13"/>
        <v>90.7</v>
      </c>
      <c r="M39" s="119">
        <f t="shared" si="14"/>
        <v>45751.88</v>
      </c>
      <c r="N39" s="45"/>
      <c r="O39" s="45"/>
      <c r="P39" s="45"/>
      <c r="Q39" s="45"/>
      <c r="R39" s="45"/>
      <c r="AC39" s="45"/>
      <c r="AD39" s="45"/>
      <c r="AE39" s="45"/>
      <c r="AF39" s="45"/>
      <c r="AG39" s="45"/>
      <c r="AH39" s="45"/>
      <c r="AI39" s="45"/>
      <c r="AJ39" s="45"/>
      <c r="AK39" s="45"/>
      <c r="AL39" s="45"/>
      <c r="AM39" s="45"/>
      <c r="AN39" s="45"/>
      <c r="AO39" s="45"/>
      <c r="AP39" s="45"/>
      <c r="AQ39" s="45"/>
      <c r="AR39" s="45"/>
      <c r="AS39" s="45"/>
      <c r="AT39" s="45"/>
      <c r="AU39" s="45"/>
      <c r="AV39" s="45"/>
      <c r="AW39" s="45"/>
      <c r="AX39" s="45"/>
      <c r="AY39" s="45"/>
      <c r="AZ39" s="45"/>
      <c r="BA39" s="45"/>
      <c r="BB39" s="45"/>
      <c r="BC39" s="45"/>
      <c r="BD39" s="45"/>
      <c r="BE39" s="45"/>
      <c r="BF39" s="45"/>
      <c r="BG39" s="45"/>
      <c r="BH39" s="45"/>
      <c r="BI39" s="45"/>
      <c r="BJ39" s="45"/>
      <c r="BK39" s="45"/>
      <c r="BL39" s="45"/>
      <c r="BM39" s="45"/>
      <c r="BN39" s="45"/>
      <c r="BO39" s="45"/>
      <c r="BP39" s="45"/>
      <c r="BQ39" s="45"/>
      <c r="BR39" s="45"/>
      <c r="BS39" s="45"/>
      <c r="BT39" s="45"/>
      <c r="BU39" s="45"/>
      <c r="BV39" s="45"/>
      <c r="BW39" s="45"/>
      <c r="BX39" s="45"/>
      <c r="BY39" s="45"/>
      <c r="BZ39" s="45"/>
      <c r="CA39" s="45"/>
      <c r="CB39" s="45"/>
      <c r="CC39" s="45"/>
      <c r="CD39" s="45"/>
      <c r="CE39" s="45"/>
      <c r="CF39" s="45"/>
      <c r="CG39" s="45"/>
      <c r="CH39" s="45"/>
      <c r="CI39" s="45"/>
      <c r="CJ39" s="45"/>
      <c r="CK39" s="45"/>
      <c r="CL39" s="45"/>
      <c r="CM39" s="45"/>
      <c r="CN39" s="45"/>
      <c r="CO39" s="45"/>
      <c r="CP39" s="45"/>
      <c r="CQ39" s="45"/>
      <c r="CR39" s="45"/>
      <c r="CS39" s="45"/>
      <c r="CT39" s="45"/>
      <c r="CU39" s="45"/>
      <c r="CV39" s="45"/>
      <c r="CW39" s="45"/>
      <c r="CX39" s="45"/>
      <c r="CY39" s="45"/>
      <c r="CZ39" s="45"/>
      <c r="DA39" s="45"/>
      <c r="DB39" s="45"/>
      <c r="DC39" s="45"/>
      <c r="DD39" s="45"/>
      <c r="DE39" s="45"/>
      <c r="DF39" s="45"/>
      <c r="DG39" s="45"/>
      <c r="DH39" s="45"/>
      <c r="DI39" s="45"/>
      <c r="DJ39" s="45"/>
      <c r="DK39" s="45"/>
      <c r="DL39" s="45"/>
      <c r="DM39" s="45"/>
      <c r="DN39" s="45"/>
      <c r="DO39" s="45"/>
      <c r="DP39" s="45"/>
      <c r="DQ39" s="45"/>
      <c r="DR39" s="45"/>
      <c r="DS39" s="45"/>
      <c r="DT39" s="45"/>
      <c r="DU39" s="45"/>
      <c r="DV39" s="45"/>
      <c r="DW39" s="45"/>
      <c r="DX39" s="45"/>
      <c r="DY39" s="45"/>
      <c r="DZ39" s="45"/>
      <c r="EA39" s="45"/>
      <c r="EB39" s="45"/>
    </row>
    <row r="40" spans="1:132" s="2" customFormat="1" ht="18" customHeight="1">
      <c r="A40" s="118" t="s">
        <v>225</v>
      </c>
      <c r="B40" s="31" t="s">
        <v>226</v>
      </c>
      <c r="C40" s="119">
        <f t="shared" si="7"/>
        <v>350143344.39999998</v>
      </c>
      <c r="D40" s="119">
        <f t="shared" si="7"/>
        <v>49933059.25</v>
      </c>
      <c r="E40" s="119">
        <f t="shared" si="7"/>
        <v>400076403.65000004</v>
      </c>
      <c r="F40" s="119"/>
      <c r="G40" s="119">
        <f t="shared" si="8"/>
        <v>292240772.95999998</v>
      </c>
      <c r="H40" s="121">
        <f t="shared" si="9"/>
        <v>1.3962881202285893</v>
      </c>
      <c r="I40" s="121">
        <f t="shared" si="10"/>
        <v>73.046240741471422</v>
      </c>
      <c r="J40" s="119">
        <f t="shared" si="11"/>
        <v>246933089.40000004</v>
      </c>
      <c r="K40" s="121">
        <f t="shared" si="12"/>
        <v>84.496453694296321</v>
      </c>
      <c r="L40" s="119">
        <f t="shared" si="13"/>
        <v>3388408.8699999996</v>
      </c>
      <c r="M40" s="119">
        <f t="shared" si="14"/>
        <v>45307683.559999995</v>
      </c>
      <c r="N40" s="45"/>
      <c r="O40" s="45"/>
      <c r="P40" s="45"/>
      <c r="Q40" s="45"/>
      <c r="R40" s="45"/>
      <c r="AC40" s="45"/>
      <c r="AD40" s="45"/>
      <c r="AE40" s="45"/>
      <c r="AF40" s="45"/>
      <c r="AG40" s="45"/>
      <c r="AH40" s="45"/>
      <c r="AI40" s="45"/>
      <c r="AJ40" s="45"/>
      <c r="AK40" s="45"/>
      <c r="AL40" s="45"/>
      <c r="AM40" s="45"/>
      <c r="AN40" s="45"/>
      <c r="AO40" s="45"/>
      <c r="AP40" s="45"/>
      <c r="AQ40" s="45"/>
      <c r="AR40" s="45"/>
      <c r="AS40" s="45"/>
      <c r="AT40" s="45"/>
      <c r="AU40" s="45"/>
      <c r="AV40" s="45"/>
      <c r="AW40" s="45"/>
      <c r="AX40" s="45"/>
      <c r="AY40" s="45"/>
      <c r="AZ40" s="45"/>
      <c r="BA40" s="45"/>
      <c r="BB40" s="45"/>
      <c r="BC40" s="45"/>
      <c r="BD40" s="45"/>
      <c r="BE40" s="45"/>
      <c r="BF40" s="45"/>
      <c r="BG40" s="45"/>
      <c r="BH40" s="45"/>
      <c r="BI40" s="45"/>
      <c r="BJ40" s="45"/>
      <c r="BK40" s="45"/>
      <c r="BL40" s="45"/>
      <c r="BM40" s="45"/>
      <c r="BN40" s="45"/>
      <c r="BO40" s="45"/>
      <c r="BP40" s="45"/>
      <c r="BQ40" s="45"/>
      <c r="BR40" s="45"/>
      <c r="BS40" s="45"/>
      <c r="BT40" s="45"/>
      <c r="BU40" s="45"/>
      <c r="BV40" s="45"/>
      <c r="BW40" s="45"/>
      <c r="BX40" s="45"/>
      <c r="BY40" s="45"/>
      <c r="BZ40" s="45"/>
      <c r="CA40" s="45"/>
      <c r="CB40" s="45"/>
      <c r="CC40" s="45"/>
      <c r="CD40" s="45"/>
      <c r="CE40" s="45"/>
      <c r="CF40" s="45"/>
      <c r="CG40" s="45"/>
      <c r="CH40" s="45"/>
      <c r="CI40" s="45"/>
      <c r="CJ40" s="45"/>
      <c r="CK40" s="45"/>
      <c r="CL40" s="45"/>
      <c r="CM40" s="45"/>
      <c r="CN40" s="45"/>
      <c r="CO40" s="45"/>
      <c r="CP40" s="45"/>
      <c r="CQ40" s="45"/>
      <c r="CR40" s="45"/>
      <c r="CS40" s="45"/>
      <c r="CT40" s="45"/>
      <c r="CU40" s="45"/>
      <c r="CV40" s="45"/>
      <c r="CW40" s="45"/>
      <c r="CX40" s="45"/>
      <c r="CY40" s="45"/>
      <c r="CZ40" s="45"/>
      <c r="DA40" s="45"/>
      <c r="DB40" s="45"/>
      <c r="DC40" s="45"/>
      <c r="DD40" s="45"/>
      <c r="DE40" s="45"/>
      <c r="DF40" s="45"/>
      <c r="DG40" s="45"/>
      <c r="DH40" s="45"/>
      <c r="DI40" s="45"/>
      <c r="DJ40" s="45"/>
      <c r="DK40" s="45"/>
      <c r="DL40" s="45"/>
      <c r="DM40" s="45"/>
      <c r="DN40" s="45"/>
      <c r="DO40" s="45"/>
      <c r="DP40" s="45"/>
      <c r="DQ40" s="45"/>
      <c r="DR40" s="45"/>
      <c r="DS40" s="45"/>
      <c r="DT40" s="45"/>
      <c r="DU40" s="45"/>
      <c r="DV40" s="45"/>
      <c r="DW40" s="45"/>
      <c r="DX40" s="45"/>
      <c r="DY40" s="45"/>
      <c r="DZ40" s="45"/>
      <c r="EA40" s="45"/>
      <c r="EB40" s="45"/>
    </row>
    <row r="41" spans="1:132" s="2" customFormat="1" ht="18" customHeight="1">
      <c r="A41" s="118" t="s">
        <v>227</v>
      </c>
      <c r="B41" s="31" t="s">
        <v>228</v>
      </c>
      <c r="C41" s="119">
        <f t="shared" si="7"/>
        <v>5293700</v>
      </c>
      <c r="D41" s="119">
        <f t="shared" si="7"/>
        <v>658854082.98000002</v>
      </c>
      <c r="E41" s="119">
        <f t="shared" si="7"/>
        <v>664147782.98000002</v>
      </c>
      <c r="F41" s="119"/>
      <c r="G41" s="119">
        <f t="shared" si="8"/>
        <v>120748785.02000001</v>
      </c>
      <c r="H41" s="121">
        <f t="shared" si="9"/>
        <v>0.57692187283715801</v>
      </c>
      <c r="I41" s="121">
        <f t="shared" si="10"/>
        <v>18.181011533036497</v>
      </c>
      <c r="J41" s="119">
        <f t="shared" si="11"/>
        <v>119023838.66000001</v>
      </c>
      <c r="K41" s="121">
        <f t="shared" si="12"/>
        <v>98.571458619882364</v>
      </c>
      <c r="L41" s="119">
        <f t="shared" si="13"/>
        <v>3479.18</v>
      </c>
      <c r="M41" s="119">
        <f t="shared" si="14"/>
        <v>1724946.3599999994</v>
      </c>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c r="AS41" s="45"/>
      <c r="AT41" s="45"/>
      <c r="AU41" s="45"/>
      <c r="AV41" s="45"/>
      <c r="AW41" s="45"/>
      <c r="AX41" s="45"/>
      <c r="AY41" s="45"/>
      <c r="AZ41" s="45"/>
      <c r="BA41" s="45"/>
      <c r="BB41" s="45"/>
      <c r="BC41" s="45"/>
      <c r="BD41" s="45"/>
      <c r="BE41" s="45"/>
      <c r="BF41" s="45"/>
      <c r="BG41" s="45"/>
      <c r="BH41" s="45"/>
      <c r="BI41" s="45"/>
      <c r="BJ41" s="45"/>
      <c r="BK41" s="45"/>
      <c r="BL41" s="45"/>
      <c r="BM41" s="45"/>
      <c r="BN41" s="45"/>
      <c r="BO41" s="45"/>
      <c r="BP41" s="45"/>
      <c r="BQ41" s="45"/>
      <c r="BR41" s="45"/>
      <c r="BS41" s="45"/>
      <c r="BT41" s="45"/>
      <c r="BU41" s="45"/>
      <c r="BV41" s="45"/>
      <c r="BW41" s="45"/>
      <c r="BX41" s="45"/>
      <c r="BY41" s="45"/>
      <c r="BZ41" s="45"/>
      <c r="CA41" s="45"/>
      <c r="CB41" s="45"/>
      <c r="CC41" s="45"/>
      <c r="CD41" s="45"/>
      <c r="CE41" s="45"/>
      <c r="CF41" s="45"/>
      <c r="CG41" s="45"/>
      <c r="CH41" s="45"/>
      <c r="CI41" s="45"/>
      <c r="CJ41" s="45"/>
      <c r="CK41" s="45"/>
      <c r="CL41" s="45"/>
      <c r="CM41" s="45"/>
      <c r="CN41" s="45"/>
      <c r="CO41" s="45"/>
      <c r="CP41" s="45"/>
      <c r="CQ41" s="45"/>
      <c r="CR41" s="45"/>
      <c r="CS41" s="45"/>
      <c r="CT41" s="45"/>
      <c r="CU41" s="45"/>
      <c r="CV41" s="45"/>
      <c r="CW41" s="45"/>
      <c r="CX41" s="45"/>
      <c r="CY41" s="45"/>
      <c r="CZ41" s="45"/>
      <c r="DA41" s="45"/>
      <c r="DB41" s="45"/>
      <c r="DC41" s="45"/>
      <c r="DD41" s="45"/>
      <c r="DE41" s="45"/>
      <c r="DF41" s="45"/>
      <c r="DG41" s="45"/>
      <c r="DH41" s="45"/>
      <c r="DI41" s="45"/>
      <c r="DJ41" s="45"/>
      <c r="DK41" s="45"/>
      <c r="DL41" s="45"/>
      <c r="DM41" s="45"/>
      <c r="DN41" s="45"/>
      <c r="DO41" s="45"/>
      <c r="DP41" s="45"/>
      <c r="DQ41" s="45"/>
      <c r="DR41" s="45"/>
      <c r="DS41" s="45"/>
      <c r="DT41" s="45"/>
      <c r="DU41" s="45"/>
      <c r="DV41" s="45"/>
      <c r="DW41" s="45"/>
      <c r="DX41" s="45"/>
      <c r="DY41" s="45"/>
      <c r="DZ41" s="45"/>
      <c r="EA41" s="45"/>
      <c r="EB41" s="45"/>
    </row>
    <row r="42" spans="1:132" s="2" customFormat="1" ht="18" customHeight="1">
      <c r="A42" s="118" t="s">
        <v>229</v>
      </c>
      <c r="B42" s="31" t="s">
        <v>230</v>
      </c>
      <c r="C42" s="119">
        <f t="shared" si="7"/>
        <v>4145136760</v>
      </c>
      <c r="D42" s="119">
        <f t="shared" si="7"/>
        <v>1233988447.4400001</v>
      </c>
      <c r="E42" s="119">
        <f t="shared" si="7"/>
        <v>5379125207.4399996</v>
      </c>
      <c r="F42" s="119"/>
      <c r="G42" s="119">
        <f t="shared" si="8"/>
        <v>6986211157.3699999</v>
      </c>
      <c r="H42" s="121">
        <f t="shared" si="9"/>
        <v>33.379201490749281</v>
      </c>
      <c r="I42" s="121">
        <f t="shared" si="10"/>
        <v>129.87634397703181</v>
      </c>
      <c r="J42" s="119">
        <f t="shared" si="11"/>
        <v>6985885102.2200003</v>
      </c>
      <c r="K42" s="121">
        <f t="shared" si="12"/>
        <v>99.995332875822754</v>
      </c>
      <c r="L42" s="119">
        <f t="shared" si="13"/>
        <v>1760686.42</v>
      </c>
      <c r="M42" s="119">
        <f t="shared" si="14"/>
        <v>326055.14999923669</v>
      </c>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c r="AS42" s="45"/>
      <c r="AT42" s="45"/>
      <c r="AU42" s="45"/>
      <c r="AV42" s="45"/>
      <c r="AW42" s="45"/>
      <c r="AX42" s="45"/>
      <c r="AY42" s="45"/>
      <c r="AZ42" s="45"/>
      <c r="BA42" s="45"/>
      <c r="BB42" s="45"/>
      <c r="BC42" s="45"/>
      <c r="BD42" s="45"/>
      <c r="BE42" s="45"/>
      <c r="BF42" s="45"/>
      <c r="BG42" s="45"/>
      <c r="BH42" s="45"/>
      <c r="BI42" s="45"/>
      <c r="BJ42" s="45"/>
      <c r="BK42" s="45"/>
      <c r="BL42" s="45"/>
      <c r="BM42" s="45"/>
      <c r="BN42" s="45"/>
      <c r="BO42" s="45"/>
      <c r="BP42" s="45"/>
      <c r="BQ42" s="45"/>
      <c r="BR42" s="45"/>
      <c r="BS42" s="45"/>
      <c r="BT42" s="45"/>
      <c r="BU42" s="45"/>
      <c r="BV42" s="45"/>
      <c r="BW42" s="45"/>
      <c r="BX42" s="45"/>
      <c r="BY42" s="45"/>
      <c r="BZ42" s="45"/>
      <c r="CA42" s="45"/>
      <c r="CB42" s="45"/>
      <c r="CC42" s="45"/>
      <c r="CD42" s="45"/>
      <c r="CE42" s="45"/>
      <c r="CF42" s="45"/>
      <c r="CG42" s="45"/>
      <c r="CH42" s="45"/>
      <c r="CI42" s="45"/>
      <c r="CJ42" s="45"/>
      <c r="CK42" s="45"/>
      <c r="CL42" s="45"/>
      <c r="CM42" s="45"/>
      <c r="CN42" s="45"/>
      <c r="CO42" s="45"/>
      <c r="CP42" s="45"/>
      <c r="CQ42" s="45"/>
      <c r="CR42" s="45"/>
      <c r="CS42" s="45"/>
      <c r="CT42" s="45"/>
      <c r="CU42" s="45"/>
      <c r="CV42" s="45"/>
      <c r="CW42" s="45"/>
      <c r="CX42" s="45"/>
      <c r="CY42" s="45"/>
      <c r="CZ42" s="45"/>
      <c r="DA42" s="45"/>
      <c r="DB42" s="45"/>
      <c r="DC42" s="45"/>
      <c r="DD42" s="45"/>
      <c r="DE42" s="45"/>
      <c r="DF42" s="45"/>
      <c r="DG42" s="45"/>
      <c r="DH42" s="45"/>
      <c r="DI42" s="45"/>
      <c r="DJ42" s="45"/>
      <c r="DK42" s="45"/>
      <c r="DL42" s="45"/>
      <c r="DM42" s="45"/>
      <c r="DN42" s="45"/>
      <c r="DO42" s="45"/>
      <c r="DP42" s="45"/>
      <c r="DQ42" s="45"/>
      <c r="DR42" s="45"/>
      <c r="DS42" s="45"/>
      <c r="DT42" s="45"/>
      <c r="DU42" s="45"/>
      <c r="DV42" s="45"/>
      <c r="DW42" s="45"/>
      <c r="DX42" s="45"/>
      <c r="DY42" s="45"/>
      <c r="DZ42" s="45"/>
      <c r="EA42" s="45"/>
      <c r="EB42" s="45"/>
    </row>
    <row r="43" spans="1:132" s="2" customFormat="1" ht="18" customHeight="1" thickBot="1">
      <c r="A43" s="244" t="s">
        <v>241</v>
      </c>
      <c r="B43" s="244"/>
      <c r="C43" s="122">
        <f>SUM(C34:C42)</f>
        <v>19250247431.799995</v>
      </c>
      <c r="D43" s="122">
        <f>SUM(D34:D42)</f>
        <v>2080897358.8400002</v>
      </c>
      <c r="E43" s="122">
        <f>SUM(E34:E42)</f>
        <v>21331144790.639999</v>
      </c>
      <c r="F43" s="201"/>
      <c r="G43" s="122">
        <f>SUM(G34:G42)</f>
        <v>20929833085.749996</v>
      </c>
      <c r="H43" s="123">
        <f t="shared" si="9"/>
        <v>100</v>
      </c>
      <c r="I43" s="123">
        <f t="shared" si="10"/>
        <v>98.118658380369268</v>
      </c>
      <c r="J43" s="122">
        <f>SUM(J34:J42)</f>
        <v>20179631657.489998</v>
      </c>
      <c r="K43" s="123">
        <f t="shared" si="12"/>
        <v>96.415635876376044</v>
      </c>
      <c r="L43" s="122">
        <f>SUM(L34:L42)</f>
        <v>2091889745.4399998</v>
      </c>
      <c r="M43" s="122">
        <f>SUM(M34:M42)</f>
        <v>750201428.25999939</v>
      </c>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c r="AS43" s="45"/>
      <c r="AT43" s="45"/>
      <c r="AU43" s="45"/>
      <c r="AV43" s="45"/>
      <c r="AW43" s="45"/>
      <c r="AX43" s="45"/>
      <c r="AY43" s="45"/>
      <c r="AZ43" s="45"/>
      <c r="BA43" s="45"/>
      <c r="BB43" s="45"/>
      <c r="BC43" s="45"/>
      <c r="BD43" s="45"/>
      <c r="BE43" s="45"/>
      <c r="BF43" s="45"/>
      <c r="BG43" s="45"/>
      <c r="BH43" s="45"/>
      <c r="BI43" s="45"/>
      <c r="BJ43" s="45"/>
      <c r="BK43" s="45"/>
      <c r="BL43" s="45"/>
      <c r="BM43" s="45"/>
      <c r="BN43" s="45"/>
      <c r="BO43" s="45"/>
      <c r="BP43" s="45"/>
      <c r="BQ43" s="45"/>
      <c r="BR43" s="45"/>
      <c r="BS43" s="45"/>
      <c r="BT43" s="45"/>
      <c r="BU43" s="45"/>
      <c r="BV43" s="45"/>
      <c r="BW43" s="45"/>
      <c r="BX43" s="45"/>
      <c r="BY43" s="45"/>
      <c r="BZ43" s="45"/>
      <c r="CA43" s="45"/>
      <c r="CB43" s="45"/>
      <c r="CC43" s="45"/>
      <c r="CD43" s="45"/>
      <c r="CE43" s="45"/>
      <c r="CF43" s="45"/>
      <c r="CG43" s="45"/>
      <c r="CH43" s="45"/>
      <c r="CI43" s="45"/>
      <c r="CJ43" s="45"/>
      <c r="CK43" s="45"/>
      <c r="CL43" s="45"/>
      <c r="CM43" s="45"/>
      <c r="CN43" s="45"/>
      <c r="CO43" s="45"/>
      <c r="CP43" s="45"/>
      <c r="CQ43" s="45"/>
      <c r="CR43" s="45"/>
      <c r="CS43" s="45"/>
      <c r="CT43" s="45"/>
      <c r="CU43" s="45"/>
      <c r="CV43" s="45"/>
      <c r="CW43" s="45"/>
      <c r="CX43" s="45"/>
      <c r="CY43" s="45"/>
      <c r="CZ43" s="45"/>
      <c r="DA43" s="45"/>
      <c r="DB43" s="45"/>
      <c r="DC43" s="45"/>
      <c r="DD43" s="45"/>
      <c r="DE43" s="45"/>
      <c r="DF43" s="45"/>
      <c r="DG43" s="45"/>
      <c r="DH43" s="45"/>
      <c r="DI43" s="45"/>
      <c r="DJ43" s="45"/>
      <c r="DK43" s="45"/>
      <c r="DL43" s="45"/>
      <c r="DM43" s="45"/>
      <c r="DN43" s="45"/>
      <c r="DO43" s="45"/>
      <c r="DP43" s="45"/>
      <c r="DQ43" s="45"/>
      <c r="DR43" s="45"/>
      <c r="DS43" s="45"/>
      <c r="DT43" s="45"/>
      <c r="DU43" s="45"/>
      <c r="DV43" s="45"/>
      <c r="DW43" s="45"/>
      <c r="DX43" s="45"/>
      <c r="DY43" s="45"/>
      <c r="DZ43" s="45"/>
      <c r="EA43" s="45"/>
      <c r="EB43" s="45"/>
    </row>
    <row r="44" spans="1:132" s="2" customFormat="1" ht="18" customHeight="1">
      <c r="A44" s="124" t="s">
        <v>288</v>
      </c>
      <c r="B44" s="124"/>
      <c r="C44" s="125"/>
      <c r="D44" s="125"/>
      <c r="E44" s="125"/>
      <c r="F44" s="125"/>
      <c r="G44" s="125"/>
      <c r="H44" s="127"/>
      <c r="I44" s="127"/>
      <c r="J44" s="125"/>
      <c r="K44" s="127"/>
      <c r="L44" s="127"/>
      <c r="M44" s="12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c r="AS44" s="45"/>
      <c r="AT44" s="45"/>
      <c r="AU44" s="45"/>
      <c r="AV44" s="45"/>
      <c r="AW44" s="45"/>
      <c r="AX44" s="45"/>
      <c r="AY44" s="45"/>
      <c r="AZ44" s="45"/>
      <c r="BA44" s="45"/>
      <c r="BB44" s="45"/>
      <c r="BC44" s="45"/>
      <c r="BD44" s="45"/>
      <c r="BE44" s="45"/>
      <c r="BF44" s="45"/>
      <c r="BG44" s="45"/>
      <c r="BH44" s="45"/>
      <c r="BI44" s="45"/>
      <c r="BJ44" s="45"/>
      <c r="BK44" s="45"/>
      <c r="BL44" s="45"/>
      <c r="BM44" s="45"/>
      <c r="BN44" s="45"/>
      <c r="BO44" s="45"/>
      <c r="BP44" s="45"/>
      <c r="BQ44" s="45"/>
      <c r="BR44" s="45"/>
      <c r="BS44" s="45"/>
      <c r="BT44" s="45"/>
      <c r="BU44" s="45"/>
      <c r="BV44" s="45"/>
      <c r="BW44" s="45"/>
      <c r="BX44" s="45"/>
      <c r="BY44" s="45"/>
      <c r="BZ44" s="45"/>
      <c r="CA44" s="45"/>
      <c r="CB44" s="45"/>
      <c r="CC44" s="45"/>
      <c r="CD44" s="45"/>
      <c r="CE44" s="45"/>
      <c r="CF44" s="45"/>
      <c r="CG44" s="45"/>
      <c r="CH44" s="45"/>
      <c r="CI44" s="45"/>
      <c r="CJ44" s="45"/>
      <c r="CK44" s="45"/>
      <c r="CL44" s="45"/>
      <c r="CM44" s="45"/>
      <c r="CN44" s="45"/>
      <c r="CO44" s="45"/>
      <c r="CP44" s="45"/>
      <c r="CQ44" s="45"/>
      <c r="CR44" s="45"/>
      <c r="CS44" s="45"/>
      <c r="CT44" s="45"/>
      <c r="CU44" s="45"/>
      <c r="CV44" s="45"/>
      <c r="CW44" s="45"/>
      <c r="CX44" s="45"/>
      <c r="CY44" s="45"/>
      <c r="CZ44" s="45"/>
      <c r="DA44" s="45"/>
      <c r="DB44" s="45"/>
      <c r="DC44" s="45"/>
      <c r="DD44" s="45"/>
      <c r="DE44" s="45"/>
      <c r="DF44" s="45"/>
      <c r="DG44" s="45"/>
      <c r="DH44" s="45"/>
      <c r="DI44" s="45"/>
      <c r="DJ44" s="45"/>
      <c r="DK44" s="45"/>
      <c r="DL44" s="45"/>
      <c r="DM44" s="45"/>
      <c r="DN44" s="45"/>
      <c r="DO44" s="45"/>
      <c r="DP44" s="45"/>
      <c r="DQ44" s="45"/>
      <c r="DR44" s="45"/>
      <c r="DS44" s="45"/>
      <c r="DT44" s="45"/>
      <c r="DU44" s="45"/>
      <c r="DV44" s="45"/>
      <c r="DW44" s="45"/>
      <c r="DX44" s="45"/>
      <c r="DY44" s="45"/>
      <c r="DZ44" s="45"/>
      <c r="EA44" s="45"/>
      <c r="EB44" s="45"/>
    </row>
    <row r="45" spans="1:132" s="2" customFormat="1" ht="12.95" customHeight="1">
      <c r="A45" s="124"/>
      <c r="B45" s="124"/>
      <c r="C45" s="125"/>
      <c r="D45" s="125"/>
      <c r="E45" s="125"/>
      <c r="F45" s="125"/>
      <c r="G45" s="125"/>
      <c r="H45" s="127"/>
      <c r="I45" s="127"/>
      <c r="J45" s="125"/>
      <c r="K45" s="127"/>
      <c r="L45" s="127"/>
      <c r="M45" s="12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c r="AS45" s="45"/>
      <c r="AT45" s="45"/>
      <c r="AU45" s="45"/>
      <c r="AV45" s="45"/>
      <c r="AW45" s="45"/>
      <c r="AX45" s="45"/>
      <c r="AY45" s="45"/>
      <c r="AZ45" s="45"/>
      <c r="BA45" s="45"/>
      <c r="BB45" s="45"/>
      <c r="BC45" s="45"/>
      <c r="BD45" s="45"/>
      <c r="BE45" s="45"/>
      <c r="BF45" s="45"/>
      <c r="BG45" s="45"/>
      <c r="BH45" s="45"/>
      <c r="BI45" s="45"/>
      <c r="BJ45" s="45"/>
      <c r="BK45" s="45"/>
      <c r="BL45" s="45"/>
      <c r="BM45" s="45"/>
      <c r="BN45" s="45"/>
      <c r="BO45" s="45"/>
      <c r="BP45" s="45"/>
      <c r="BQ45" s="45"/>
      <c r="BR45" s="45"/>
      <c r="BS45" s="45"/>
      <c r="BT45" s="45"/>
      <c r="BU45" s="45"/>
      <c r="BV45" s="45"/>
      <c r="BW45" s="45"/>
      <c r="BX45" s="45"/>
      <c r="BY45" s="45"/>
      <c r="BZ45" s="45"/>
      <c r="CA45" s="45"/>
      <c r="CB45" s="45"/>
      <c r="CC45" s="45"/>
      <c r="CD45" s="45"/>
      <c r="CE45" s="45"/>
      <c r="CF45" s="45"/>
      <c r="CG45" s="45"/>
      <c r="CH45" s="45"/>
      <c r="CI45" s="45"/>
      <c r="CJ45" s="45"/>
      <c r="CK45" s="45"/>
      <c r="CL45" s="45"/>
      <c r="CM45" s="45"/>
      <c r="CN45" s="45"/>
      <c r="CO45" s="45"/>
      <c r="CP45" s="45"/>
      <c r="CQ45" s="45"/>
      <c r="CR45" s="45"/>
      <c r="CS45" s="45"/>
      <c r="CT45" s="45"/>
      <c r="CU45" s="45"/>
      <c r="CV45" s="45"/>
      <c r="CW45" s="45"/>
      <c r="CX45" s="45"/>
      <c r="CY45" s="45"/>
      <c r="CZ45" s="45"/>
      <c r="DA45" s="45"/>
      <c r="DB45" s="45"/>
      <c r="DC45" s="45"/>
      <c r="DD45" s="45"/>
      <c r="DE45" s="45"/>
      <c r="DF45" s="45"/>
      <c r="DG45" s="45"/>
      <c r="DH45" s="45"/>
      <c r="DI45" s="45"/>
      <c r="DJ45" s="45"/>
      <c r="DK45" s="45"/>
      <c r="DL45" s="45"/>
      <c r="DM45" s="45"/>
      <c r="DN45" s="45"/>
      <c r="DO45" s="45"/>
      <c r="DP45" s="45"/>
      <c r="DQ45" s="45"/>
      <c r="DR45" s="45"/>
      <c r="DS45" s="45"/>
      <c r="DT45" s="45"/>
      <c r="DU45" s="45"/>
      <c r="DV45" s="45"/>
      <c r="DW45" s="45"/>
      <c r="DX45" s="45"/>
      <c r="DY45" s="45"/>
      <c r="DZ45" s="45"/>
      <c r="EA45" s="45"/>
      <c r="EB45" s="45"/>
    </row>
    <row r="46" spans="1:132" s="2" customFormat="1" ht="12.95" customHeight="1">
      <c r="A46" s="124"/>
      <c r="B46" s="124"/>
      <c r="C46" s="125"/>
      <c r="D46" s="125"/>
      <c r="E46" s="125"/>
      <c r="F46" s="125"/>
      <c r="G46" s="125"/>
      <c r="H46" s="127"/>
      <c r="I46" s="127"/>
      <c r="J46" s="125"/>
      <c r="K46" s="127"/>
      <c r="L46" s="127"/>
      <c r="M46" s="12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45"/>
      <c r="AR46" s="45"/>
      <c r="AS46" s="45"/>
      <c r="AT46" s="45"/>
      <c r="AU46" s="45"/>
      <c r="AV46" s="45"/>
      <c r="AW46" s="45"/>
      <c r="AX46" s="45"/>
      <c r="AY46" s="45"/>
      <c r="AZ46" s="45"/>
      <c r="BA46" s="45"/>
      <c r="BB46" s="45"/>
      <c r="BC46" s="45"/>
      <c r="BD46" s="45"/>
      <c r="BE46" s="45"/>
      <c r="BF46" s="45"/>
      <c r="BG46" s="45"/>
      <c r="BH46" s="45"/>
      <c r="BI46" s="45"/>
      <c r="BJ46" s="45"/>
      <c r="BK46" s="45"/>
      <c r="BL46" s="45"/>
      <c r="BM46" s="45"/>
      <c r="BN46" s="45"/>
      <c r="BO46" s="45"/>
      <c r="BP46" s="45"/>
      <c r="BQ46" s="45"/>
      <c r="BR46" s="45"/>
      <c r="BS46" s="45"/>
      <c r="BT46" s="45"/>
      <c r="BU46" s="45"/>
      <c r="BV46" s="45"/>
      <c r="BW46" s="45"/>
      <c r="BX46" s="45"/>
      <c r="BY46" s="45"/>
      <c r="BZ46" s="45"/>
      <c r="CA46" s="45"/>
      <c r="CB46" s="45"/>
      <c r="CC46" s="45"/>
      <c r="CD46" s="45"/>
      <c r="CE46" s="45"/>
      <c r="CF46" s="45"/>
      <c r="CG46" s="45"/>
      <c r="CH46" s="45"/>
      <c r="CI46" s="45"/>
      <c r="CJ46" s="45"/>
      <c r="CK46" s="45"/>
      <c r="CL46" s="45"/>
      <c r="CM46" s="45"/>
      <c r="CN46" s="45"/>
      <c r="CO46" s="45"/>
      <c r="CP46" s="45"/>
      <c r="CQ46" s="45"/>
      <c r="CR46" s="45"/>
      <c r="CS46" s="45"/>
      <c r="CT46" s="45"/>
      <c r="CU46" s="45"/>
      <c r="CV46" s="45"/>
      <c r="CW46" s="45"/>
      <c r="CX46" s="45"/>
      <c r="CY46" s="45"/>
      <c r="CZ46" s="45"/>
      <c r="DA46" s="45"/>
      <c r="DB46" s="45"/>
      <c r="DC46" s="45"/>
      <c r="DD46" s="45"/>
      <c r="DE46" s="45"/>
      <c r="DF46" s="45"/>
      <c r="DG46" s="45"/>
      <c r="DH46" s="45"/>
      <c r="DI46" s="45"/>
      <c r="DJ46" s="45"/>
      <c r="DK46" s="45"/>
      <c r="DL46" s="45"/>
      <c r="DM46" s="45"/>
      <c r="DN46" s="45"/>
      <c r="DO46" s="45"/>
      <c r="DP46" s="45"/>
      <c r="DQ46" s="45"/>
      <c r="DR46" s="45"/>
      <c r="DS46" s="45"/>
      <c r="DT46" s="45"/>
      <c r="DU46" s="45"/>
      <c r="DV46" s="45"/>
      <c r="DW46" s="45"/>
      <c r="DX46" s="45"/>
      <c r="DY46" s="45"/>
      <c r="DZ46" s="45"/>
      <c r="EA46" s="45"/>
      <c r="EB46" s="45"/>
    </row>
    <row r="47" spans="1:132" s="2" customFormat="1" ht="18" customHeight="1" thickBot="1">
      <c r="A47" s="45" t="s">
        <v>25</v>
      </c>
      <c r="B47" s="124"/>
      <c r="C47" s="125"/>
      <c r="D47" s="125"/>
      <c r="E47" s="125"/>
      <c r="F47" s="125"/>
      <c r="G47" s="203">
        <f>M1</f>
        <v>2016</v>
      </c>
      <c r="H47" s="127"/>
      <c r="I47" s="127"/>
      <c r="J47" s="125"/>
      <c r="K47" s="127"/>
      <c r="L47" s="127"/>
      <c r="M47" s="125"/>
      <c r="N47" s="45"/>
      <c r="O47" s="45"/>
      <c r="P47" s="45"/>
      <c r="Q47" s="45"/>
      <c r="R47" s="45"/>
      <c r="S47" s="45"/>
      <c r="T47" s="45"/>
      <c r="U47" s="45"/>
      <c r="V47" s="45"/>
      <c r="W47" s="45"/>
      <c r="X47" s="45"/>
      <c r="Y47" s="45"/>
      <c r="Z47" s="45"/>
      <c r="AA47" s="45"/>
      <c r="AB47" s="45"/>
      <c r="AC47" s="45"/>
      <c r="AD47" s="45"/>
      <c r="AE47" s="45"/>
      <c r="AF47" s="45"/>
      <c r="AG47" s="45"/>
      <c r="AH47" s="45"/>
      <c r="AI47" s="45"/>
      <c r="AJ47" s="45"/>
      <c r="AK47" s="45"/>
      <c r="AL47" s="45"/>
      <c r="AM47" s="45"/>
      <c r="AN47" s="45"/>
      <c r="AO47" s="45"/>
      <c r="AP47" s="45"/>
      <c r="AQ47" s="45"/>
      <c r="AR47" s="45"/>
      <c r="AS47" s="45"/>
      <c r="AT47" s="45"/>
      <c r="AU47" s="45"/>
      <c r="AV47" s="45"/>
      <c r="AW47" s="45"/>
      <c r="AX47" s="45"/>
      <c r="AY47" s="45"/>
      <c r="AZ47" s="45"/>
      <c r="BA47" s="45"/>
      <c r="BB47" s="45"/>
      <c r="BC47" s="45"/>
      <c r="BD47" s="45"/>
      <c r="BE47" s="45"/>
      <c r="BF47" s="45"/>
      <c r="BG47" s="45"/>
      <c r="BH47" s="45"/>
      <c r="BI47" s="45"/>
      <c r="BJ47" s="45"/>
      <c r="BK47" s="45"/>
      <c r="BL47" s="45"/>
      <c r="BM47" s="45"/>
      <c r="BN47" s="45"/>
      <c r="BO47" s="45"/>
      <c r="BP47" s="45"/>
      <c r="BQ47" s="45"/>
      <c r="BR47" s="45"/>
      <c r="BS47" s="45"/>
      <c r="BT47" s="45"/>
      <c r="BU47" s="45"/>
      <c r="BV47" s="45"/>
      <c r="BW47" s="45"/>
      <c r="BX47" s="45"/>
      <c r="BY47" s="45"/>
      <c r="BZ47" s="45"/>
      <c r="CA47" s="45"/>
      <c r="CB47" s="45"/>
      <c r="CC47" s="45"/>
      <c r="CD47" s="45"/>
      <c r="CE47" s="45"/>
      <c r="CF47" s="45"/>
      <c r="CG47" s="45"/>
      <c r="CH47" s="45"/>
      <c r="CI47" s="45"/>
      <c r="CJ47" s="45"/>
      <c r="CK47" s="45"/>
      <c r="CL47" s="45"/>
      <c r="CM47" s="45"/>
      <c r="CN47" s="45"/>
      <c r="CO47" s="45"/>
      <c r="CP47" s="45"/>
      <c r="CQ47" s="45"/>
      <c r="CR47" s="45"/>
      <c r="CS47" s="45"/>
      <c r="CT47" s="45"/>
      <c r="CU47" s="45"/>
      <c r="CV47" s="45"/>
      <c r="CW47" s="45"/>
      <c r="CX47" s="45"/>
      <c r="CY47" s="45"/>
      <c r="CZ47" s="45"/>
      <c r="DA47" s="45"/>
      <c r="DB47" s="45"/>
      <c r="DC47" s="45"/>
      <c r="DD47" s="45"/>
      <c r="DE47" s="45"/>
      <c r="DF47" s="45"/>
      <c r="DG47" s="45"/>
      <c r="DH47" s="45"/>
      <c r="DI47" s="45"/>
      <c r="DJ47" s="45"/>
      <c r="DK47" s="45"/>
      <c r="DL47" s="45"/>
      <c r="DM47" s="45"/>
      <c r="DN47" s="45"/>
      <c r="DO47" s="45"/>
      <c r="DP47" s="45"/>
      <c r="DQ47" s="45"/>
      <c r="DR47" s="45"/>
      <c r="DS47" s="45"/>
      <c r="DT47" s="45"/>
      <c r="DU47" s="45"/>
      <c r="DV47" s="45"/>
      <c r="DW47" s="45"/>
      <c r="DX47" s="45"/>
      <c r="DY47" s="45"/>
      <c r="DZ47" s="45"/>
      <c r="EA47" s="45"/>
      <c r="EB47" s="45"/>
    </row>
    <row r="48" spans="1:132" ht="33" customHeight="1">
      <c r="A48" s="250" t="s">
        <v>429</v>
      </c>
      <c r="B48" s="250"/>
      <c r="C48" s="250"/>
      <c r="D48" s="131"/>
      <c r="E48" s="131"/>
      <c r="F48" s="132"/>
      <c r="G48" s="131"/>
      <c r="H48" s="32"/>
      <c r="I48" s="32"/>
      <c r="J48" s="32"/>
      <c r="K48" s="32"/>
      <c r="L48" s="32"/>
      <c r="M48" s="32"/>
    </row>
    <row r="49" spans="1:13" ht="33" customHeight="1">
      <c r="A49" s="245"/>
      <c r="B49" s="245"/>
      <c r="C49" s="245"/>
      <c r="D49" s="134" t="s">
        <v>242</v>
      </c>
      <c r="E49" s="134" t="s">
        <v>243</v>
      </c>
      <c r="F49" s="31"/>
      <c r="G49" s="133" t="s">
        <v>244</v>
      </c>
      <c r="H49" s="32"/>
      <c r="I49" s="32"/>
      <c r="J49" s="32"/>
      <c r="K49" s="32"/>
      <c r="L49" s="32"/>
      <c r="M49" s="32"/>
    </row>
    <row r="50" spans="1:13" ht="18" customHeight="1">
      <c r="A50" s="246" t="s">
        <v>29</v>
      </c>
      <c r="B50" s="246"/>
      <c r="C50" s="246"/>
      <c r="D50" s="134" t="s">
        <v>245</v>
      </c>
      <c r="E50" s="134" t="s">
        <v>246</v>
      </c>
      <c r="F50" s="135" t="s">
        <v>247</v>
      </c>
      <c r="G50" s="134" t="s">
        <v>248</v>
      </c>
      <c r="H50" s="32"/>
      <c r="I50" s="32"/>
      <c r="J50" s="32"/>
      <c r="K50" s="32"/>
      <c r="L50" s="32"/>
      <c r="M50" s="32"/>
    </row>
    <row r="51" spans="1:13" ht="18" customHeight="1">
      <c r="A51" s="136" t="s">
        <v>249</v>
      </c>
      <c r="B51" s="111" t="s">
        <v>250</v>
      </c>
      <c r="C51" s="120"/>
      <c r="D51" s="120">
        <f>D155+D173</f>
        <v>13530349363.059999</v>
      </c>
      <c r="E51" s="120">
        <f>E155+E173</f>
        <v>14592512041.229998</v>
      </c>
      <c r="F51" s="120"/>
      <c r="G51" s="120">
        <f t="shared" ref="G51:G57" si="15">D51-E51</f>
        <v>-1062162678.1699982</v>
      </c>
      <c r="H51" s="32"/>
      <c r="I51" s="32"/>
      <c r="J51" s="32"/>
      <c r="K51" s="32"/>
      <c r="L51" s="32"/>
      <c r="M51" s="32"/>
    </row>
    <row r="52" spans="1:13" ht="18" customHeight="1">
      <c r="A52" s="41" t="s">
        <v>251</v>
      </c>
      <c r="B52" s="31" t="s">
        <v>252</v>
      </c>
      <c r="C52" s="119"/>
      <c r="D52" s="119">
        <f t="shared" ref="D52:E56" si="16">D156+D174</f>
        <v>292523780.30000001</v>
      </c>
      <c r="E52" s="119">
        <f t="shared" si="16"/>
        <v>839106656.07000005</v>
      </c>
      <c r="F52" s="119"/>
      <c r="G52" s="119">
        <f t="shared" si="15"/>
        <v>-546582875.76999998</v>
      </c>
      <c r="H52" s="32"/>
      <c r="I52" s="32"/>
      <c r="J52" s="32"/>
      <c r="K52" s="32"/>
      <c r="L52" s="32"/>
      <c r="M52" s="32"/>
    </row>
    <row r="53" spans="1:13" ht="18" customHeight="1">
      <c r="A53" s="41" t="s">
        <v>253</v>
      </c>
      <c r="B53" s="31" t="s">
        <v>254</v>
      </c>
      <c r="C53" s="119"/>
      <c r="D53" s="119">
        <f t="shared" si="16"/>
        <v>3642908.11</v>
      </c>
      <c r="E53" s="119">
        <f t="shared" si="16"/>
        <v>3504105.46</v>
      </c>
      <c r="F53" s="119"/>
      <c r="G53" s="119">
        <f t="shared" si="15"/>
        <v>138802.64999999991</v>
      </c>
      <c r="H53" s="32"/>
      <c r="I53" s="32"/>
      <c r="J53" s="32"/>
      <c r="K53" s="32"/>
      <c r="L53" s="32"/>
      <c r="M53" s="32"/>
    </row>
    <row r="54" spans="1:13" ht="18" customHeight="1">
      <c r="A54" s="137" t="s">
        <v>255</v>
      </c>
      <c r="B54" s="137"/>
      <c r="C54" s="138"/>
      <c r="D54" s="138">
        <f>D51+D52+D53</f>
        <v>13826516051.469999</v>
      </c>
      <c r="E54" s="138">
        <f>E51+E52+E53</f>
        <v>15435122802.759996</v>
      </c>
      <c r="F54" s="119"/>
      <c r="G54" s="138">
        <f t="shared" si="15"/>
        <v>-1608606751.2899971</v>
      </c>
      <c r="H54" s="32"/>
      <c r="I54" s="32"/>
      <c r="J54" s="32"/>
      <c r="K54" s="32"/>
      <c r="L54" s="32"/>
      <c r="M54" s="32"/>
    </row>
    <row r="55" spans="1:13" ht="18" customHeight="1">
      <c r="A55" s="41" t="s">
        <v>256</v>
      </c>
      <c r="B55" s="31" t="s">
        <v>228</v>
      </c>
      <c r="C55" s="119"/>
      <c r="D55" s="119">
        <f t="shared" si="16"/>
        <v>120748785.02000001</v>
      </c>
      <c r="E55" s="119">
        <f>E159+E177</f>
        <v>439885094.77000004</v>
      </c>
      <c r="F55" s="119"/>
      <c r="G55" s="119">
        <f t="shared" si="15"/>
        <v>-319136309.75</v>
      </c>
      <c r="H55" s="32"/>
      <c r="I55" s="32"/>
      <c r="J55" s="32"/>
      <c r="K55" s="32"/>
      <c r="L55" s="32"/>
      <c r="M55" s="32"/>
    </row>
    <row r="56" spans="1:13" ht="18" customHeight="1">
      <c r="A56" s="41" t="s">
        <v>257</v>
      </c>
      <c r="B56" s="31" t="s">
        <v>258</v>
      </c>
      <c r="C56" s="119"/>
      <c r="D56" s="119">
        <f t="shared" si="16"/>
        <v>6986211157.3699999</v>
      </c>
      <c r="E56" s="119">
        <f>E160+E178</f>
        <v>3767354371.2899995</v>
      </c>
      <c r="F56" s="119"/>
      <c r="G56" s="119">
        <f t="shared" si="15"/>
        <v>3218856786.0800004</v>
      </c>
      <c r="H56" s="32"/>
      <c r="I56" s="32"/>
      <c r="J56" s="32"/>
      <c r="K56" s="32"/>
      <c r="L56" s="32"/>
      <c r="M56" s="32"/>
    </row>
    <row r="57" spans="1:13" ht="18" customHeight="1">
      <c r="A57" s="111" t="s">
        <v>259</v>
      </c>
      <c r="B57" s="111"/>
      <c r="C57" s="120"/>
      <c r="D57" s="120">
        <f>D55+D56</f>
        <v>7106959942.3900003</v>
      </c>
      <c r="E57" s="120">
        <f>E55+E56</f>
        <v>4207239466.0599995</v>
      </c>
      <c r="F57" s="119"/>
      <c r="G57" s="138">
        <f t="shared" si="15"/>
        <v>2899720476.3300009</v>
      </c>
      <c r="H57" s="32"/>
      <c r="I57" s="32"/>
      <c r="J57" s="32"/>
      <c r="K57" s="32"/>
      <c r="L57" s="32"/>
      <c r="M57" s="32"/>
    </row>
    <row r="58" spans="1:13" ht="18" customHeight="1">
      <c r="A58" s="247" t="s">
        <v>451</v>
      </c>
      <c r="B58" s="247"/>
      <c r="C58" s="247"/>
      <c r="D58" s="139">
        <f>D54+D57</f>
        <v>20933475993.860001</v>
      </c>
      <c r="E58" s="139">
        <f>E54+E57</f>
        <v>19642362268.819996</v>
      </c>
      <c r="F58" s="119"/>
      <c r="G58" s="139">
        <f>G54+G57</f>
        <v>1291113725.0400038</v>
      </c>
      <c r="H58" s="32"/>
      <c r="I58" s="32"/>
      <c r="J58" s="32"/>
      <c r="K58" s="32"/>
      <c r="L58" s="32"/>
      <c r="M58" s="32"/>
    </row>
    <row r="59" spans="1:13" ht="18" customHeight="1">
      <c r="A59" s="140" t="s">
        <v>261</v>
      </c>
      <c r="B59" s="31"/>
      <c r="C59" s="119"/>
      <c r="D59" s="119"/>
      <c r="E59" s="119"/>
      <c r="F59" s="119"/>
      <c r="G59" s="120"/>
      <c r="H59" s="32"/>
      <c r="I59" s="32"/>
      <c r="J59" s="32"/>
      <c r="K59" s="32"/>
      <c r="L59" s="32"/>
      <c r="M59" s="32"/>
    </row>
    <row r="60" spans="1:13" ht="18" customHeight="1">
      <c r="A60" s="144" t="s">
        <v>262</v>
      </c>
      <c r="B60" s="31"/>
      <c r="C60" s="119"/>
      <c r="D60" s="119"/>
      <c r="E60" s="119"/>
      <c r="F60" s="119">
        <f>F164+F182</f>
        <v>11805423.98</v>
      </c>
      <c r="G60" s="119"/>
      <c r="H60" s="32"/>
      <c r="I60" s="32"/>
      <c r="J60" s="32"/>
      <c r="K60" s="32"/>
      <c r="L60" s="32"/>
      <c r="M60" s="32"/>
    </row>
    <row r="61" spans="1:13" ht="18" customHeight="1">
      <c r="A61" s="144" t="s">
        <v>263</v>
      </c>
      <c r="B61" s="31"/>
      <c r="C61" s="119"/>
      <c r="D61" s="119"/>
      <c r="E61" s="119"/>
      <c r="F61" s="119">
        <f>F165+F183</f>
        <v>184933277.88</v>
      </c>
      <c r="G61" s="119"/>
      <c r="H61" s="32"/>
      <c r="I61" s="32"/>
      <c r="J61" s="32"/>
      <c r="K61" s="32"/>
      <c r="L61" s="32"/>
      <c r="M61" s="32"/>
    </row>
    <row r="62" spans="1:13" ht="18" customHeight="1">
      <c r="A62" s="144" t="s">
        <v>264</v>
      </c>
      <c r="B62" s="31"/>
      <c r="C62" s="119"/>
      <c r="D62" s="119"/>
      <c r="E62" s="119"/>
      <c r="F62" s="119">
        <f>F166+F184</f>
        <v>535755567.69999999</v>
      </c>
      <c r="G62" s="119"/>
      <c r="H62" s="32"/>
      <c r="I62" s="32"/>
      <c r="J62" s="32"/>
      <c r="K62" s="32"/>
      <c r="L62" s="32"/>
      <c r="M62" s="32"/>
    </row>
    <row r="63" spans="1:13" ht="18" customHeight="1">
      <c r="A63" s="247" t="s">
        <v>452</v>
      </c>
      <c r="B63" s="247"/>
      <c r="C63" s="247"/>
      <c r="D63" s="247"/>
      <c r="E63" s="247"/>
      <c r="F63" s="145">
        <f>F60+F61-F62</f>
        <v>-339016865.84000003</v>
      </c>
      <c r="G63" s="119"/>
      <c r="H63" s="32"/>
      <c r="I63" s="32"/>
      <c r="J63" s="32"/>
      <c r="K63" s="32"/>
      <c r="L63" s="32"/>
      <c r="M63" s="32"/>
    </row>
    <row r="64" spans="1:13" ht="18" customHeight="1" thickBot="1">
      <c r="A64" s="251" t="s">
        <v>266</v>
      </c>
      <c r="B64" s="251"/>
      <c r="C64" s="251"/>
      <c r="D64" s="251"/>
      <c r="E64" s="251"/>
      <c r="F64" s="251"/>
      <c r="G64" s="146">
        <f>G58+F63</f>
        <v>952096859.20000374</v>
      </c>
      <c r="H64" s="32"/>
      <c r="I64" s="32"/>
      <c r="J64" s="32"/>
      <c r="K64" s="32"/>
      <c r="L64" s="32"/>
      <c r="M64" s="32"/>
    </row>
    <row r="65" spans="1:132" ht="12.95" customHeight="1">
      <c r="A65" s="82"/>
      <c r="B65" s="82"/>
      <c r="C65" s="82"/>
      <c r="D65" s="82"/>
      <c r="E65" s="82"/>
      <c r="F65" s="82"/>
      <c r="G65" s="98"/>
    </row>
    <row r="66" spans="1:132" ht="12.95" customHeight="1">
      <c r="A66" s="82"/>
      <c r="B66" s="82"/>
      <c r="C66" s="82"/>
      <c r="D66" s="82"/>
      <c r="E66" s="82"/>
      <c r="F66" s="82"/>
      <c r="G66" s="98"/>
    </row>
    <row r="67" spans="1:132" s="2" customFormat="1" ht="21" customHeight="1">
      <c r="A67" s="97" t="s">
        <v>501</v>
      </c>
      <c r="B67" s="128"/>
      <c r="C67" s="98"/>
      <c r="D67" s="98"/>
      <c r="E67" s="98"/>
      <c r="F67" s="98"/>
      <c r="G67" s="98"/>
      <c r="H67" s="99"/>
      <c r="I67" s="99"/>
      <c r="J67" s="98"/>
      <c r="K67" s="99"/>
      <c r="L67" s="99"/>
      <c r="M67" s="98"/>
      <c r="N67" s="45"/>
      <c r="O67" s="45"/>
      <c r="P67" s="45"/>
      <c r="Q67" s="45"/>
      <c r="R67" s="45"/>
      <c r="S67" s="45"/>
      <c r="T67" s="45"/>
      <c r="U67" s="45"/>
      <c r="V67" s="45"/>
      <c r="W67" s="45"/>
      <c r="X67" s="45"/>
      <c r="Y67" s="45"/>
      <c r="Z67" s="45"/>
      <c r="AA67" s="45"/>
      <c r="AB67" s="45"/>
      <c r="AC67" s="45"/>
      <c r="AD67" s="45"/>
      <c r="AE67" s="45"/>
      <c r="AF67" s="45"/>
      <c r="AG67" s="45"/>
      <c r="AH67" s="45"/>
      <c r="AI67" s="45"/>
      <c r="AJ67" s="45"/>
      <c r="AK67" s="45"/>
      <c r="AL67" s="45"/>
      <c r="AM67" s="45"/>
      <c r="AN67" s="45"/>
      <c r="AO67" s="45"/>
      <c r="AP67" s="45"/>
      <c r="AQ67" s="45"/>
      <c r="AR67" s="45"/>
      <c r="AS67" s="45"/>
      <c r="AT67" s="45"/>
      <c r="AU67" s="45"/>
      <c r="AV67" s="45"/>
      <c r="AW67" s="45"/>
      <c r="AX67" s="45"/>
      <c r="AY67" s="45"/>
      <c r="AZ67" s="45"/>
      <c r="BA67" s="45"/>
      <c r="BB67" s="45"/>
      <c r="BC67" s="45"/>
      <c r="BD67" s="45"/>
      <c r="BE67" s="45"/>
      <c r="BF67" s="45"/>
      <c r="BG67" s="45"/>
      <c r="BH67" s="45"/>
      <c r="BI67" s="45"/>
      <c r="BJ67" s="45"/>
      <c r="BK67" s="45"/>
      <c r="BL67" s="45"/>
      <c r="BM67" s="45"/>
      <c r="BN67" s="45"/>
      <c r="BO67" s="45"/>
      <c r="BP67" s="45"/>
      <c r="BQ67" s="45"/>
      <c r="BR67" s="45"/>
      <c r="BS67" s="45"/>
      <c r="BT67" s="45"/>
      <c r="BU67" s="45"/>
      <c r="BV67" s="45"/>
      <c r="BW67" s="45"/>
      <c r="BX67" s="45"/>
      <c r="BY67" s="45"/>
      <c r="BZ67" s="45"/>
      <c r="CA67" s="45"/>
      <c r="CB67" s="45"/>
      <c r="CC67" s="45"/>
      <c r="CD67" s="45"/>
      <c r="CE67" s="45"/>
      <c r="CF67" s="45"/>
      <c r="CG67" s="45"/>
      <c r="CH67" s="45"/>
      <c r="CI67" s="45"/>
      <c r="CJ67" s="45"/>
      <c r="CK67" s="45"/>
      <c r="CL67" s="45"/>
      <c r="CM67" s="45"/>
      <c r="CN67" s="45"/>
      <c r="CO67" s="45"/>
      <c r="CP67" s="45"/>
      <c r="CQ67" s="45"/>
      <c r="CR67" s="45"/>
      <c r="CS67" s="45"/>
      <c r="CT67" s="45"/>
      <c r="CU67" s="45"/>
      <c r="CV67" s="45"/>
      <c r="CW67" s="45"/>
      <c r="CX67" s="45"/>
      <c r="CY67" s="45"/>
      <c r="CZ67" s="45"/>
      <c r="DA67" s="45"/>
      <c r="DB67" s="45"/>
      <c r="DC67" s="45"/>
      <c r="DD67" s="45"/>
      <c r="DE67" s="45"/>
      <c r="DF67" s="45"/>
      <c r="DG67" s="45"/>
      <c r="DH67" s="45"/>
      <c r="DI67" s="45"/>
      <c r="DJ67" s="45"/>
      <c r="DK67" s="45"/>
      <c r="DL67" s="45"/>
      <c r="DM67" s="45"/>
      <c r="DN67" s="45"/>
      <c r="DO67" s="45"/>
      <c r="DP67" s="45"/>
      <c r="DQ67" s="45"/>
      <c r="DR67" s="45"/>
      <c r="DS67" s="45"/>
      <c r="DT67" s="45"/>
      <c r="DU67" s="45"/>
      <c r="DV67" s="45"/>
      <c r="DW67" s="45"/>
      <c r="DX67" s="45"/>
      <c r="DY67" s="45"/>
      <c r="DZ67" s="45"/>
      <c r="EA67" s="45"/>
      <c r="EB67" s="45"/>
    </row>
    <row r="68" spans="1:132" s="2" customFormat="1" ht="12.95" customHeight="1">
      <c r="A68" s="97"/>
      <c r="B68" s="128"/>
      <c r="C68" s="98"/>
      <c r="D68" s="98"/>
      <c r="E68" s="98"/>
      <c r="F68" s="98"/>
      <c r="G68" s="98"/>
      <c r="H68" s="99"/>
      <c r="I68" s="99"/>
      <c r="J68" s="98"/>
      <c r="K68" s="99"/>
      <c r="L68" s="99"/>
      <c r="M68" s="98"/>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c r="AO68" s="45"/>
      <c r="AP68" s="45"/>
      <c r="AQ68" s="45"/>
      <c r="AR68" s="45"/>
      <c r="AS68" s="45"/>
      <c r="AT68" s="45"/>
      <c r="AU68" s="45"/>
      <c r="AV68" s="45"/>
      <c r="AW68" s="45"/>
      <c r="AX68" s="45"/>
      <c r="AY68" s="45"/>
      <c r="AZ68" s="45"/>
      <c r="BA68" s="45"/>
      <c r="BB68" s="45"/>
      <c r="BC68" s="45"/>
      <c r="BD68" s="45"/>
      <c r="BE68" s="45"/>
      <c r="BF68" s="45"/>
      <c r="BG68" s="45"/>
      <c r="BH68" s="45"/>
      <c r="BI68" s="45"/>
      <c r="BJ68" s="45"/>
      <c r="BK68" s="45"/>
      <c r="BL68" s="45"/>
      <c r="BM68" s="45"/>
      <c r="BN68" s="45"/>
      <c r="BO68" s="45"/>
      <c r="BP68" s="45"/>
      <c r="BQ68" s="45"/>
      <c r="BR68" s="45"/>
      <c r="BS68" s="45"/>
      <c r="BT68" s="45"/>
      <c r="BU68" s="45"/>
      <c r="BV68" s="45"/>
      <c r="BW68" s="45"/>
      <c r="BX68" s="45"/>
      <c r="BY68" s="45"/>
      <c r="BZ68" s="45"/>
      <c r="CA68" s="45"/>
      <c r="CB68" s="45"/>
      <c r="CC68" s="45"/>
      <c r="CD68" s="45"/>
      <c r="CE68" s="45"/>
      <c r="CF68" s="45"/>
      <c r="CG68" s="45"/>
      <c r="CH68" s="45"/>
      <c r="CI68" s="45"/>
      <c r="CJ68" s="45"/>
      <c r="CK68" s="45"/>
      <c r="CL68" s="45"/>
      <c r="CM68" s="45"/>
      <c r="CN68" s="45"/>
      <c r="CO68" s="45"/>
      <c r="CP68" s="45"/>
      <c r="CQ68" s="45"/>
      <c r="CR68" s="45"/>
      <c r="CS68" s="45"/>
      <c r="CT68" s="45"/>
      <c r="CU68" s="45"/>
      <c r="CV68" s="45"/>
      <c r="CW68" s="45"/>
      <c r="CX68" s="45"/>
      <c r="CY68" s="45"/>
      <c r="CZ68" s="45"/>
      <c r="DA68" s="45"/>
      <c r="DB68" s="45"/>
      <c r="DC68" s="45"/>
      <c r="DD68" s="45"/>
      <c r="DE68" s="45"/>
      <c r="DF68" s="45"/>
      <c r="DG68" s="45"/>
      <c r="DH68" s="45"/>
      <c r="DI68" s="45"/>
      <c r="DJ68" s="45"/>
      <c r="DK68" s="45"/>
      <c r="DL68" s="45"/>
      <c r="DM68" s="45"/>
      <c r="DN68" s="45"/>
      <c r="DO68" s="45"/>
      <c r="DP68" s="45"/>
      <c r="DQ68" s="45"/>
      <c r="DR68" s="45"/>
      <c r="DS68" s="45"/>
      <c r="DT68" s="45"/>
      <c r="DU68" s="45"/>
      <c r="DV68" s="45"/>
      <c r="DW68" s="45"/>
      <c r="DX68" s="45"/>
      <c r="DY68" s="45"/>
      <c r="DZ68" s="45"/>
      <c r="EA68" s="45"/>
      <c r="EB68" s="45"/>
    </row>
    <row r="69" spans="1:132" s="2" customFormat="1" ht="18" customHeight="1" thickBot="1">
      <c r="A69" s="113"/>
      <c r="B69" s="128"/>
      <c r="C69" s="203">
        <f>M1</f>
        <v>2016</v>
      </c>
      <c r="D69" s="98"/>
      <c r="E69" s="98"/>
      <c r="F69" s="98"/>
      <c r="G69" s="203">
        <f>M1</f>
        <v>2016</v>
      </c>
      <c r="H69" s="99"/>
      <c r="I69" s="99"/>
      <c r="J69" s="98"/>
      <c r="K69" s="99"/>
      <c r="L69" s="99"/>
      <c r="M69" s="98"/>
      <c r="N69" s="45"/>
      <c r="O69" s="45"/>
      <c r="P69" s="45"/>
      <c r="Q69" s="45"/>
      <c r="R69" s="45"/>
      <c r="S69" s="45"/>
      <c r="T69" s="45"/>
      <c r="U69" s="45"/>
      <c r="V69" s="45"/>
      <c r="W69" s="45"/>
      <c r="X69" s="45"/>
      <c r="Y69" s="45"/>
      <c r="Z69" s="45"/>
      <c r="AA69" s="45"/>
      <c r="AB69" s="45"/>
      <c r="AC69" s="45"/>
      <c r="AD69" s="45"/>
      <c r="AE69" s="45"/>
      <c r="AF69" s="45"/>
      <c r="AG69" s="45"/>
      <c r="AH69" s="45"/>
      <c r="AI69" s="45"/>
      <c r="AJ69" s="45"/>
      <c r="AK69" s="45"/>
      <c r="AL69" s="45"/>
      <c r="AM69" s="45"/>
      <c r="AN69" s="45"/>
      <c r="AO69" s="45"/>
      <c r="AP69" s="45"/>
      <c r="AQ69" s="45"/>
      <c r="AR69" s="45"/>
      <c r="AS69" s="45"/>
      <c r="AT69" s="45"/>
      <c r="AU69" s="45"/>
      <c r="AV69" s="45"/>
      <c r="AW69" s="45"/>
      <c r="AX69" s="45"/>
      <c r="AY69" s="45"/>
      <c r="AZ69" s="45"/>
      <c r="BA69" s="45"/>
      <c r="BB69" s="45"/>
      <c r="BC69" s="45"/>
      <c r="BD69" s="45"/>
      <c r="BE69" s="45"/>
      <c r="BF69" s="45"/>
      <c r="BG69" s="45"/>
      <c r="BH69" s="45"/>
      <c r="BI69" s="45"/>
      <c r="BJ69" s="45"/>
      <c r="BK69" s="45"/>
      <c r="BL69" s="45"/>
      <c r="BM69" s="45"/>
      <c r="BN69" s="45"/>
      <c r="BO69" s="45"/>
      <c r="BP69" s="45"/>
      <c r="BQ69" s="45"/>
      <c r="BR69" s="45"/>
      <c r="BS69" s="45"/>
      <c r="BT69" s="45"/>
      <c r="BU69" s="45"/>
      <c r="BV69" s="45"/>
      <c r="BW69" s="45"/>
      <c r="BX69" s="45"/>
      <c r="BY69" s="45"/>
      <c r="BZ69" s="45"/>
      <c r="CA69" s="45"/>
      <c r="CB69" s="45"/>
      <c r="CC69" s="45"/>
      <c r="CD69" s="45"/>
      <c r="CE69" s="45"/>
      <c r="CF69" s="45"/>
      <c r="CG69" s="45"/>
      <c r="CH69" s="45"/>
      <c r="CI69" s="45"/>
      <c r="CJ69" s="45"/>
      <c r="CK69" s="45"/>
      <c r="CL69" s="45"/>
      <c r="CM69" s="45"/>
      <c r="CN69" s="45"/>
      <c r="CO69" s="45"/>
      <c r="CP69" s="45"/>
      <c r="CQ69" s="45"/>
      <c r="CR69" s="45"/>
      <c r="CS69" s="45"/>
      <c r="CT69" s="45"/>
      <c r="CU69" s="45"/>
      <c r="CV69" s="45"/>
      <c r="CW69" s="45"/>
      <c r="CX69" s="45"/>
      <c r="CY69" s="45"/>
      <c r="CZ69" s="45"/>
      <c r="DA69" s="45"/>
      <c r="DB69" s="45"/>
      <c r="DC69" s="45"/>
      <c r="DD69" s="45"/>
      <c r="DE69" s="45"/>
      <c r="DF69" s="45"/>
      <c r="DG69" s="45"/>
      <c r="DH69" s="45"/>
      <c r="DI69" s="45"/>
      <c r="DJ69" s="45"/>
      <c r="DK69" s="45"/>
      <c r="DL69" s="45"/>
      <c r="DM69" s="45"/>
      <c r="DN69" s="45"/>
      <c r="DO69" s="45"/>
      <c r="DP69" s="45"/>
      <c r="DQ69" s="45"/>
      <c r="DR69" s="45"/>
      <c r="DS69" s="45"/>
      <c r="DT69" s="45"/>
      <c r="DU69" s="45"/>
      <c r="DV69" s="45"/>
      <c r="DW69" s="45"/>
      <c r="DX69" s="45"/>
      <c r="DY69" s="45"/>
      <c r="DZ69" s="45"/>
      <c r="EA69" s="45"/>
      <c r="EB69" s="45"/>
    </row>
    <row r="70" spans="1:132" s="147" customFormat="1" ht="33" customHeight="1">
      <c r="A70" s="243" t="s">
        <v>267</v>
      </c>
      <c r="B70" s="243"/>
      <c r="C70" s="243"/>
      <c r="D70" s="125"/>
      <c r="E70" s="243" t="s">
        <v>500</v>
      </c>
      <c r="F70" s="243"/>
      <c r="G70" s="243"/>
      <c r="H70" s="127"/>
      <c r="I70" s="127"/>
      <c r="J70" s="125"/>
      <c r="K70" s="127"/>
      <c r="L70" s="127"/>
      <c r="M70" s="125"/>
      <c r="N70" s="45"/>
      <c r="O70" s="45"/>
      <c r="P70" s="45"/>
      <c r="Q70" s="45"/>
      <c r="R70" s="45"/>
      <c r="S70" s="45"/>
      <c r="T70" s="45"/>
      <c r="U70" s="45"/>
      <c r="V70" s="45"/>
      <c r="W70" s="45"/>
      <c r="X70" s="45"/>
      <c r="Y70" s="45"/>
      <c r="Z70" s="45"/>
      <c r="AA70" s="45"/>
      <c r="AB70" s="45"/>
      <c r="AC70" s="45"/>
      <c r="AD70" s="45"/>
      <c r="AE70" s="45"/>
      <c r="AF70" s="45"/>
      <c r="AG70" s="45"/>
      <c r="AH70" s="45"/>
      <c r="AI70" s="45"/>
      <c r="AJ70" s="45"/>
      <c r="AK70" s="45"/>
      <c r="AL70" s="45"/>
      <c r="AM70" s="45"/>
      <c r="AN70" s="45"/>
      <c r="AO70" s="45"/>
      <c r="AP70" s="45"/>
      <c r="AQ70" s="45"/>
      <c r="AR70" s="45"/>
      <c r="AS70" s="45"/>
      <c r="AT70" s="45"/>
      <c r="AU70" s="45"/>
      <c r="AV70" s="45"/>
      <c r="AW70" s="45"/>
      <c r="AX70" s="45"/>
      <c r="AY70" s="45"/>
      <c r="AZ70" s="45"/>
      <c r="BA70" s="45"/>
      <c r="BB70" s="45"/>
      <c r="BC70" s="45"/>
      <c r="BD70" s="45"/>
      <c r="BE70" s="45"/>
      <c r="BF70" s="45"/>
      <c r="BG70" s="45"/>
      <c r="BH70" s="45"/>
      <c r="BI70" s="45"/>
      <c r="BJ70" s="45"/>
      <c r="BK70" s="45"/>
      <c r="BL70" s="45"/>
      <c r="BM70" s="45"/>
      <c r="BN70" s="45"/>
      <c r="BO70" s="45"/>
      <c r="BP70" s="45"/>
      <c r="BQ70" s="45"/>
      <c r="BR70" s="45"/>
      <c r="BS70" s="45"/>
      <c r="BT70" s="45"/>
      <c r="BU70" s="45"/>
      <c r="BV70" s="45"/>
      <c r="BW70" s="45"/>
      <c r="BX70" s="45"/>
      <c r="BY70" s="45"/>
      <c r="BZ70" s="45"/>
      <c r="CA70" s="45"/>
      <c r="CB70" s="45"/>
      <c r="CC70" s="45"/>
      <c r="CD70" s="45"/>
      <c r="CE70" s="45"/>
      <c r="CF70" s="45"/>
      <c r="CG70" s="45"/>
      <c r="CH70" s="45"/>
      <c r="CI70" s="45"/>
      <c r="CJ70" s="45"/>
      <c r="CK70" s="45"/>
      <c r="CL70" s="45"/>
      <c r="CM70" s="45"/>
      <c r="CN70" s="45"/>
      <c r="CO70" s="45"/>
      <c r="CP70" s="45"/>
      <c r="CQ70" s="45"/>
      <c r="CR70" s="45"/>
      <c r="CS70" s="45"/>
      <c r="CT70" s="45"/>
      <c r="CU70" s="45"/>
      <c r="CV70" s="45"/>
      <c r="CW70" s="45"/>
      <c r="CX70" s="45"/>
      <c r="CY70" s="45"/>
      <c r="CZ70" s="45"/>
      <c r="DA70" s="45"/>
      <c r="DB70" s="45"/>
      <c r="DC70" s="45"/>
      <c r="DD70" s="45"/>
      <c r="DE70" s="45"/>
      <c r="DF70" s="45"/>
      <c r="DG70" s="45"/>
      <c r="DH70" s="45"/>
      <c r="DI70" s="45"/>
      <c r="DJ70" s="45"/>
      <c r="DK70" s="45"/>
      <c r="DL70" s="45"/>
      <c r="DM70" s="45"/>
      <c r="DN70" s="45"/>
      <c r="DO70" s="45"/>
      <c r="DP70" s="45"/>
      <c r="DQ70" s="45"/>
      <c r="DR70" s="45"/>
      <c r="DS70" s="45"/>
      <c r="DT70" s="45"/>
      <c r="DU70" s="45"/>
      <c r="DV70" s="45"/>
      <c r="DW70" s="45"/>
      <c r="DX70" s="45"/>
      <c r="DY70" s="45"/>
      <c r="DZ70" s="45"/>
      <c r="EA70" s="45"/>
      <c r="EB70" s="45"/>
    </row>
    <row r="71" spans="1:132" s="32" customFormat="1" ht="18" customHeight="1">
      <c r="A71" s="238" t="s">
        <v>453</v>
      </c>
      <c r="B71" s="238"/>
      <c r="C71" s="63">
        <f>IF(I25="    --","    --",I25/100)</f>
        <v>0.9206659265619469</v>
      </c>
      <c r="E71" s="31" t="s">
        <v>269</v>
      </c>
      <c r="F71" s="31"/>
      <c r="G71" s="64">
        <f>G43/M5</f>
        <v>4219.7516366537038</v>
      </c>
    </row>
    <row r="72" spans="1:132" s="32" customFormat="1" ht="18" customHeight="1">
      <c r="A72" s="238" t="s">
        <v>454</v>
      </c>
      <c r="B72" s="238"/>
      <c r="C72" s="63">
        <f>IF(K25="    --","    --",K25/100)</f>
        <v>0.92247483175215739</v>
      </c>
      <c r="E72" s="31" t="s">
        <v>270</v>
      </c>
      <c r="F72" s="31"/>
      <c r="G72" s="63">
        <f>IF(SUM(G34:G38)=0,"    --",(G18+G24)/SUM(G34:G38))</f>
        <v>0.30581787490697859</v>
      </c>
    </row>
    <row r="73" spans="1:132" s="32" customFormat="1" ht="18" customHeight="1">
      <c r="A73" s="238" t="s">
        <v>271</v>
      </c>
      <c r="B73" s="238"/>
      <c r="C73" s="64">
        <f>G25/M5</f>
        <v>3959.4727553403573</v>
      </c>
      <c r="E73" s="31" t="s">
        <v>272</v>
      </c>
      <c r="F73" s="31"/>
      <c r="G73" s="64">
        <f>(G18+G24)/M5</f>
        <v>834.24382757308103</v>
      </c>
      <c r="H73" s="31"/>
      <c r="I73" s="31"/>
      <c r="J73" s="31"/>
    </row>
    <row r="74" spans="1:132" s="32" customFormat="1" ht="18" customHeight="1">
      <c r="A74" s="238" t="s">
        <v>273</v>
      </c>
      <c r="B74" s="238"/>
      <c r="C74" s="64">
        <f>(G21+G22)/M5</f>
        <v>169.17582050327746</v>
      </c>
      <c r="E74" s="31" t="s">
        <v>274</v>
      </c>
      <c r="F74" s="31"/>
      <c r="G74" s="63">
        <f>G64/E25</f>
        <v>4.4634119242608766E-2</v>
      </c>
      <c r="H74" s="31"/>
      <c r="I74" s="31"/>
      <c r="J74" s="31"/>
    </row>
    <row r="75" spans="1:132" s="32" customFormat="1" ht="18" customHeight="1">
      <c r="A75" s="238" t="s">
        <v>275</v>
      </c>
      <c r="B75" s="238"/>
      <c r="C75" s="63">
        <f>SUM(G21+G22)/G25</f>
        <v>4.2726855558003471E-2</v>
      </c>
      <c r="E75" s="31" t="s">
        <v>276</v>
      </c>
      <c r="F75" s="31"/>
      <c r="G75" s="64">
        <f>(G34+G35+G36)/M5</f>
        <v>2210.7032151175167</v>
      </c>
      <c r="H75" s="31"/>
      <c r="I75" s="31"/>
      <c r="J75" s="31"/>
    </row>
    <row r="76" spans="1:132" s="32" customFormat="1" ht="18" customHeight="1">
      <c r="A76" s="238" t="s">
        <v>277</v>
      </c>
      <c r="B76" s="238"/>
      <c r="C76" s="65" t="str">
        <f>(INT(L25/G25*365)&amp;" días")</f>
        <v>28 días</v>
      </c>
      <c r="D76" s="31"/>
      <c r="E76" s="31" t="s">
        <v>278</v>
      </c>
      <c r="F76" s="31"/>
      <c r="G76" s="64">
        <f>G54</f>
        <v>-1608606751.2899971</v>
      </c>
      <c r="H76" s="31"/>
      <c r="I76" s="31"/>
      <c r="J76" s="31"/>
    </row>
    <row r="77" spans="1:132" s="32" customFormat="1" ht="18" customHeight="1">
      <c r="A77" s="238" t="s">
        <v>455</v>
      </c>
      <c r="B77" s="238"/>
      <c r="C77" s="63">
        <f>IF(I43="    --","    --",I43/100)</f>
        <v>0.98118658380369272</v>
      </c>
      <c r="D77" s="31"/>
      <c r="E77" s="31" t="s">
        <v>279</v>
      </c>
      <c r="F77" s="31"/>
      <c r="G77" s="63">
        <f>IF(SUM(E34:E38)=0,"    --",SUM(E16:E20)/SUM(E34:E38))</f>
        <v>1.0272937387791992</v>
      </c>
    </row>
    <row r="78" spans="1:132" s="32" customFormat="1" ht="18" customHeight="1">
      <c r="A78" s="238" t="s">
        <v>456</v>
      </c>
      <c r="B78" s="238"/>
      <c r="C78" s="63">
        <f>IF(K43="    --","    --",K43/100)</f>
        <v>0.96415635876376049</v>
      </c>
      <c r="E78" s="31" t="s">
        <v>280</v>
      </c>
      <c r="F78" s="31"/>
      <c r="G78" s="63">
        <f>E16/E25</f>
        <v>0.2933951259981657</v>
      </c>
    </row>
    <row r="79" spans="1:132" s="32" customFormat="1" ht="18" customHeight="1">
      <c r="A79" s="238" t="s">
        <v>281</v>
      </c>
      <c r="B79" s="238"/>
      <c r="C79" s="63">
        <f>IF(G43=0,"    --",1-(G42/G43))</f>
        <v>0.66620798509250712</v>
      </c>
      <c r="E79" s="31" t="s">
        <v>282</v>
      </c>
      <c r="F79" s="31"/>
      <c r="G79" s="63">
        <f>IF((E19+E22)=0,"    --",(E37+E40)/(E19+E22))</f>
        <v>0.92842455691290471</v>
      </c>
    </row>
    <row r="80" spans="1:132" s="32" customFormat="1" ht="18" customHeight="1">
      <c r="A80" s="238" t="s">
        <v>283</v>
      </c>
      <c r="B80" s="238"/>
      <c r="C80" s="65" t="str">
        <f>IF(G43=0,"    --",INT(M43/G43*365)&amp;" días")</f>
        <v>13 días</v>
      </c>
      <c r="E80" s="31" t="s">
        <v>284</v>
      </c>
      <c r="F80" s="31"/>
      <c r="G80" s="63">
        <f>IF((G18+G24)=0,"    --",((G34+G35+G36+G38)-(G16+G17+G18))/(G18+G24))</f>
        <v>0.15302559872838545</v>
      </c>
    </row>
    <row r="81" spans="1:10" s="32" customFormat="1" ht="18" customHeight="1" thickBot="1">
      <c r="A81" s="248" t="s">
        <v>285</v>
      </c>
      <c r="B81" s="248"/>
      <c r="C81" s="148">
        <f>G64/M5</f>
        <v>191.95625036290633</v>
      </c>
      <c r="E81" s="67" t="s">
        <v>286</v>
      </c>
      <c r="F81" s="67"/>
      <c r="G81" s="68">
        <f>IF(G43=0,"    --",SUM(G34:G36)/G43)</f>
        <v>0.5238941543181963</v>
      </c>
    </row>
    <row r="82" spans="1:10" ht="12.95" customHeight="1">
      <c r="A82" s="3"/>
    </row>
    <row r="83" spans="1:10" s="32" customFormat="1" ht="18" customHeight="1">
      <c r="A83" s="31" t="s">
        <v>287</v>
      </c>
    </row>
    <row r="84" spans="1:10" ht="12.95" customHeight="1">
      <c r="A84" s="3"/>
    </row>
    <row r="85" spans="1:10" ht="18" customHeight="1">
      <c r="A85" s="60" t="s">
        <v>478</v>
      </c>
    </row>
    <row r="86" spans="1:10" ht="18" customHeight="1">
      <c r="A86" s="31" t="s">
        <v>479</v>
      </c>
    </row>
    <row r="87" spans="1:10" ht="12.95" customHeight="1">
      <c r="A87" s="3"/>
    </row>
    <row r="88" spans="1:10" ht="12.95" customHeight="1">
      <c r="A88" s="3"/>
    </row>
    <row r="89" spans="1:10" ht="12.95" hidden="1" customHeight="1">
      <c r="A89" s="3"/>
      <c r="B89" s="233" t="s">
        <v>329</v>
      </c>
      <c r="C89" s="236" t="s">
        <v>290</v>
      </c>
      <c r="D89" s="236"/>
      <c r="E89" s="236"/>
      <c r="F89" s="236" t="s">
        <v>291</v>
      </c>
      <c r="G89" s="236" t="s">
        <v>292</v>
      </c>
      <c r="H89" s="236" t="s">
        <v>293</v>
      </c>
      <c r="I89" s="236" t="s">
        <v>294</v>
      </c>
      <c r="J89" s="231" t="s">
        <v>295</v>
      </c>
    </row>
    <row r="90" spans="1:10" ht="12.95" hidden="1" customHeight="1">
      <c r="A90" s="3"/>
      <c r="B90" s="234"/>
      <c r="C90" s="154" t="s">
        <v>296</v>
      </c>
      <c r="D90" s="154" t="s">
        <v>297</v>
      </c>
      <c r="E90" s="154" t="s">
        <v>298</v>
      </c>
      <c r="F90" s="237"/>
      <c r="G90" s="237"/>
      <c r="H90" s="237"/>
      <c r="I90" s="237"/>
      <c r="J90" s="232"/>
    </row>
    <row r="91" spans="1:10" ht="12.95" hidden="1" customHeight="1">
      <c r="A91" s="3"/>
      <c r="B91" s="235"/>
      <c r="C91" s="158" t="s">
        <v>299</v>
      </c>
      <c r="D91" s="158" t="s">
        <v>300</v>
      </c>
      <c r="E91" s="158" t="s">
        <v>301</v>
      </c>
      <c r="F91" s="159" t="s">
        <v>302</v>
      </c>
      <c r="G91" s="159" t="s">
        <v>303</v>
      </c>
      <c r="H91" s="159" t="s">
        <v>304</v>
      </c>
      <c r="I91" s="159" t="s">
        <v>305</v>
      </c>
      <c r="J91" s="160" t="s">
        <v>306</v>
      </c>
    </row>
    <row r="92" spans="1:10" ht="12.95" hidden="1" customHeight="1">
      <c r="A92" s="3"/>
      <c r="B92" s="161" t="s">
        <v>307</v>
      </c>
      <c r="C92" s="119">
        <f>'[1]5100'!D5+'[2]5100'!D5+'[3]5100'!D5+'[4]5100'!D5+'[6]5100'!D5+'[5]5100'!D5+'[7]5100'!D5+'[8]5100'!D5+'[9]5100'!D5+'[10]5100'!D5+'[11]5100'!D5+'[12]5100'!D5+'[13]5100'!D5+'[14]5100'!D5+'[15]5100'!D5+'[21]5100'!D5+'[22]5100'!D5+'[23]5100'!D5+'[24]5100'!D5+'[25]5100'!D5</f>
        <v>5612321080.9700003</v>
      </c>
      <c r="D92" s="119">
        <f>'[1]5100'!E5+'[2]5100'!E5+'[3]5100'!E5+'[4]5100'!E5+'[6]5100'!E5+'[5]5100'!E5+'[7]5100'!E5+'[8]5100'!E5+'[9]5100'!E5+'[10]5100'!E5+'[11]5100'!E5+'[12]5100'!E5+'[13]5100'!E5+'[14]5100'!E5+'[15]5100'!E5+'[21]5100'!E5+'[22]5100'!E5+'[23]5100'!E5+'[24]5100'!E5+'[25]5100'!E5</f>
        <v>-3776305.2</v>
      </c>
      <c r="E92" s="119">
        <f>'[1]5100'!F5+'[2]5100'!F5+'[3]5100'!F5+'[4]5100'!F5+'[6]5100'!F5+'[5]5100'!F5+'[7]5100'!F5+'[8]5100'!F5+'[9]5100'!F5+'[10]5100'!F5+'[11]5100'!F5+'[12]5100'!F5+'[13]5100'!F5+'[14]5100'!F5+'[15]5100'!F5+'[21]5100'!F5+'[22]5100'!F5+'[23]5100'!F5+'[24]5100'!F5+'[25]5100'!F5</f>
        <v>5608544775.7700014</v>
      </c>
      <c r="F92" s="119">
        <f>'[1]5100'!G5+'[2]5100'!G5+'[3]5100'!G5+'[4]5100'!G5+'[6]5100'!G5+'[5]5100'!G5+'[7]5100'!G5+'[8]5100'!G5+'[9]5100'!G5+'[10]5100'!G5+'[11]5100'!G5+'[12]5100'!G5+'[13]5100'!G5+'[14]5100'!G5+'[15]5100'!G5+'[21]5100'!G5+'[22]5100'!G5+'[23]5100'!G5+'[24]5100'!G5+'[25]5100'!G5</f>
        <v>5539083808.2199993</v>
      </c>
      <c r="G92" s="119">
        <f>'[1]5100'!H5+'[2]5100'!H5+'[3]5100'!H5+'[4]5100'!H5+'[6]5100'!H5+'[5]5100'!H5+'[7]5100'!H5+'[8]5100'!H5+'[9]5100'!H5+'[10]5100'!H5+'[11]5100'!H5+'[12]5100'!H5+'[13]5100'!H5+'[14]5100'!H5+'[15]5100'!H5+'[21]5100'!H5+'[22]5100'!H5+'[23]5100'!H5+'[24]5100'!H5+'[25]5100'!H5</f>
        <v>5536663648.7799978</v>
      </c>
      <c r="H92" s="119">
        <f>'[1]5100'!I5+'[2]5100'!I5+'[3]5100'!I5+'[4]5100'!I5+'[6]5100'!I5+'[5]5100'!I5+'[7]5100'!I5+'[8]5100'!I5+'[9]5100'!I5+'[10]5100'!I5+'[11]5100'!I5+'[12]5100'!I5+'[13]5100'!I5+'[14]5100'!I5+'[15]5100'!I5+'[21]5100'!I5+'[22]5100'!I5+'[23]5100'!I5+'[24]5100'!I5+'[25]5100'!I5</f>
        <v>71881126.989999652</v>
      </c>
      <c r="I92" s="119">
        <f>'[1]5100'!J5+'[2]5100'!J5+'[3]5100'!J5+'[4]5100'!J5+'[6]5100'!J5+'[5]5100'!J5+'[7]5100'!J5+'[8]5100'!J5+'[9]5100'!J5+'[10]5100'!J5+'[11]5100'!J5+'[12]5100'!J5+'[13]5100'!J5+'[14]5100'!J5+'[15]5100'!J5+'[21]5100'!J5+'[22]5100'!J5+'[23]5100'!J5+'[24]5100'!J5+'[25]5100'!J5</f>
        <v>5527978446.8399992</v>
      </c>
      <c r="J92" s="119">
        <f>'[1]5100'!K5+'[2]5100'!K5+'[3]5100'!K5+'[4]5100'!K5+'[6]5100'!K5+'[5]5100'!K5+'[7]5100'!K5+'[8]5100'!K5+'[9]5100'!K5+'[10]5100'!K5+'[11]5100'!K5+'[12]5100'!K5+'[13]5100'!K5+'[14]5100'!K5+'[15]5100'!K5+'[21]5100'!K5+'[22]5100'!K5+'[23]5100'!K5+'[24]5100'!K5+'[25]5100'!K5</f>
        <v>8685201.9400002696</v>
      </c>
    </row>
    <row r="93" spans="1:10" ht="12.95" hidden="1" customHeight="1">
      <c r="A93" s="3"/>
      <c r="B93" s="163" t="s">
        <v>308</v>
      </c>
      <c r="C93" s="119">
        <f>'[1]5100'!D6+'[2]5100'!D6+'[3]5100'!D6+'[4]5100'!D6+'[6]5100'!D6+'[5]5100'!D6+'[7]5100'!D6+'[8]5100'!D6+'[9]5100'!D6+'[10]5100'!D6+'[11]5100'!D6+'[12]5100'!D6+'[13]5100'!D6+'[14]5100'!D6+'[15]5100'!D6+'[21]5100'!D6+'[22]5100'!D6+'[23]5100'!D6+'[24]5100'!D6+'[25]5100'!D6</f>
        <v>3393448299.71</v>
      </c>
      <c r="D93" s="119">
        <f>'[1]5100'!E6+'[2]5100'!E6+'[3]5100'!E6+'[4]5100'!E6+'[6]5100'!E6+'[5]5100'!E6+'[7]5100'!E6+'[8]5100'!E6+'[9]5100'!E6+'[10]5100'!E6+'[11]5100'!E6+'[12]5100'!E6+'[13]5100'!E6+'[14]5100'!E6+'[15]5100'!E6+'[21]5100'!E6+'[22]5100'!E6+'[23]5100'!E6+'[24]5100'!E6+'[25]5100'!E6</f>
        <v>372274011.94999993</v>
      </c>
      <c r="E93" s="119">
        <f>'[1]5100'!F6+'[2]5100'!F6+'[3]5100'!F6+'[4]5100'!F6+'[6]5100'!F6+'[5]5100'!F6+'[7]5100'!F6+'[8]5100'!F6+'[9]5100'!F6+'[10]5100'!F6+'[11]5100'!F6+'[12]5100'!F6+'[13]5100'!F6+'[14]5100'!F6+'[15]5100'!F6+'[21]5100'!F6+'[22]5100'!F6+'[23]5100'!F6+'[24]5100'!F6+'[25]5100'!F6</f>
        <v>3765722311.6600003</v>
      </c>
      <c r="F93" s="119">
        <f>'[1]5100'!G6+'[2]5100'!G6+'[3]5100'!G6+'[4]5100'!G6+'[6]5100'!G6+'[5]5100'!G6+'[7]5100'!G6+'[8]5100'!G6+'[9]5100'!G6+'[10]5100'!G6+'[11]5100'!G6+'[12]5100'!G6+'[13]5100'!G6+'[14]5100'!G6+'[15]5100'!G6+'[21]5100'!G6+'[22]5100'!G6+'[23]5100'!G6+'[24]5100'!G6+'[25]5100'!G6</f>
        <v>3634388096.4699993</v>
      </c>
      <c r="G93" s="119">
        <f>'[1]5100'!H6+'[2]5100'!H6+'[3]5100'!H6+'[4]5100'!H6+'[6]5100'!H6+'[5]5100'!H6+'[7]5100'!H6+'[8]5100'!H6+'[9]5100'!H6+'[10]5100'!H6+'[11]5100'!H6+'[12]5100'!H6+'[13]5100'!H6+'[14]5100'!H6+'[15]5100'!H6+'[21]5100'!H6+'[22]5100'!H6+'[23]5100'!H6+'[24]5100'!H6+'[25]5100'!H6</f>
        <v>3633549579.3999996</v>
      </c>
      <c r="H93" s="119">
        <f>'[1]5100'!I6+'[2]5100'!I6+'[3]5100'!I6+'[4]5100'!I6+'[6]5100'!I6+'[5]5100'!I6+'[7]5100'!I6+'[8]5100'!I6+'[9]5100'!I6+'[10]5100'!I6+'[11]5100'!I6+'[12]5100'!I6+'[13]5100'!I6+'[14]5100'!I6+'[15]5100'!I6+'[21]5100'!I6+'[22]5100'!I6+'[23]5100'!I6+'[24]5100'!I6+'[25]5100'!I6</f>
        <v>132172732.26000002</v>
      </c>
      <c r="I93" s="119">
        <f>'[1]5100'!J6+'[2]5100'!J6+'[3]5100'!J6+'[4]5100'!J6+'[6]5100'!J6+'[5]5100'!J6+'[7]5100'!J6+'[8]5100'!J6+'[9]5100'!J6+'[10]5100'!J6+'[11]5100'!J6+'[12]5100'!J6+'[13]5100'!J6+'[14]5100'!J6+'[15]5100'!J6+'[21]5100'!J6+'[22]5100'!J6+'[23]5100'!J6+'[24]5100'!J6+'[25]5100'!J6</f>
        <v>3195294300.5699987</v>
      </c>
      <c r="J93" s="119">
        <f>'[1]5100'!K6+'[2]5100'!K6+'[3]5100'!K6+'[4]5100'!K6+'[6]5100'!K6+'[5]5100'!K6+'[7]5100'!K6+'[8]5100'!K6+'[9]5100'!K6+'[10]5100'!K6+'[11]5100'!K6+'[12]5100'!K6+'[13]5100'!K6+'[14]5100'!K6+'[15]5100'!K6+'[21]5100'!K6+'[22]5100'!K6+'[23]5100'!K6+'[24]5100'!K6+'[25]5100'!K6</f>
        <v>438255278.8299998</v>
      </c>
    </row>
    <row r="94" spans="1:10" ht="12.95" hidden="1" customHeight="1">
      <c r="A94" s="3"/>
      <c r="B94" s="163" t="s">
        <v>309</v>
      </c>
      <c r="C94" s="119">
        <f>'[1]5100'!D7+'[2]5100'!D7+'[3]5100'!D7+'[4]5100'!D7+'[6]5100'!D7+'[5]5100'!D7+'[7]5100'!D7+'[8]5100'!D7+'[9]5100'!D7+'[10]5100'!D7+'[11]5100'!D7+'[12]5100'!D7+'[13]5100'!D7+'[14]5100'!D7+'[15]5100'!D7+'[21]5100'!D7+'[22]5100'!D7+'[23]5100'!D7+'[24]5100'!D7+'[25]5100'!D7</f>
        <v>343164550</v>
      </c>
      <c r="D94" s="119">
        <f>'[1]5100'!E7+'[2]5100'!E7+'[3]5100'!E7+'[4]5100'!E7+'[6]5100'!E7+'[5]5100'!E7+'[7]5100'!E7+'[8]5100'!E7+'[9]5100'!E7+'[10]5100'!E7+'[11]5100'!E7+'[12]5100'!E7+'[13]5100'!E7+'[14]5100'!E7+'[15]5100'!E7+'[21]5100'!E7+'[22]5100'!E7+'[23]5100'!E7+'[24]5100'!E7+'[25]5100'!E7</f>
        <v>13205767.309999999</v>
      </c>
      <c r="E94" s="119">
        <f>'[1]5100'!F7+'[2]5100'!F7+'[3]5100'!F7+'[4]5100'!F7+'[6]5100'!F7+'[5]5100'!F7+'[7]5100'!F7+'[8]5100'!F7+'[9]5100'!F7+'[10]5100'!F7+'[11]5100'!F7+'[12]5100'!F7+'[13]5100'!F7+'[14]5100'!F7+'[15]5100'!F7+'[21]5100'!F7+'[22]5100'!F7+'[23]5100'!F7+'[24]5100'!F7+'[25]5100'!F7</f>
        <v>356370317.31</v>
      </c>
      <c r="F94" s="119">
        <f>'[1]5100'!G7+'[2]5100'!G7+'[3]5100'!G7+'[4]5100'!G7+'[6]5100'!G7+'[5]5100'!G7+'[7]5100'!G7+'[8]5100'!G7+'[9]5100'!G7+'[10]5100'!G7+'[11]5100'!G7+'[12]5100'!G7+'[13]5100'!G7+'[14]5100'!G7+'[15]5100'!G7+'[21]5100'!G7+'[22]5100'!G7+'[23]5100'!G7+'[24]5100'!G7+'[25]5100'!G7</f>
        <v>354552792.64000005</v>
      </c>
      <c r="G94" s="119">
        <f>'[1]5100'!H7+'[2]5100'!H7+'[3]5100'!H7+'[4]5100'!H7+'[6]5100'!H7+'[5]5100'!H7+'[7]5100'!H7+'[8]5100'!H7+'[9]5100'!H7+'[10]5100'!H7+'[11]5100'!H7+'[12]5100'!H7+'[13]5100'!H7+'[14]5100'!H7+'[15]5100'!H7+'[21]5100'!H7+'[22]5100'!H7+'[23]5100'!H7+'[24]5100'!H7+'[25]5100'!H7</f>
        <v>354552792.64000005</v>
      </c>
      <c r="H94" s="119">
        <f>'[1]5100'!I7+'[2]5100'!I7+'[3]5100'!I7+'[4]5100'!I7+'[6]5100'!I7+'[5]5100'!I7+'[7]5100'!I7+'[8]5100'!I7+'[9]5100'!I7+'[10]5100'!I7+'[11]5100'!I7+'[12]5100'!I7+'[13]5100'!I7+'[14]5100'!I7+'[15]5100'!I7+'[21]5100'!I7+'[22]5100'!I7+'[23]5100'!I7+'[24]5100'!I7+'[25]5100'!I7</f>
        <v>1817524.6699999997</v>
      </c>
      <c r="I94" s="119">
        <f>'[1]5100'!J7+'[2]5100'!J7+'[3]5100'!J7+'[4]5100'!J7+'[6]5100'!J7+'[5]5100'!J7+'[7]5100'!J7+'[8]5100'!J7+'[9]5100'!J7+'[10]5100'!J7+'[11]5100'!J7+'[12]5100'!J7+'[13]5100'!J7+'[14]5100'!J7+'[15]5100'!J7+'[21]5100'!J7+'[22]5100'!J7+'[23]5100'!J7+'[24]5100'!J7+'[25]5100'!J7</f>
        <v>345379167.89999998</v>
      </c>
      <c r="J94" s="119">
        <f>'[1]5100'!K7+'[2]5100'!K7+'[3]5100'!K7+'[4]5100'!K7+'[6]5100'!K7+'[5]5100'!K7+'[7]5100'!K7+'[8]5100'!K7+'[9]5100'!K7+'[10]5100'!K7+'[11]5100'!K7+'[12]5100'!K7+'[13]5100'!K7+'[14]5100'!K7+'[15]5100'!K7+'[21]5100'!K7+'[22]5100'!K7+'[23]5100'!K7+'[24]5100'!K7+'[25]5100'!K7</f>
        <v>9173624.7400000393</v>
      </c>
    </row>
    <row r="95" spans="1:10" ht="12.95" hidden="1" customHeight="1">
      <c r="A95" s="3"/>
      <c r="B95" s="163" t="s">
        <v>310</v>
      </c>
      <c r="C95" s="119">
        <f>'[1]5100'!D8+'[2]5100'!D8+'[3]5100'!D8+'[4]5100'!D8+'[6]5100'!D8+'[5]5100'!D8+'[7]5100'!D8+'[8]5100'!D8+'[9]5100'!D8+'[10]5100'!D8+'[11]5100'!D8+'[12]5100'!D8+'[13]5100'!D8+'[14]5100'!D8+'[15]5100'!D8+'[21]5100'!D8+'[22]5100'!D8+'[23]5100'!D8+'[24]5100'!D8+'[25]5100'!D8</f>
        <v>4187673624.4400001</v>
      </c>
      <c r="D95" s="119">
        <f>'[1]5100'!E8+'[2]5100'!E8+'[3]5100'!E8+'[4]5100'!E8+'[6]5100'!E8+'[5]5100'!E8+'[7]5100'!E8+'[8]5100'!E8+'[9]5100'!E8+'[10]5100'!E8+'[11]5100'!E8+'[12]5100'!E8+'[13]5100'!E8+'[14]5100'!E8+'[15]5100'!E8+'[21]5100'!E8+'[22]5100'!E8+'[23]5100'!E8+'[24]5100'!E8+'[25]5100'!E8</f>
        <v>440593852.56</v>
      </c>
      <c r="E95" s="119">
        <f>'[1]5100'!F8+'[2]5100'!F8+'[3]5100'!F8+'[4]5100'!F8+'[6]5100'!F8+'[5]5100'!F8+'[7]5100'!F8+'[8]5100'!F8+'[9]5100'!F8+'[10]5100'!F8+'[11]5100'!F8+'[12]5100'!F8+'[13]5100'!F8+'[14]5100'!F8+'[15]5100'!F8+'[21]5100'!F8+'[22]5100'!F8+'[23]5100'!F8+'[24]5100'!F8+'[25]5100'!F8</f>
        <v>4628267477</v>
      </c>
      <c r="F95" s="119">
        <f>'[1]5100'!G8+'[2]5100'!G8+'[3]5100'!G8+'[4]5100'!G8+'[6]5100'!G8+'[5]5100'!G8+'[7]5100'!G8+'[8]5100'!G8+'[9]5100'!G8+'[10]5100'!G8+'[11]5100'!G8+'[12]5100'!G8+'[13]5100'!G8+'[14]5100'!G8+'[15]5100'!G8+'[21]5100'!G8+'[22]5100'!G8+'[23]5100'!G8+'[24]5100'!G8+'[25]5100'!G8</f>
        <v>4343852053.9799995</v>
      </c>
      <c r="G95" s="119">
        <f>'[1]5100'!H8+'[2]5100'!H8+'[3]5100'!H8+'[4]5100'!H8+'[6]5100'!H8+'[5]5100'!H8+'[7]5100'!H8+'[8]5100'!H8+'[9]5100'!H8+'[10]5100'!H8+'[11]5100'!H8+'[12]5100'!H8+'[13]5100'!H8+'[14]5100'!H8+'[15]5100'!H8+'[21]5100'!H8+'[22]5100'!H8+'[23]5100'!H8+'[24]5100'!H8+'[25]5100'!H8</f>
        <v>4224786158.2800007</v>
      </c>
      <c r="H95" s="119">
        <f>'[1]5100'!I8+'[2]5100'!I8+'[3]5100'!I8+'[4]5100'!I8+'[6]5100'!I8+'[5]5100'!I8+'[7]5100'!I8+'[8]5100'!I8+'[9]5100'!I8+'[10]5100'!I8+'[11]5100'!I8+'[12]5100'!I8+'[13]5100'!I8+'[14]5100'!I8+'[15]5100'!I8+'[21]5100'!I8+'[22]5100'!I8+'[23]5100'!I8+'[24]5100'!I8+'[25]5100'!I8</f>
        <v>403481318.72000003</v>
      </c>
      <c r="I95" s="119">
        <f>'[1]5100'!J8+'[2]5100'!J8+'[3]5100'!J8+'[4]5100'!J8+'[6]5100'!J8+'[5]5100'!J8+'[7]5100'!J8+'[8]5100'!J8+'[9]5100'!J8+'[10]5100'!J8+'[11]5100'!J8+'[12]5100'!J8+'[13]5100'!J8+'[14]5100'!J8+'[15]5100'!J8+'[21]5100'!J8+'[22]5100'!J8+'[23]5100'!J8+'[24]5100'!J8+'[25]5100'!J8</f>
        <v>3416866863.7900004</v>
      </c>
      <c r="J95" s="119">
        <f>'[1]5100'!K8+'[2]5100'!K8+'[3]5100'!K8+'[4]5100'!K8+'[6]5100'!K8+'[5]5100'!K8+'[7]5100'!K8+'[8]5100'!K8+'[9]5100'!K8+'[10]5100'!K8+'[11]5100'!K8+'[12]5100'!K8+'[13]5100'!K8+'[14]5100'!K8+'[15]5100'!K8+'[21]5100'!K8+'[22]5100'!K8+'[23]5100'!K8+'[24]5100'!K8+'[25]5100'!K8</f>
        <v>807919294.49000037</v>
      </c>
    </row>
    <row r="96" spans="1:10" ht="12.95" hidden="1" customHeight="1">
      <c r="A96" s="3"/>
      <c r="B96" s="163" t="s">
        <v>521</v>
      </c>
      <c r="C96" s="119">
        <f>'[1]5100'!D9+'[2]5100'!D9+'[3]5100'!D9+'[4]5100'!D9+'[6]5100'!D9+'[5]5100'!D9+'[7]5100'!D9+'[8]5100'!D9+'[9]5100'!D9+'[10]5100'!D9+'[11]5100'!D9+'[12]5100'!D9+'[13]5100'!D9+'[14]5100'!D9+'[15]5100'!D9+'[21]5100'!D9+'[22]5100'!D9+'[23]5100'!D9+'[24]5100'!D9+'[25]5100'!D9</f>
        <v>9000000</v>
      </c>
      <c r="D96" s="119">
        <f>'[1]5100'!E9+'[2]5100'!E9+'[3]5100'!E9+'[4]5100'!E9+'[6]5100'!E9+'[5]5100'!E9+'[7]5100'!E9+'[8]5100'!E9+'[9]5100'!E9+'[10]5100'!E9+'[11]5100'!E9+'[12]5100'!E9+'[13]5100'!E9+'[14]5100'!E9+'[15]5100'!E9+'[21]5100'!E9+'[22]5100'!E9+'[23]5100'!E9+'[24]5100'!E9+'[25]5100'!E9</f>
        <v>-9000000</v>
      </c>
      <c r="E96" s="119">
        <f>'[1]5100'!F9+'[2]5100'!F9+'[3]5100'!F9+'[4]5100'!F9+'[6]5100'!F9+'[5]5100'!F9+'[7]5100'!F9+'[8]5100'!F9+'[9]5100'!F9+'[10]5100'!F9+'[11]5100'!F9+'[12]5100'!F9+'[13]5100'!F9+'[14]5100'!F9+'[15]5100'!F9+'[21]5100'!F9+'[22]5100'!F9+'[23]5100'!F9+'[24]5100'!F9+'[25]5100'!F9</f>
        <v>0</v>
      </c>
      <c r="F96" s="119">
        <f>'[1]5100'!G9+'[2]5100'!G9+'[3]5100'!G9+'[4]5100'!G9+'[6]5100'!G9+'[5]5100'!G9+'[7]5100'!G9+'[8]5100'!G9+'[9]5100'!G9+'[10]5100'!G9+'[11]5100'!G9+'[12]5100'!G9+'[13]5100'!G9+'[14]5100'!G9+'[15]5100'!G9+'[21]5100'!G9+'[22]5100'!G9+'[23]5100'!G9+'[24]5100'!G9+'[25]5100'!G9</f>
        <v>0</v>
      </c>
      <c r="G96" s="119">
        <f>'[1]5100'!H9+'[2]5100'!H9+'[3]5100'!H9+'[4]5100'!H9+'[6]5100'!H9+'[5]5100'!H9+'[7]5100'!H9+'[8]5100'!H9+'[9]5100'!H9+'[10]5100'!H9+'[11]5100'!H9+'[12]5100'!H9+'[13]5100'!H9+'[14]5100'!H9+'[15]5100'!H9+'[21]5100'!H9+'[22]5100'!H9+'[23]5100'!H9+'[24]5100'!H9+'[25]5100'!H9</f>
        <v>0</v>
      </c>
      <c r="H96" s="119">
        <f>'[1]5100'!I9+'[2]5100'!I9+'[3]5100'!I9+'[4]5100'!I9+'[6]5100'!I9+'[5]5100'!I9+'[7]5100'!I9+'[8]5100'!I9+'[9]5100'!I9+'[10]5100'!I9+'[11]5100'!I9+'[12]5100'!I9+'[13]5100'!I9+'[14]5100'!I9+'[15]5100'!I9+'[21]5100'!I9+'[22]5100'!I9+'[23]5100'!I9+'[24]5100'!I9+'[25]5100'!I9</f>
        <v>0</v>
      </c>
      <c r="I96" s="119">
        <f>'[1]5100'!J9+'[2]5100'!J9+'[3]5100'!J9+'[4]5100'!J9+'[6]5100'!J9+'[5]5100'!J9+'[7]5100'!J9+'[8]5100'!J9+'[9]5100'!J9+'[10]5100'!J9+'[11]5100'!J9+'[12]5100'!J9+'[13]5100'!J9+'[14]5100'!J9+'[15]5100'!J9+'[21]5100'!J9+'[22]5100'!J9+'[23]5100'!J9+'[24]5100'!J9+'[25]5100'!J9</f>
        <v>0</v>
      </c>
      <c r="J96" s="119">
        <f>'[1]5100'!K9+'[2]5100'!K9+'[3]5100'!K9+'[4]5100'!K9+'[6]5100'!K9+'[5]5100'!K9+'[7]5100'!K9+'[8]5100'!K9+'[9]5100'!K9+'[10]5100'!K9+'[11]5100'!K9+'[12]5100'!K9+'[13]5100'!K9+'[14]5100'!K9+'[15]5100'!K9+'[21]5100'!K9+'[22]5100'!K9+'[23]5100'!K9+'[24]5100'!K9+'[25]5100'!K9</f>
        <v>0</v>
      </c>
    </row>
    <row r="97" spans="1:10" ht="12.95" hidden="1" customHeight="1">
      <c r="A97" s="3"/>
      <c r="B97" s="163" t="s">
        <v>311</v>
      </c>
      <c r="C97" s="119">
        <f>'[1]5100'!D10+'[2]5100'!D10+'[3]5100'!D10+'[4]5100'!D10+'[6]5100'!D10+'[5]5100'!D10+'[7]5100'!D10+'[8]5100'!D10+'[9]5100'!D10+'[10]5100'!D10+'[11]5100'!D10+'[12]5100'!D10+'[13]5100'!D10+'[14]5100'!D10+'[15]5100'!D10+'[21]5100'!D10+'[22]5100'!D10+'[23]5100'!D10+'[24]5100'!D10+'[25]5100'!D10</f>
        <v>405089930</v>
      </c>
      <c r="D97" s="119">
        <f>'[1]5100'!E10+'[2]5100'!E10+'[3]5100'!E10+'[4]5100'!E10+'[6]5100'!E10+'[5]5100'!E10+'[7]5100'!E10+'[8]5100'!E10+'[9]5100'!E10+'[10]5100'!E10+'[11]5100'!E10+'[12]5100'!E10+'[13]5100'!E10+'[14]5100'!E10+'[15]5100'!E10+'[21]5100'!E10+'[22]5100'!E10+'[23]5100'!E10+'[24]5100'!E10+'[25]5100'!E10</f>
        <v>206249310.81999996</v>
      </c>
      <c r="E97" s="119">
        <f>'[1]5100'!F10+'[2]5100'!F10+'[3]5100'!F10+'[4]5100'!F10+'[6]5100'!F10+'[5]5100'!F10+'[7]5100'!F10+'[8]5100'!F10+'[9]5100'!F10+'[10]5100'!F10+'[11]5100'!F10+'[12]5100'!F10+'[13]5100'!F10+'[14]5100'!F10+'[15]5100'!F10+'[21]5100'!F10+'[22]5100'!F10+'[23]5100'!F10+'[24]5100'!F10+'[25]5100'!F10</f>
        <v>611339240.82000005</v>
      </c>
      <c r="F97" s="119">
        <f>'[1]5100'!G10+'[2]5100'!G10+'[3]5100'!G10+'[4]5100'!G10+'[6]5100'!G10+'[5]5100'!G10+'[7]5100'!G10+'[8]5100'!G10+'[9]5100'!G10+'[10]5100'!G10+'[11]5100'!G10+'[12]5100'!G10+'[13]5100'!G10+'[14]5100'!G10+'[15]5100'!G10+'[21]5100'!G10+'[22]5100'!G10+'[23]5100'!G10+'[24]5100'!G10+'[25]5100'!G10</f>
        <v>356281960.43000013</v>
      </c>
      <c r="G97" s="119">
        <f>'[1]5100'!H10+'[2]5100'!H10+'[3]5100'!H10+'[4]5100'!H10+'[6]5100'!H10+'[5]5100'!H10+'[7]5100'!H10+'[8]5100'!H10+'[9]5100'!H10+'[10]5100'!H10+'[11]5100'!H10+'[12]5100'!H10+'[13]5100'!H10+'[14]5100'!H10+'[15]5100'!H10+'[21]5100'!H10+'[22]5100'!H10+'[23]5100'!H10+'[24]5100'!H10+'[25]5100'!H10</f>
        <v>311359504.36000007</v>
      </c>
      <c r="H97" s="119">
        <f>'[1]5100'!I10+'[2]5100'!I10+'[3]5100'!I10+'[4]5100'!I10+'[6]5100'!I10+'[5]5100'!I10+'[7]5100'!I10+'[8]5100'!I10+'[9]5100'!I10+'[10]5100'!I10+'[11]5100'!I10+'[12]5100'!I10+'[13]5100'!I10+'[14]5100'!I10+'[15]5100'!I10+'[21]5100'!I10+'[22]5100'!I10+'[23]5100'!I10+'[24]5100'!I10+'[25]5100'!I10</f>
        <v>299979736.45999992</v>
      </c>
      <c r="I97" s="119">
        <f>'[1]5100'!J10+'[2]5100'!J10+'[3]5100'!J10+'[4]5100'!J10+'[6]5100'!J10+'[5]5100'!J10+'[7]5100'!J10+'[8]5100'!J10+'[9]5100'!J10+'[10]5100'!J10+'[11]5100'!J10+'[12]5100'!J10+'[13]5100'!J10+'[14]5100'!J10+'[15]5100'!J10+'[21]5100'!J10+'[22]5100'!J10+'[23]5100'!J10+'[24]5100'!J10+'[25]5100'!J10</f>
        <v>238357822.25000006</v>
      </c>
      <c r="J97" s="119">
        <f>'[1]5100'!K10+'[2]5100'!K10+'[3]5100'!K10+'[4]5100'!K10+'[6]5100'!K10+'[5]5100'!K10+'[7]5100'!K10+'[8]5100'!K10+'[9]5100'!K10+'[10]5100'!K10+'[11]5100'!K10+'[12]5100'!K10+'[13]5100'!K10+'[14]5100'!K10+'[15]5100'!K10+'[21]5100'!K10+'[22]5100'!K10+'[23]5100'!K10+'[24]5100'!K10+'[25]5100'!K10</f>
        <v>73001682.110000029</v>
      </c>
    </row>
    <row r="98" spans="1:10" ht="12.95" hidden="1" customHeight="1">
      <c r="A98" s="3"/>
      <c r="B98" s="163" t="s">
        <v>312</v>
      </c>
      <c r="C98" s="119">
        <f>'[1]5100'!D11+'[2]5100'!D11+'[3]5100'!D11+'[4]5100'!D11+'[6]5100'!D11+'[5]5100'!D11+'[7]5100'!D11+'[8]5100'!D11+'[9]5100'!D11+'[10]5100'!D11+'[11]5100'!D11+'[12]5100'!D11+'[13]5100'!D11+'[14]5100'!D11+'[15]5100'!D11+'[21]5100'!D11+'[22]5100'!D11+'[23]5100'!D11+'[24]5100'!D11+'[25]5100'!D11</f>
        <v>423756120</v>
      </c>
      <c r="D98" s="119">
        <f>'[1]5100'!E11+'[2]5100'!E11+'[3]5100'!E11+'[4]5100'!E11+'[6]5100'!E11+'[5]5100'!E11+'[7]5100'!E11+'[8]5100'!E11+'[9]5100'!E11+'[10]5100'!E11+'[11]5100'!E11+'[12]5100'!E11+'[13]5100'!E11+'[14]5100'!E11+'[15]5100'!E11+'[21]5100'!E11+'[22]5100'!E11+'[23]5100'!E11+'[24]5100'!E11+'[25]5100'!E11</f>
        <v>82582013.239999995</v>
      </c>
      <c r="E98" s="119">
        <f>'[1]5100'!F11+'[2]5100'!F11+'[3]5100'!F11+'[4]5100'!F11+'[6]5100'!F11+'[5]5100'!F11+'[7]5100'!F11+'[8]5100'!F11+'[9]5100'!F11+'[10]5100'!F11+'[11]5100'!F11+'[12]5100'!F11+'[13]5100'!F11+'[14]5100'!F11+'[15]5100'!F11+'[21]5100'!F11+'[22]5100'!F11+'[23]5100'!F11+'[24]5100'!F11+'[25]5100'!F11</f>
        <v>506338133.24000007</v>
      </c>
      <c r="F98" s="119">
        <f>'[1]5100'!G11+'[2]5100'!G11+'[3]5100'!G11+'[4]5100'!G11+'[6]5100'!G11+'[5]5100'!G11+'[7]5100'!G11+'[8]5100'!G11+'[9]5100'!G11+'[10]5100'!G11+'[11]5100'!G11+'[12]5100'!G11+'[13]5100'!G11+'[14]5100'!G11+'[15]5100'!G11+'[21]5100'!G11+'[22]5100'!G11+'[23]5100'!G11+'[24]5100'!G11+'[25]5100'!G11</f>
        <v>358030896.61000001</v>
      </c>
      <c r="G98" s="119">
        <f>'[1]5100'!H11+'[2]5100'!H11+'[3]5100'!H11+'[4]5100'!H11+'[6]5100'!H11+'[5]5100'!H11+'[7]5100'!H11+'[8]5100'!H11+'[9]5100'!H11+'[10]5100'!H11+'[11]5100'!H11+'[12]5100'!H11+'[13]5100'!H11+'[14]5100'!H11+'[15]5100'!H11+'[21]5100'!H11+'[22]5100'!H11+'[23]5100'!H11+'[24]5100'!H11+'[25]5100'!H11</f>
        <v>331033658.34999996</v>
      </c>
      <c r="H98" s="119">
        <f>'[1]5100'!I11+'[2]5100'!I11+'[3]5100'!I11+'[4]5100'!I11+'[6]5100'!I11+'[5]5100'!I11+'[7]5100'!I11+'[8]5100'!I11+'[9]5100'!I11+'[10]5100'!I11+'[11]5100'!I11+'[12]5100'!I11+'[13]5100'!I11+'[14]5100'!I11+'[15]5100'!I11+'[21]5100'!I11+'[22]5100'!I11+'[23]5100'!I11+'[24]5100'!I11+'[25]5100'!I11</f>
        <v>175304474.89000002</v>
      </c>
      <c r="I98" s="119">
        <f>'[1]5100'!J11+'[2]5100'!J11+'[3]5100'!J11+'[4]5100'!J11+'[6]5100'!J11+'[5]5100'!J11+'[7]5100'!J11+'[8]5100'!J11+'[9]5100'!J11+'[10]5100'!J11+'[11]5100'!J11+'[12]5100'!J11+'[13]5100'!J11+'[14]5100'!J11+'[15]5100'!J11+'[21]5100'!J11+'[22]5100'!J11+'[23]5100'!J11+'[24]5100'!J11+'[25]5100'!J11</f>
        <v>200698740.74000001</v>
      </c>
      <c r="J98" s="119">
        <f>'[1]5100'!K11+'[2]5100'!K11+'[3]5100'!K11+'[4]5100'!K11+'[6]5100'!K11+'[5]5100'!K11+'[7]5100'!K11+'[8]5100'!K11+'[9]5100'!K11+'[10]5100'!K11+'[11]5100'!K11+'[12]5100'!K11+'[13]5100'!K11+'[14]5100'!K11+'[15]5100'!K11+'[21]5100'!K11+'[22]5100'!K11+'[23]5100'!K11+'[24]5100'!K11+'[25]5100'!K11</f>
        <v>130334917.60999998</v>
      </c>
    </row>
    <row r="99" spans="1:10" ht="12.95" hidden="1" customHeight="1">
      <c r="A99" s="3"/>
      <c r="B99" s="163" t="s">
        <v>313</v>
      </c>
      <c r="C99" s="119">
        <f>'[1]5100'!D12+'[2]5100'!D12+'[3]5100'!D12+'[4]5100'!D12+'[6]5100'!D12+'[5]5100'!D12+'[7]5100'!D12+'[8]5100'!D12+'[9]5100'!D12+'[10]5100'!D12+'[11]5100'!D12+'[12]5100'!D12+'[13]5100'!D12+'[14]5100'!D12+'[15]5100'!D12+'[21]5100'!D12+'[22]5100'!D12+'[23]5100'!D12+'[24]5100'!D12+'[25]5100'!D12</f>
        <v>144078200</v>
      </c>
      <c r="D99" s="119">
        <f>'[1]5100'!E12+'[2]5100'!E12+'[3]5100'!E12+'[4]5100'!E12+'[6]5100'!E12+'[5]5100'!E12+'[7]5100'!E12+'[8]5100'!E12+'[9]5100'!E12+'[10]5100'!E12+'[11]5100'!E12+'[12]5100'!E12+'[13]5100'!E12+'[14]5100'!E12+'[15]5100'!E12+'[21]5100'!E12+'[22]5100'!E12+'[23]5100'!E12+'[24]5100'!E12+'[25]5100'!E12</f>
        <v>622159184.31999993</v>
      </c>
      <c r="E99" s="119">
        <f>'[1]5100'!F12+'[2]5100'!F12+'[3]5100'!F12+'[4]5100'!F12+'[6]5100'!F12+'[5]5100'!F12+'[7]5100'!F12+'[8]5100'!F12+'[9]5100'!F12+'[10]5100'!F12+'[11]5100'!F12+'[12]5100'!F12+'[13]5100'!F12+'[14]5100'!F12+'[15]5100'!F12+'[21]5100'!F12+'[22]5100'!F12+'[23]5100'!F12+'[24]5100'!F12+'[25]5100'!F12</f>
        <v>766237384.31999993</v>
      </c>
      <c r="F99" s="119">
        <f>'[1]5100'!G12+'[2]5100'!G12+'[3]5100'!G12+'[4]5100'!G12+'[6]5100'!G12+'[5]5100'!G12+'[7]5100'!G12+'[8]5100'!G12+'[9]5100'!G12+'[10]5100'!G12+'[11]5100'!G12+'[12]5100'!G12+'[13]5100'!G12+'[14]5100'!G12+'[15]5100'!G12+'[21]5100'!G12+'[22]5100'!G12+'[23]5100'!G12+'[24]5100'!G12+'[25]5100'!G12</f>
        <v>439746304.77000004</v>
      </c>
      <c r="G99" s="119">
        <f>'[1]5100'!H12+'[2]5100'!H12+'[3]5100'!H12+'[4]5100'!H12+'[6]5100'!H12+'[5]5100'!H12+'[7]5100'!H12+'[8]5100'!H12+'[9]5100'!H12+'[10]5100'!H12+'[11]5100'!H12+'[12]5100'!H12+'[13]5100'!H12+'[14]5100'!H12+'[15]5100'!H12+'[21]5100'!H12+'[22]5100'!H12+'[23]5100'!H12+'[24]5100'!H12+'[25]5100'!H12</f>
        <v>439746304.77000004</v>
      </c>
      <c r="H99" s="119">
        <f>'[1]5100'!I12+'[2]5100'!I12+'[3]5100'!I12+'[4]5100'!I12+'[6]5100'!I12+'[5]5100'!I12+'[7]5100'!I12+'[8]5100'!I12+'[9]5100'!I12+'[10]5100'!I12+'[11]5100'!I12+'[12]5100'!I12+'[13]5100'!I12+'[14]5100'!I12+'[15]5100'!I12+'[21]5100'!I12+'[22]5100'!I12+'[23]5100'!I12+'[24]5100'!I12+'[25]5100'!I12</f>
        <v>326491079.54999995</v>
      </c>
      <c r="I99" s="119">
        <f>'[1]5100'!J12+'[2]5100'!J12+'[3]5100'!J12+'[4]5100'!J12+'[6]5100'!J12+'[5]5100'!J12+'[7]5100'!J12+'[8]5100'!J12+'[9]5100'!J12+'[10]5100'!J12+'[11]5100'!J12+'[12]5100'!J12+'[13]5100'!J12+'[14]5100'!J12+'[15]5100'!J12+'[21]5100'!J12+'[22]5100'!J12+'[23]5100'!J12+'[24]5100'!J12+'[25]5100'!J12</f>
        <v>420579287.91000003</v>
      </c>
      <c r="J99" s="119">
        <f>'[1]5100'!K12+'[2]5100'!K12+'[3]5100'!K12+'[4]5100'!K12+'[6]5100'!K12+'[5]5100'!K12+'[7]5100'!K12+'[8]5100'!K12+'[9]5100'!K12+'[10]5100'!K12+'[11]5100'!K12+'[12]5100'!K12+'[13]5100'!K12+'[14]5100'!K12+'[15]5100'!K12+'[21]5100'!K12+'[22]5100'!K12+'[23]5100'!K12+'[24]5100'!K12+'[25]5100'!K12</f>
        <v>19167016.860000014</v>
      </c>
    </row>
    <row r="100" spans="1:10" ht="12.95" hidden="1" customHeight="1">
      <c r="A100" s="3"/>
      <c r="B100" s="163" t="s">
        <v>314</v>
      </c>
      <c r="C100" s="119">
        <f>'[1]5100'!D13+'[2]5100'!D13+'[3]5100'!D13+'[4]5100'!D13+'[6]5100'!D13+'[5]5100'!D13+'[7]5100'!D13+'[8]5100'!D13+'[9]5100'!D13+'[10]5100'!D13+'[11]5100'!D13+'[12]5100'!D13+'[13]5100'!D13+'[14]5100'!D13+'[15]5100'!D13+'[21]5100'!D13+'[22]5100'!D13+'[23]5100'!D13+'[24]5100'!D13+'[25]5100'!D13</f>
        <v>3697803480</v>
      </c>
      <c r="D100" s="119">
        <f>'[1]5100'!E13+'[2]5100'!E13+'[3]5100'!E13+'[4]5100'!E13+'[6]5100'!E13+'[5]5100'!E13+'[7]5100'!E13+'[8]5100'!E13+'[9]5100'!E13+'[10]5100'!E13+'[11]5100'!E13+'[12]5100'!E13+'[13]5100'!E13+'[14]5100'!E13+'[15]5100'!E13+'[21]5100'!E13+'[22]5100'!E13+'[23]5100'!E13+'[24]5100'!E13+'[25]5100'!E13</f>
        <v>50312097.780000001</v>
      </c>
      <c r="E100" s="119">
        <f>'[1]5100'!F13+'[2]5100'!F13+'[3]5100'!F13+'[4]5100'!F13+'[6]5100'!F13+'[5]5100'!F13+'[7]5100'!F13+'[8]5100'!F13+'[9]5100'!F13+'[10]5100'!F13+'[11]5100'!F13+'[12]5100'!F13+'[13]5100'!F13+'[14]5100'!F13+'[15]5100'!F13+'[21]5100'!F13+'[22]5100'!F13+'[23]5100'!F13+'[24]5100'!F13+'[25]5100'!F13</f>
        <v>3748115577.7799997</v>
      </c>
      <c r="F100" s="119">
        <f>'[1]5100'!G13+'[2]5100'!G13+'[3]5100'!G13+'[4]5100'!G13+'[6]5100'!G13+'[5]5100'!G13+'[7]5100'!G13+'[8]5100'!G13+'[9]5100'!G13+'[10]5100'!G13+'[11]5100'!G13+'[12]5100'!G13+'[13]5100'!G13+'[14]5100'!G13+'[15]5100'!G13+'[21]5100'!G13+'[22]5100'!G13+'[23]5100'!G13+'[24]5100'!G13+'[25]5100'!G13</f>
        <v>3748115553.3599997</v>
      </c>
      <c r="G100" s="119">
        <f>'[1]5100'!H13+'[2]5100'!H13+'[3]5100'!H13+'[4]5100'!H13+'[6]5100'!H13+'[5]5100'!H13+'[7]5100'!H13+'[8]5100'!H13+'[9]5100'!H13+'[10]5100'!H13+'[11]5100'!H13+'[12]5100'!H13+'[13]5100'!H13+'[14]5100'!H13+'[15]5100'!H13+'[21]5100'!H13+'[22]5100'!H13+'[23]5100'!H13+'[24]5100'!H13+'[25]5100'!H13</f>
        <v>3748115553.3599997</v>
      </c>
      <c r="H100" s="119">
        <f>'[1]5100'!I13+'[2]5100'!I13+'[3]5100'!I13+'[4]5100'!I13+'[6]5100'!I13+'[5]5100'!I13+'[7]5100'!I13+'[8]5100'!I13+'[9]5100'!I13+'[10]5100'!I13+'[11]5100'!I13+'[12]5100'!I13+'[13]5100'!I13+'[14]5100'!I13+'[15]5100'!I13+'[21]5100'!I13+'[22]5100'!I13+'[23]5100'!I13+'[24]5100'!I13+'[25]5100'!I13</f>
        <v>24.420000076293945</v>
      </c>
      <c r="I100" s="119">
        <f>'[1]5100'!J13+'[2]5100'!J13+'[3]5100'!J13+'[4]5100'!J13+'[6]5100'!J13+'[5]5100'!J13+'[7]5100'!J13+'[8]5100'!J13+'[9]5100'!J13+'[10]5100'!J13+'[11]5100'!J13+'[12]5100'!J13+'[13]5100'!J13+'[14]5100'!J13+'[15]5100'!J13+'[21]5100'!J13+'[22]5100'!J13+'[23]5100'!J13+'[24]5100'!J13+'[25]5100'!J13</f>
        <v>3748101102.4099998</v>
      </c>
      <c r="J100" s="119">
        <f>'[1]5100'!K13+'[2]5100'!K13+'[3]5100'!K13+'[4]5100'!K13+'[6]5100'!K13+'[5]5100'!K13+'[7]5100'!K13+'[8]5100'!K13+'[9]5100'!K13+'[10]5100'!K13+'[11]5100'!K13+'[12]5100'!K13+'[13]5100'!K13+'[14]5100'!K13+'[15]5100'!K13+'[21]5100'!K13+'[22]5100'!K13+'[23]5100'!K13+'[24]5100'!K13+'[25]5100'!K13</f>
        <v>14450.949999809265</v>
      </c>
    </row>
    <row r="101" spans="1:10" ht="12.95" hidden="1" customHeight="1" thickBot="1">
      <c r="A101" s="3"/>
      <c r="B101" s="164" t="s">
        <v>315</v>
      </c>
      <c r="C101" s="165">
        <f t="shared" ref="C101:J101" si="17">SUM(C92:C100)</f>
        <v>18216335285.120003</v>
      </c>
      <c r="D101" s="165">
        <f t="shared" si="17"/>
        <v>1774599932.7799997</v>
      </c>
      <c r="E101" s="165">
        <f t="shared" si="17"/>
        <v>19990935217.900002</v>
      </c>
      <c r="F101" s="165">
        <f t="shared" si="17"/>
        <v>18774051466.48</v>
      </c>
      <c r="G101" s="165">
        <f t="shared" si="17"/>
        <v>18579807199.939999</v>
      </c>
      <c r="H101" s="165">
        <f t="shared" si="17"/>
        <v>1411128017.9599996</v>
      </c>
      <c r="I101" s="165">
        <f t="shared" si="17"/>
        <v>17093255732.409998</v>
      </c>
      <c r="J101" s="166">
        <f t="shared" si="17"/>
        <v>1486551467.5300002</v>
      </c>
    </row>
    <row r="102" spans="1:10" ht="12.95" hidden="1" customHeight="1">
      <c r="A102" s="3"/>
    </row>
    <row r="103" spans="1:10" ht="12.95" hidden="1" customHeight="1" thickBot="1">
      <c r="A103" s="3"/>
    </row>
    <row r="104" spans="1:10" ht="12.95" hidden="1" customHeight="1">
      <c r="A104" s="3"/>
      <c r="B104" s="150" t="s">
        <v>330</v>
      </c>
      <c r="C104" s="171" t="s">
        <v>316</v>
      </c>
      <c r="D104" s="172"/>
      <c r="E104" s="173"/>
      <c r="F104" s="151" t="s">
        <v>317</v>
      </c>
      <c r="G104" s="151" t="s">
        <v>318</v>
      </c>
      <c r="H104" s="151" t="s">
        <v>319</v>
      </c>
      <c r="I104" s="152" t="s">
        <v>320</v>
      </c>
    </row>
    <row r="105" spans="1:10" ht="12.95" hidden="1" customHeight="1">
      <c r="A105" s="3"/>
      <c r="B105" s="153"/>
      <c r="C105" s="154" t="s">
        <v>296</v>
      </c>
      <c r="D105" s="154" t="s">
        <v>297</v>
      </c>
      <c r="E105" s="154" t="s">
        <v>298</v>
      </c>
      <c r="F105" s="155"/>
      <c r="G105" s="155"/>
      <c r="H105" s="155"/>
      <c r="I105" s="156"/>
    </row>
    <row r="106" spans="1:10" ht="12.95" hidden="1" customHeight="1">
      <c r="A106" s="3"/>
      <c r="B106" s="157"/>
      <c r="C106" s="158" t="s">
        <v>299</v>
      </c>
      <c r="D106" s="158" t="s">
        <v>300</v>
      </c>
      <c r="E106" s="158" t="s">
        <v>301</v>
      </c>
      <c r="F106" s="159" t="s">
        <v>303</v>
      </c>
      <c r="G106" s="159" t="s">
        <v>302</v>
      </c>
      <c r="H106" s="159" t="s">
        <v>304</v>
      </c>
      <c r="I106" s="160" t="s">
        <v>305</v>
      </c>
    </row>
    <row r="107" spans="1:10" ht="12.95" hidden="1" customHeight="1">
      <c r="A107" s="3"/>
      <c r="B107" s="161" t="s">
        <v>321</v>
      </c>
      <c r="C107" s="119">
        <f>'[1]5100'!D20+'[2]5100'!D20+'[3]5100'!D20+'[4]5100'!D20+'[6]5100'!D20+'[5]5100'!D20+'[7]5100'!D20+'[8]5100'!D20+'[9]5100'!D20+'[10]5100'!D20+'[11]5100'!D20+'[12]5100'!D20+'[13]5100'!D20+'[14]5100'!D20+'[15]5100'!D20+'[21]5100'!D20+'[22]5100'!D20+'[23]5100'!D20+'[24]5100'!D20+'[25]5100'!D20</f>
        <v>3249727400</v>
      </c>
      <c r="D107" s="119">
        <f>'[1]5100'!E20+'[2]5100'!E20+'[3]5100'!E20+'[4]5100'!E20+'[6]5100'!E20+'[5]5100'!E20+'[7]5100'!E20+'[8]5100'!E20+'[9]5100'!E20+'[10]5100'!E20+'[11]5100'!E20+'[12]5100'!E20+'[13]5100'!E20+'[14]5100'!E20+'[15]5100'!E20+'[21]5100'!E20+'[22]5100'!E20+'[23]5100'!E20+'[24]5100'!E20+'[25]5100'!E20</f>
        <v>0</v>
      </c>
      <c r="E107" s="119">
        <f>'[1]5100'!F20+'[2]5100'!F20+'[3]5100'!F20+'[4]5100'!F20+'[6]5100'!F20+'[5]5100'!F20+'[7]5100'!F20+'[8]5100'!F20+'[9]5100'!F20+'[10]5100'!F20+'[11]5100'!F20+'[12]5100'!F20+'[13]5100'!F20+'[14]5100'!F20+'[15]5100'!F20+'[21]5100'!F20+'[22]5100'!F20+'[23]5100'!F20+'[24]5100'!F20+'[25]5100'!F20</f>
        <v>3249727400</v>
      </c>
      <c r="F107" s="119">
        <f>'[1]5100'!G20+'[2]5100'!G20+'[3]5100'!G20+'[4]5100'!G20+'[6]5100'!G20+'[5]5100'!G20+'[7]5100'!G20+'[8]5100'!G20+'[9]5100'!G20+'[10]5100'!G20+'[11]5100'!G20+'[12]5100'!G20+'[13]5100'!G20+'[14]5100'!G20+'[15]5100'!G20+'[21]5100'!G20+'[22]5100'!G20+'[23]5100'!G20+'[24]5100'!G20+'[25]5100'!G20</f>
        <v>3503328918.5099998</v>
      </c>
      <c r="G107" s="119">
        <f>'[1]5100'!H20+'[2]5100'!H20+'[3]5100'!H20+'[4]5100'!H20+'[6]5100'!H20+'[5]5100'!H20+'[7]5100'!H20+'[8]5100'!H20+'[9]5100'!H20+'[10]5100'!H20+'[11]5100'!H20+'[12]5100'!H20+'[13]5100'!H20+'[14]5100'!H20+'[15]5100'!H20+'[21]5100'!H20+'[22]5100'!H20+'[23]5100'!H20+'[24]5100'!H20+'[25]5100'!H20</f>
        <v>3486985502.9200001</v>
      </c>
      <c r="H107" s="119">
        <f>'[1]5100'!I20+'[2]5100'!I20+'[3]5100'!I20+'[4]5100'!I20+'[6]5100'!I20+'[5]5100'!I20+'[7]5100'!I20+'[8]5100'!I20+'[9]5100'!I20+'[10]5100'!I20+'[11]5100'!I20+'[12]5100'!I20+'[13]5100'!I20+'[14]5100'!I20+'[15]5100'!I20+'[21]5100'!I20+'[22]5100'!I20+'[23]5100'!I20+'[24]5100'!I20+'[25]5100'!I20</f>
        <v>155747330.88</v>
      </c>
      <c r="I107" s="119">
        <f>'[1]5100'!J20+'[2]5100'!J20+'[3]5100'!J20+'[4]5100'!J20+'[6]5100'!J20+'[5]5100'!J20+'[7]5100'!J20+'[8]5100'!J20+'[9]5100'!J20+'[10]5100'!J20+'[11]5100'!J20+'[12]5100'!J20+'[13]5100'!J20+'[14]5100'!J20+'[15]5100'!J20+'[21]5100'!J20+'[22]5100'!J20+'[23]5100'!J20+'[24]5100'!J20+'[25]5100'!J20</f>
        <v>16343415.589999676</v>
      </c>
    </row>
    <row r="108" spans="1:10" ht="12.95" hidden="1" customHeight="1">
      <c r="A108" s="3"/>
      <c r="B108" s="163" t="s">
        <v>322</v>
      </c>
      <c r="C108" s="119">
        <f>'[1]5100'!D21+'[2]5100'!D21+'[3]5100'!D21+'[4]5100'!D21+'[6]5100'!D21+'[5]5100'!D21+'[7]5100'!D21+'[8]5100'!D21+'[9]5100'!D21+'[10]5100'!D21+'[11]5100'!D21+'[12]5100'!D21+'[13]5100'!D21+'[14]5100'!D21+'[15]5100'!D21+'[21]5100'!D21+'[22]5100'!D21+'[23]5100'!D21+'[24]5100'!D21+'[25]5100'!D21</f>
        <v>6075091360</v>
      </c>
      <c r="D108" s="119">
        <f>'[1]5100'!E21+'[2]5100'!E21+'[3]5100'!E21+'[4]5100'!E21+'[6]5100'!E21+'[5]5100'!E21+'[7]5100'!E21+'[8]5100'!E21+'[9]5100'!E21+'[10]5100'!E21+'[11]5100'!E21+'[12]5100'!E21+'[13]5100'!E21+'[14]5100'!E21+'[15]5100'!E21+'[21]5100'!E21+'[22]5100'!E21+'[23]5100'!E21+'[24]5100'!E21+'[25]5100'!E21</f>
        <v>0</v>
      </c>
      <c r="E108" s="119">
        <f>'[1]5100'!F21+'[2]5100'!F21+'[3]5100'!F21+'[4]5100'!F21+'[6]5100'!F21+'[5]5100'!F21+'[7]5100'!F21+'[8]5100'!F21+'[9]5100'!F21+'[10]5100'!F21+'[11]5100'!F21+'[12]5100'!F21+'[13]5100'!F21+'[14]5100'!F21+'[15]5100'!F21+'[21]5100'!F21+'[22]5100'!F21+'[23]5100'!F21+'[24]5100'!F21+'[25]5100'!F21</f>
        <v>6075091360</v>
      </c>
      <c r="F108" s="119">
        <f>'[1]5100'!G21+'[2]5100'!G21+'[3]5100'!G21+'[4]5100'!G21+'[6]5100'!G21+'[5]5100'!G21+'[7]5100'!G21+'[8]5100'!G21+'[9]5100'!G21+'[10]5100'!G21+'[11]5100'!G21+'[12]5100'!G21+'[13]5100'!G21+'[14]5100'!G21+'[15]5100'!G21+'[21]5100'!G21+'[22]5100'!G21+'[23]5100'!G21+'[24]5100'!G21+'[25]5100'!G21</f>
        <v>6168684697.7200003</v>
      </c>
      <c r="G108" s="119">
        <f>'[1]5100'!H21+'[2]5100'!H21+'[3]5100'!H21+'[4]5100'!H21+'[6]5100'!H21+'[5]5100'!H21+'[7]5100'!H21+'[8]5100'!H21+'[9]5100'!H21+'[10]5100'!H21+'[11]5100'!H21+'[12]5100'!H21+'[13]5100'!H21+'[14]5100'!H21+'[15]5100'!H21+'[21]5100'!H21+'[22]5100'!H21+'[23]5100'!H21+'[24]5100'!H21+'[25]5100'!H21</f>
        <v>6140670752.6999998</v>
      </c>
      <c r="H108" s="119">
        <f>'[1]5100'!I21+'[2]5100'!I21+'[3]5100'!I21+'[4]5100'!I21+'[6]5100'!I21+'[5]5100'!I21+'[7]5100'!I21+'[8]5100'!I21+'[9]5100'!I21+'[10]5100'!I21+'[11]5100'!I21+'[12]5100'!I21+'[13]5100'!I21+'[14]5100'!I21+'[15]5100'!I21+'[21]5100'!I21+'[22]5100'!I21+'[23]5100'!I21+'[24]5100'!I21+'[25]5100'!I21</f>
        <v>258893113.28</v>
      </c>
      <c r="I108" s="119">
        <f>'[1]5100'!J21+'[2]5100'!J21+'[3]5100'!J21+'[4]5100'!J21+'[6]5100'!J21+'[5]5100'!J21+'[7]5100'!J21+'[8]5100'!J21+'[9]5100'!J21+'[10]5100'!J21+'[11]5100'!J21+'[12]5100'!J21+'[13]5100'!J21+'[14]5100'!J21+'[15]5100'!J21+'[21]5100'!J21+'[22]5100'!J21+'[23]5100'!J21+'[24]5100'!J21+'[25]5100'!J21</f>
        <v>28013945.020000458</v>
      </c>
    </row>
    <row r="109" spans="1:10" ht="12.95" hidden="1" customHeight="1">
      <c r="A109" s="3"/>
      <c r="B109" s="163" t="s">
        <v>323</v>
      </c>
      <c r="C109" s="119">
        <f>'[1]5100'!D22+'[2]5100'!D22+'[3]5100'!D22+'[4]5100'!D22+'[6]5100'!D22+'[5]5100'!D22+'[7]5100'!D22+'[8]5100'!D22+'[9]5100'!D22+'[10]5100'!D22+'[11]5100'!D22+'[12]5100'!D22+'[13]5100'!D22+'[14]5100'!D22+'[15]5100'!D22+'[21]5100'!D22+'[22]5100'!D22+'[23]5100'!D22+'[24]5100'!D22+'[25]5100'!D22</f>
        <v>833464520</v>
      </c>
      <c r="D109" s="119">
        <f>'[1]5100'!E22+'[2]5100'!E22+'[3]5100'!E22+'[4]5100'!E22+'[6]5100'!E22+'[5]5100'!E22+'[7]5100'!E22+'[8]5100'!E22+'[9]5100'!E22+'[10]5100'!E22+'[11]5100'!E22+'[12]5100'!E22+'[13]5100'!E22+'[14]5100'!E22+'[15]5100'!E22+'[21]5100'!E22+'[22]5100'!E22+'[23]5100'!E22+'[24]5100'!E22+'[25]5100'!E22</f>
        <v>52685735.159999996</v>
      </c>
      <c r="E109" s="119">
        <f>'[1]5100'!F22+'[2]5100'!F22+'[3]5100'!F22+'[4]5100'!F22+'[6]5100'!F22+'[5]5100'!F22+'[7]5100'!F22+'[8]5100'!F22+'[9]5100'!F22+'[10]5100'!F22+'[11]5100'!F22+'[12]5100'!F22+'[13]5100'!F22+'[14]5100'!F22+'[15]5100'!F22+'[21]5100'!F22+'[22]5100'!F22+'[23]5100'!F22+'[24]5100'!F22+'[25]5100'!F22</f>
        <v>886150255.16000009</v>
      </c>
      <c r="F109" s="119">
        <f>'[1]5100'!G22+'[2]5100'!G22+'[3]5100'!G22+'[4]5100'!G22+'[6]5100'!G22+'[5]5100'!G22+'[7]5100'!G22+'[8]5100'!G22+'[9]5100'!G22+'[10]5100'!G22+'[11]5100'!G22+'[12]5100'!G22+'[13]5100'!G22+'[14]5100'!G22+'[15]5100'!G22+'[21]5100'!G22+'[22]5100'!G22+'[23]5100'!G22+'[24]5100'!G22+'[25]5100'!G22</f>
        <v>1052356632.1200001</v>
      </c>
      <c r="G109" s="119">
        <f>'[1]5100'!H22+'[2]5100'!H22+'[3]5100'!H22+'[4]5100'!H22+'[6]5100'!H22+'[5]5100'!H22+'[7]5100'!H22+'[8]5100'!H22+'[9]5100'!H22+'[10]5100'!H22+'[11]5100'!H22+'[12]5100'!H22+'[13]5100'!H22+'[14]5100'!H22+'[15]5100'!H22+'[21]5100'!H22+'[22]5100'!H22+'[23]5100'!H22+'[24]5100'!H22+'[25]5100'!H22</f>
        <v>966288839.02999985</v>
      </c>
      <c r="H109" s="119">
        <f>'[1]5100'!I22+'[2]5100'!I22+'[3]5100'!I22+'[4]5100'!I22+'[6]5100'!I22+'[5]5100'!I22+'[7]5100'!I22+'[8]5100'!I22+'[9]5100'!I22+'[10]5100'!I22+'[11]5100'!I22+'[12]5100'!I22+'[13]5100'!I22+'[14]5100'!I22+'[15]5100'!I22+'[21]5100'!I22+'[22]5100'!I22+'[23]5100'!I22+'[24]5100'!I22+'[25]5100'!I22</f>
        <v>12774503.380000001</v>
      </c>
      <c r="I109" s="119">
        <f>'[1]5100'!J22+'[2]5100'!J22+'[3]5100'!J22+'[4]5100'!J22+'[6]5100'!J22+'[5]5100'!J22+'[7]5100'!J22+'[8]5100'!J22+'[9]5100'!J22+'[10]5100'!J22+'[11]5100'!J22+'[12]5100'!J22+'[13]5100'!J22+'[14]5100'!J22+'[15]5100'!J22+'[21]5100'!J22+'[22]5100'!J22+'[23]5100'!J22+'[24]5100'!J22+'[25]5100'!J22</f>
        <v>86067793.089999914</v>
      </c>
    </row>
    <row r="110" spans="1:10" ht="12.95" hidden="1" customHeight="1">
      <c r="A110" s="3"/>
      <c r="B110" s="163" t="s">
        <v>310</v>
      </c>
      <c r="C110" s="119">
        <f>'[1]5100'!D23+'[2]5100'!D23+'[3]5100'!D23+'[4]5100'!D23+'[6]5100'!D23+'[5]5100'!D23+'[7]5100'!D23+'[8]5100'!D23+'[9]5100'!D23+'[10]5100'!D23+'[11]5100'!D23+'[12]5100'!D23+'[13]5100'!D23+'[14]5100'!D23+'[15]5100'!D23+'[21]5100'!D23+'[22]5100'!D23+'[23]5100'!D23+'[24]5100'!D23+'[25]5100'!D23</f>
        <v>3625895407.1799998</v>
      </c>
      <c r="D110" s="119">
        <f>'[1]5100'!E23+'[2]5100'!E23+'[3]5100'!E23+'[4]5100'!E23+'[6]5100'!E23+'[5]5100'!E23+'[7]5100'!E23+'[8]5100'!E23+'[9]5100'!E23+'[10]5100'!E23+'[11]5100'!E23+'[12]5100'!E23+'[13]5100'!E23+'[14]5100'!E23+'[15]5100'!E23+'[21]5100'!E23+'[22]5100'!E23+'[23]5100'!E23+'[24]5100'!E23+'[25]5100'!E23</f>
        <v>37688297.559999995</v>
      </c>
      <c r="E110" s="119">
        <f>'[1]5100'!F23+'[2]5100'!F23+'[3]5100'!F23+'[4]5100'!F23+'[6]5100'!F23+'[5]5100'!F23+'[7]5100'!F23+'[8]5100'!F23+'[9]5100'!F23+'[10]5100'!F23+'[11]5100'!F23+'[12]5100'!F23+'[13]5100'!F23+'[14]5100'!F23+'[15]5100'!F23+'[21]5100'!F23+'[22]5100'!F23+'[23]5100'!F23+'[24]5100'!F23+'[25]5100'!F23</f>
        <v>3663583704.7399998</v>
      </c>
      <c r="F110" s="119">
        <f>'[1]5100'!G23+'[2]5100'!G23+'[3]5100'!G23+'[4]5100'!G23+'[6]5100'!G23+'[5]5100'!G23+'[7]5100'!G23+'[8]5100'!G23+'[9]5100'!G23+'[10]5100'!G23+'[11]5100'!G23+'[12]5100'!G23+'[13]5100'!G23+'[14]5100'!G23+'[15]5100'!G23+'[21]5100'!G23+'[22]5100'!G23+'[23]5100'!G23+'[24]5100'!G23+'[25]5100'!G23</f>
        <v>1805309681.7799997</v>
      </c>
      <c r="G110" s="119">
        <f>'[1]5100'!H23+'[2]5100'!H23+'[3]5100'!H23+'[4]5100'!H23+'[6]5100'!H23+'[5]5100'!H23+'[7]5100'!H23+'[8]5100'!H23+'[9]5100'!H23+'[10]5100'!H23+'[11]5100'!H23+'[12]5100'!H23+'[13]5100'!H23+'[14]5100'!H23+'[15]5100'!H23+'[21]5100'!H23+'[22]5100'!H23+'[23]5100'!H23+'[24]5100'!H23+'[25]5100'!H23</f>
        <v>1460172342.6099997</v>
      </c>
      <c r="H110" s="119">
        <f>'[1]5100'!I23+'[2]5100'!I23+'[3]5100'!I23+'[4]5100'!I23+'[6]5100'!I23+'[5]5100'!I23+'[7]5100'!I23+'[8]5100'!I23+'[9]5100'!I23+'[10]5100'!I23+'[11]5100'!I23+'[12]5100'!I23+'[13]5100'!I23+'[14]5100'!I23+'[15]5100'!I23+'[21]5100'!I23+'[22]5100'!I23+'[23]5100'!I23+'[24]5100'!I23+'[25]5100'!I23</f>
        <v>1641185932.9199998</v>
      </c>
      <c r="I110" s="119">
        <f>'[1]5100'!J23+'[2]5100'!J23+'[3]5100'!J23+'[4]5100'!J23+'[6]5100'!J23+'[5]5100'!J23+'[7]5100'!J23+'[8]5100'!J23+'[9]5100'!J23+'[10]5100'!J23+'[11]5100'!J23+'[12]5100'!J23+'[13]5100'!J23+'[14]5100'!J23+'[15]5100'!J23+'[21]5100'!J23+'[22]5100'!J23+'[23]5100'!J23+'[24]5100'!J23+'[25]5100'!J23</f>
        <v>345137339.17000008</v>
      </c>
    </row>
    <row r="111" spans="1:10" ht="12.95" hidden="1" customHeight="1">
      <c r="A111" s="3"/>
      <c r="B111" s="163" t="s">
        <v>324</v>
      </c>
      <c r="C111" s="119">
        <f>'[1]5100'!D24+'[2]5100'!D24+'[3]5100'!D24+'[4]5100'!D24+'[6]5100'!D24+'[5]5100'!D24+'[7]5100'!D24+'[8]5100'!D24+'[9]5100'!D24+'[10]5100'!D24+'[11]5100'!D24+'[12]5100'!D24+'[13]5100'!D24+'[14]5100'!D24+'[15]5100'!D24+'[21]5100'!D24+'[22]5100'!D24+'[23]5100'!D24+'[24]5100'!D24+'[25]5100'!D24</f>
        <v>10786170</v>
      </c>
      <c r="D111" s="119">
        <f>'[1]5100'!E24+'[2]5100'!E24+'[3]5100'!E24+'[4]5100'!E24+'[6]5100'!E24+'[5]5100'!E24+'[7]5100'!E24+'[8]5100'!E24+'[9]5100'!E24+'[10]5100'!E24+'[11]5100'!E24+'[12]5100'!E24+'[13]5100'!E24+'[14]5100'!E24+'[15]5100'!E24+'[21]5100'!E24+'[22]5100'!E24+'[23]5100'!E24+'[24]5100'!E24+'[25]5100'!E24</f>
        <v>4570.68</v>
      </c>
      <c r="E111" s="119">
        <f>'[1]5100'!F24+'[2]5100'!F24+'[3]5100'!F24+'[4]5100'!F24+'[6]5100'!F24+'[5]5100'!F24+'[7]5100'!F24+'[8]5100'!F24+'[9]5100'!F24+'[10]5100'!F24+'[11]5100'!F24+'[12]5100'!F24+'[13]5100'!F24+'[14]5100'!F24+'[15]5100'!F24+'[21]5100'!F24+'[22]5100'!F24+'[23]5100'!F24+'[24]5100'!F24+'[25]5100'!F24</f>
        <v>10790740.68</v>
      </c>
      <c r="F111" s="119">
        <f>'[1]5100'!G24+'[2]5100'!G24+'[3]5100'!G24+'[4]5100'!G24+'[6]5100'!G24+'[5]5100'!G24+'[7]5100'!G24+'[8]5100'!G24+'[9]5100'!G24+'[10]5100'!G24+'[11]5100'!G24+'[12]5100'!G24+'[13]5100'!G24+'[14]5100'!G24+'[15]5100'!G24+'[21]5100'!G24+'[22]5100'!G24+'[23]5100'!G24+'[24]5100'!G24+'[25]5100'!G24</f>
        <v>5321675.29</v>
      </c>
      <c r="G111" s="119">
        <f>'[1]5100'!H24+'[2]5100'!H24+'[3]5100'!H24+'[4]5100'!H24+'[6]5100'!H24+'[5]5100'!H24+'[7]5100'!H24+'[8]5100'!H24+'[9]5100'!H24+'[10]5100'!H24+'[11]5100'!H24+'[12]5100'!H24+'[13]5100'!H24+'[14]5100'!H24+'[15]5100'!H24+'[21]5100'!H24+'[22]5100'!H24+'[23]5100'!H24+'[24]5100'!H24+'[25]5100'!H24</f>
        <v>2574010.3300000005</v>
      </c>
      <c r="H111" s="119">
        <f>'[1]5100'!I24+'[2]5100'!I24+'[3]5100'!I24+'[4]5100'!I24+'[6]5100'!I24+'[5]5100'!I24+'[7]5100'!I24+'[8]5100'!I24+'[9]5100'!I24+'[10]5100'!I24+'[11]5100'!I24+'[12]5100'!I24+'[13]5100'!I24+'[14]5100'!I24+'[15]5100'!I24+'[21]5100'!I24+'[22]5100'!I24+'[23]5100'!I24+'[24]5100'!I24+'[25]5100'!I24</f>
        <v>2856728.28</v>
      </c>
      <c r="I111" s="119">
        <f>'[1]5100'!J24+'[2]5100'!J24+'[3]5100'!J24+'[4]5100'!J24+'[6]5100'!J24+'[5]5100'!J24+'[7]5100'!J24+'[8]5100'!J24+'[9]5100'!J24+'[10]5100'!J24+'[11]5100'!J24+'[12]5100'!J24+'[13]5100'!J24+'[14]5100'!J24+'[15]5100'!J24+'[21]5100'!J24+'[22]5100'!J24+'[23]5100'!J24+'[24]5100'!J24+'[25]5100'!J24</f>
        <v>2747664.96</v>
      </c>
    </row>
    <row r="112" spans="1:10" ht="12.95" hidden="1" customHeight="1">
      <c r="A112" s="3"/>
      <c r="B112" s="163" t="s">
        <v>325</v>
      </c>
      <c r="C112" s="119">
        <f>'[1]5100'!D25+'[2]5100'!D25+'[3]5100'!D25+'[4]5100'!D25+'[6]5100'!D25+'[5]5100'!D25+'[7]5100'!D25+'[8]5100'!D25+'[9]5100'!D25+'[10]5100'!D25+'[11]5100'!D25+'[12]5100'!D25+'[13]5100'!D25+'[14]5100'!D25+'[15]5100'!D25+'[21]5100'!D25+'[22]5100'!D25+'[23]5100'!D25+'[24]5100'!D25+'[25]5100'!D25</f>
        <v>661210</v>
      </c>
      <c r="D112" s="119">
        <f>'[1]5100'!E25+'[2]5100'!E25+'[3]5100'!E25+'[4]5100'!E25+'[6]5100'!E25+'[5]5100'!E25+'[7]5100'!E25+'[8]5100'!E25+'[9]5100'!E25+'[10]5100'!E25+'[11]5100'!E25+'[12]5100'!E25+'[13]5100'!E25+'[14]5100'!E25+'[15]5100'!E25+'[21]5100'!E25+'[22]5100'!E25+'[23]5100'!E25+'[24]5100'!E25+'[25]5100'!E25</f>
        <v>0</v>
      </c>
      <c r="E112" s="119">
        <f>'[1]5100'!F25+'[2]5100'!F25+'[3]5100'!F25+'[4]5100'!F25+'[6]5100'!F25+'[5]5100'!F25+'[7]5100'!F25+'[8]5100'!F25+'[9]5100'!F25+'[10]5100'!F25+'[11]5100'!F25+'[12]5100'!F25+'[13]5100'!F25+'[14]5100'!F25+'[15]5100'!F25+'[21]5100'!F25+'[22]5100'!F25+'[23]5100'!F25+'[24]5100'!F25+'[25]5100'!F25</f>
        <v>661210</v>
      </c>
      <c r="F112" s="119">
        <f>'[1]5100'!G25+'[2]5100'!G25+'[3]5100'!G25+'[4]5100'!G25+'[6]5100'!G25+'[5]5100'!G25+'[7]5100'!G25+'[8]5100'!G25+'[9]5100'!G25+'[10]5100'!G25+'[11]5100'!G25+'[12]5100'!G25+'[13]5100'!G25+'[14]5100'!G25+'[15]5100'!G25+'[21]5100'!G25+'[22]5100'!G25+'[23]5100'!G25+'[24]5100'!G25+'[25]5100'!G25</f>
        <v>233225.07</v>
      </c>
      <c r="G112" s="119">
        <f>'[1]5100'!H25+'[2]5100'!H25+'[3]5100'!H25+'[4]5100'!H25+'[6]5100'!H25+'[5]5100'!H25+'[7]5100'!H25+'[8]5100'!H25+'[9]5100'!H25+'[10]5100'!H25+'[11]5100'!H25+'[12]5100'!H25+'[13]5100'!H25+'[14]5100'!H25+'[15]5100'!H25+'[21]5100'!H25+'[22]5100'!H25+'[23]5100'!H25+'[24]5100'!H25+'[25]5100'!H25</f>
        <v>193225.07</v>
      </c>
      <c r="H112" s="119">
        <f>'[1]5100'!I25+'[2]5100'!I25+'[3]5100'!I25+'[4]5100'!I25+'[6]5100'!I25+'[5]5100'!I25+'[7]5100'!I25+'[8]5100'!I25+'[9]5100'!I25+'[10]5100'!I25+'[11]5100'!I25+'[12]5100'!I25+'[13]5100'!I25+'[14]5100'!I25+'[15]5100'!I25+'[21]5100'!I25+'[22]5100'!I25+'[23]5100'!I25+'[24]5100'!I25+'[25]5100'!I25</f>
        <v>0</v>
      </c>
      <c r="I112" s="119">
        <f>'[1]5100'!J25+'[2]5100'!J25+'[3]5100'!J25+'[4]5100'!J25+'[6]5100'!J25+'[5]5100'!J25+'[7]5100'!J25+'[8]5100'!J25+'[9]5100'!J25+'[10]5100'!J25+'[11]5100'!J25+'[12]5100'!J25+'[13]5100'!J25+'[14]5100'!J25+'[15]5100'!J25+'[21]5100'!J25+'[22]5100'!J25+'[23]5100'!J25+'[24]5100'!J25+'[25]5100'!J25</f>
        <v>40000</v>
      </c>
    </row>
    <row r="113" spans="1:10" ht="12.95" hidden="1" customHeight="1">
      <c r="A113" s="3"/>
      <c r="B113" s="163" t="s">
        <v>312</v>
      </c>
      <c r="C113" s="119">
        <f>'[1]5100'!D26+'[2]5100'!D26+'[3]5100'!D26+'[4]5100'!D26+'[6]5100'!D26+'[5]5100'!D26+'[7]5100'!D26+'[8]5100'!D26+'[9]5100'!D26+'[10]5100'!D26+'[11]5100'!D26+'[12]5100'!D26+'[13]5100'!D26+'[14]5100'!D26+'[15]5100'!D26+'[21]5100'!D26+'[22]5100'!D26+'[23]5100'!D26+'[24]5100'!D26+'[25]5100'!D26</f>
        <v>270278780</v>
      </c>
      <c r="D113" s="119">
        <f>'[1]5100'!E26+'[2]5100'!E26+'[3]5100'!E26+'[4]5100'!E26+'[6]5100'!E26+'[5]5100'!E26+'[7]5100'!E26+'[8]5100'!E26+'[9]5100'!E26+'[10]5100'!E26+'[11]5100'!E26+'[12]5100'!E26+'[13]5100'!E26+'[14]5100'!E26+'[15]5100'!E26+'[21]5100'!E26+'[22]5100'!E26+'[23]5100'!E26+'[24]5100'!E26+'[25]5100'!E26</f>
        <v>25553127.969999999</v>
      </c>
      <c r="E113" s="119">
        <f>'[1]5100'!F26+'[2]5100'!F26+'[3]5100'!F26+'[4]5100'!F26+'[6]5100'!F26+'[5]5100'!F26+'[7]5100'!F26+'[8]5100'!F26+'[9]5100'!F26+'[10]5100'!F26+'[11]5100'!F26+'[12]5100'!F26+'[13]5100'!F26+'[14]5100'!F26+'[15]5100'!F26+'[21]5100'!F26+'[22]5100'!F26+'[23]5100'!F26+'[24]5100'!F26+'[25]5100'!F26</f>
        <v>295831907.97000003</v>
      </c>
      <c r="F113" s="119">
        <f>'[1]5100'!G26+'[2]5100'!G26+'[3]5100'!G26+'[4]5100'!G26+'[6]5100'!G26+'[5]5100'!G26+'[7]5100'!G26+'[8]5100'!G26+'[9]5100'!G26+'[10]5100'!G26+'[11]5100'!G26+'[12]5100'!G26+'[13]5100'!G26+'[14]5100'!G26+'[15]5100'!G26+'[21]5100'!G26+'[22]5100'!G26+'[23]5100'!G26+'[24]5100'!G26+'[25]5100'!G26</f>
        <v>186262216.66</v>
      </c>
      <c r="G113" s="119">
        <f>'[1]5100'!H26+'[2]5100'!H26+'[3]5100'!H26+'[4]5100'!H26+'[6]5100'!H26+'[5]5100'!H26+'[7]5100'!H26+'[8]5100'!H26+'[9]5100'!H26+'[10]5100'!H26+'[11]5100'!H26+'[12]5100'!H26+'[13]5100'!H26+'[14]5100'!H26+'[15]5100'!H26+'[21]5100'!H26+'[22]5100'!H26+'[23]5100'!H26+'[24]5100'!H26+'[25]5100'!H26</f>
        <v>175510345.57000002</v>
      </c>
      <c r="H113" s="119">
        <f>'[1]5100'!I26+'[2]5100'!I26+'[3]5100'!I26+'[4]5100'!I26+'[6]5100'!I26+'[5]5100'!I26+'[7]5100'!I26+'[8]5100'!I26+'[9]5100'!I26+'[10]5100'!I26+'[11]5100'!I26+'[12]5100'!I26+'[13]5100'!I26+'[14]5100'!I26+'[15]5100'!I26+'[21]5100'!I26+'[22]5100'!I26+'[23]5100'!I26+'[24]5100'!I26+'[25]5100'!I26</f>
        <v>3388408.8699999996</v>
      </c>
      <c r="I113" s="119">
        <f>'[1]5100'!J26+'[2]5100'!J26+'[3]5100'!J26+'[4]5100'!J26+'[6]5100'!J26+'[5]5100'!J26+'[7]5100'!J26+'[8]5100'!J26+'[9]5100'!J26+'[10]5100'!J26+'[11]5100'!J26+'[12]5100'!J26+'[13]5100'!J26+'[14]5100'!J26+'[15]5100'!J26+'[21]5100'!J26+'[22]5100'!J26+'[23]5100'!J26+'[24]5100'!J26+'[25]5100'!J26</f>
        <v>10751871.089999994</v>
      </c>
    </row>
    <row r="114" spans="1:10" ht="12.95" hidden="1" customHeight="1">
      <c r="A114" s="3"/>
      <c r="B114" s="163" t="s">
        <v>313</v>
      </c>
      <c r="C114" s="119">
        <f>'[1]5100'!D27+'[2]5100'!D27+'[3]5100'!D27+'[4]5100'!D27+'[6]5100'!D27+'[5]5100'!D27+'[7]5100'!D27+'[8]5100'!D27+'[9]5100'!D27+'[10]5100'!D27+'[11]5100'!D27+'[12]5100'!D27+'[13]5100'!D27+'[14]5100'!D27+'[15]5100'!D27+'[21]5100'!D27+'[22]5100'!D27+'[23]5100'!D27+'[24]5100'!D27+'[25]5100'!D27</f>
        <v>5293700</v>
      </c>
      <c r="D114" s="119">
        <f>'[1]5100'!E27+'[2]5100'!E27+'[3]5100'!E27+'[4]5100'!E27+'[6]5100'!E27+'[5]5100'!E27+'[7]5100'!E27+'[8]5100'!E27+'[9]5100'!E27+'[10]5100'!E27+'[11]5100'!E27+'[12]5100'!E27+'[13]5100'!E27+'[14]5100'!E27+'[15]5100'!E27+'[21]5100'!E27+'[22]5100'!E27+'[23]5100'!E27+'[24]5100'!E27+'[25]5100'!E27</f>
        <v>431933319.68000001</v>
      </c>
      <c r="E114" s="119">
        <f>'[1]5100'!F27+'[2]5100'!F27+'[3]5100'!F27+'[4]5100'!F27+'[6]5100'!F27+'[5]5100'!F27+'[7]5100'!F27+'[8]5100'!F27+'[9]5100'!F27+'[10]5100'!F27+'[11]5100'!F27+'[12]5100'!F27+'[13]5100'!F27+'[14]5100'!F27+'[15]5100'!F27+'[21]5100'!F27+'[22]5100'!F27+'[23]5100'!F27+'[24]5100'!F27+'[25]5100'!F27</f>
        <v>437227019.68000001</v>
      </c>
      <c r="F114" s="119">
        <f>'[1]5100'!G27+'[2]5100'!G27+'[3]5100'!G27+'[4]5100'!G27+'[6]5100'!G27+'[5]5100'!G27+'[7]5100'!G27+'[8]5100'!G27+'[9]5100'!G27+'[10]5100'!G27+'[11]5100'!G27+'[12]5100'!G27+'[13]5100'!G27+'[14]5100'!G27+'[15]5100'!G27+'[21]5100'!G27+'[22]5100'!G27+'[23]5100'!G27+'[24]5100'!G27+'[25]5100'!G27</f>
        <v>120597558.35000001</v>
      </c>
      <c r="G114" s="119">
        <f>'[1]5100'!H27+'[2]5100'!H27+'[3]5100'!H27+'[4]5100'!H27+'[6]5100'!H27+'[5]5100'!H27+'[7]5100'!H27+'[8]5100'!H27+'[9]5100'!H27+'[10]5100'!H27+'[11]5100'!H27+'[12]5100'!H27+'[13]5100'!H27+'[14]5100'!H27+'[15]5100'!H27+'[21]5100'!H27+'[22]5100'!H27+'[23]5100'!H27+'[24]5100'!H27+'[25]5100'!H27</f>
        <v>118872611.99000001</v>
      </c>
      <c r="H114" s="119">
        <f>'[1]5100'!I27+'[2]5100'!I27+'[3]5100'!I27+'[4]5100'!I27+'[6]5100'!I27+'[5]5100'!I27+'[7]5100'!I27+'[8]5100'!I27+'[9]5100'!I27+'[10]5100'!I27+'[11]5100'!I27+'[12]5100'!I27+'[13]5100'!I27+'[14]5100'!I27+'[15]5100'!I27+'[21]5100'!I27+'[22]5100'!I27+'[23]5100'!I27+'[24]5100'!I27+'[25]5100'!I27</f>
        <v>3479.18</v>
      </c>
      <c r="I114" s="119">
        <f>'[1]5100'!J27+'[2]5100'!J27+'[3]5100'!J27+'[4]5100'!J27+'[6]5100'!J27+'[5]5100'!J27+'[7]5100'!J27+'[8]5100'!J27+'[9]5100'!J27+'[10]5100'!J27+'[11]5100'!J27+'[12]5100'!J27+'[13]5100'!J27+'[14]5100'!J27+'[15]5100'!J27+'[21]5100'!J27+'[22]5100'!J27+'[23]5100'!J27+'[24]5100'!J27+'[25]5100'!J27</f>
        <v>1724946.3599999994</v>
      </c>
    </row>
    <row r="115" spans="1:10" ht="12.95" hidden="1" customHeight="1">
      <c r="A115" s="3"/>
      <c r="B115" s="167" t="s">
        <v>314</v>
      </c>
      <c r="C115" s="119">
        <f>'[1]5100'!D28+'[2]5100'!D28+'[3]5100'!D28+'[4]5100'!D28+'[6]5100'!D28+'[5]5100'!D28+'[7]5100'!D28+'[8]5100'!D28+'[9]5100'!D28+'[10]5100'!D28+'[11]5100'!D28+'[12]5100'!D28+'[13]5100'!D28+'[14]5100'!D28+'[15]5100'!D28+'[21]5100'!D28+'[22]5100'!D28+'[23]5100'!D28+'[24]5100'!D28+'[25]5100'!D28</f>
        <v>4145136760</v>
      </c>
      <c r="D115" s="119">
        <f>'[1]5100'!E28+'[2]5100'!E28+'[3]5100'!E28+'[4]5100'!E28+'[6]5100'!E28+'[5]5100'!E28+'[7]5100'!E28+'[8]5100'!E28+'[9]5100'!E28+'[10]5100'!E28+'[11]5100'!E28+'[12]5100'!E28+'[13]5100'!E28+'[14]5100'!E28+'[15]5100'!E28+'[21]5100'!E28+'[22]5100'!E28+'[23]5100'!E28+'[24]5100'!E28+'[25]5100'!E28</f>
        <v>1226734881.53</v>
      </c>
      <c r="E115" s="119">
        <f>'[1]5100'!F28+'[2]5100'!F28+'[3]5100'!F28+'[4]5100'!F28+'[6]5100'!F28+'[5]5100'!F28+'[7]5100'!F28+'[8]5100'!F28+'[9]5100'!F28+'[10]5100'!F28+'[11]5100'!F28+'[12]5100'!F28+'[13]5100'!F28+'[14]5100'!F28+'[15]5100'!F28+'[21]5100'!F28+'[22]5100'!F28+'[23]5100'!F28+'[24]5100'!F28+'[25]5100'!F28</f>
        <v>5371871641.5299997</v>
      </c>
      <c r="F115" s="119">
        <f>'[1]5100'!G28+'[2]5100'!G28+'[3]5100'!G28+'[4]5100'!G28+'[6]5100'!G28+'[5]5100'!G28+'[7]5100'!G28+'[8]5100'!G28+'[9]5100'!G28+'[10]5100'!G28+'[11]5100'!G28+'[12]5100'!G28+'[13]5100'!G28+'[14]5100'!G28+'[15]5100'!G28+'[21]5100'!G28+'[22]5100'!G28+'[23]5100'!G28+'[24]5100'!G28+'[25]5100'!G28</f>
        <v>6972868344.3800001</v>
      </c>
      <c r="G115" s="119">
        <f>'[1]5100'!H28+'[2]5100'!H28+'[3]5100'!H28+'[4]5100'!H28+'[6]5100'!H28+'[5]5100'!H28+'[7]5100'!H28+'[8]5100'!H28+'[9]5100'!H28+'[10]5100'!H28+'[11]5100'!H28+'[12]5100'!H28+'[13]5100'!H28+'[14]5100'!H28+'[15]5100'!H28+'[21]5100'!H28+'[22]5100'!H28+'[23]5100'!H28+'[24]5100'!H28+'[25]5100'!H28</f>
        <v>6972542289.2300005</v>
      </c>
      <c r="H115" s="119">
        <f>'[1]5100'!I28+'[2]5100'!I28+'[3]5100'!I28+'[4]5100'!I28+'[6]5100'!I28+'[5]5100'!I28+'[7]5100'!I28+'[8]5100'!I28+'[9]5100'!I28+'[10]5100'!I28+'[11]5100'!I28+'[12]5100'!I28+'[13]5100'!I28+'[14]5100'!I28+'[15]5100'!I28+'[21]5100'!I28+'[22]5100'!I28+'[23]5100'!I28+'[24]5100'!I28+'[25]5100'!I28</f>
        <v>1760686.42</v>
      </c>
      <c r="I115" s="119">
        <f>'[1]5100'!J28+'[2]5100'!J28+'[3]5100'!J28+'[4]5100'!J28+'[6]5100'!J28+'[5]5100'!J28+'[7]5100'!J28+'[8]5100'!J28+'[9]5100'!J28+'[10]5100'!J28+'[11]5100'!J28+'[12]5100'!J28+'[13]5100'!J28+'[14]5100'!J28+'[15]5100'!J28+'[21]5100'!J28+'[22]5100'!J28+'[23]5100'!J28+'[24]5100'!J28+'[25]5100'!J28</f>
        <v>326055.14999923669</v>
      </c>
    </row>
    <row r="116" spans="1:10" ht="12.95" hidden="1" customHeight="1" thickBot="1">
      <c r="A116" s="3"/>
      <c r="B116" s="164" t="s">
        <v>326</v>
      </c>
      <c r="C116" s="165">
        <f t="shared" ref="C116:I116" si="18">SUM(C107:C115)</f>
        <v>18216335307.18</v>
      </c>
      <c r="D116" s="165">
        <f t="shared" si="18"/>
        <v>1774599932.5799999</v>
      </c>
      <c r="E116" s="165">
        <f t="shared" si="18"/>
        <v>19990935239.759998</v>
      </c>
      <c r="F116" s="165">
        <f t="shared" si="18"/>
        <v>19814962949.880001</v>
      </c>
      <c r="G116" s="165">
        <f t="shared" si="18"/>
        <v>19323809919.449997</v>
      </c>
      <c r="H116" s="165">
        <f t="shared" si="18"/>
        <v>2076610183.2099998</v>
      </c>
      <c r="I116" s="166">
        <f t="shared" si="18"/>
        <v>491153030.42999935</v>
      </c>
    </row>
    <row r="117" spans="1:10" ht="12.95" hidden="1" customHeight="1">
      <c r="A117" s="3"/>
    </row>
    <row r="118" spans="1:10" ht="12.95" hidden="1" customHeight="1">
      <c r="A118" s="3"/>
    </row>
    <row r="119" spans="1:10" ht="12.95" hidden="1" customHeight="1" thickBot="1">
      <c r="A119" s="3"/>
    </row>
    <row r="120" spans="1:10" ht="15" hidden="1" customHeight="1">
      <c r="A120" s="3"/>
      <c r="B120" s="233" t="s">
        <v>327</v>
      </c>
      <c r="C120" s="236" t="s">
        <v>290</v>
      </c>
      <c r="D120" s="236"/>
      <c r="E120" s="236"/>
      <c r="F120" s="236" t="s">
        <v>291</v>
      </c>
      <c r="G120" s="236" t="s">
        <v>292</v>
      </c>
      <c r="H120" s="236" t="s">
        <v>293</v>
      </c>
      <c r="I120" s="236" t="s">
        <v>294</v>
      </c>
      <c r="J120" s="231" t="s">
        <v>295</v>
      </c>
    </row>
    <row r="121" spans="1:10" hidden="1">
      <c r="B121" s="234"/>
      <c r="C121" s="154" t="s">
        <v>296</v>
      </c>
      <c r="D121" s="154" t="s">
        <v>297</v>
      </c>
      <c r="E121" s="154" t="s">
        <v>298</v>
      </c>
      <c r="F121" s="237"/>
      <c r="G121" s="237"/>
      <c r="H121" s="237"/>
      <c r="I121" s="237"/>
      <c r="J121" s="232"/>
    </row>
    <row r="122" spans="1:10" hidden="1">
      <c r="B122" s="235"/>
      <c r="C122" s="158" t="s">
        <v>299</v>
      </c>
      <c r="D122" s="158" t="s">
        <v>300</v>
      </c>
      <c r="E122" s="158" t="s">
        <v>301</v>
      </c>
      <c r="F122" s="159" t="s">
        <v>302</v>
      </c>
      <c r="G122" s="159" t="s">
        <v>303</v>
      </c>
      <c r="H122" s="159" t="s">
        <v>304</v>
      </c>
      <c r="I122" s="159" t="s">
        <v>305</v>
      </c>
      <c r="J122" s="160" t="s">
        <v>306</v>
      </c>
    </row>
    <row r="123" spans="1:10" hidden="1">
      <c r="B123" s="161" t="s">
        <v>307</v>
      </c>
      <c r="C123" s="162">
        <f>'[16]5100'!D5+'[17]5100'!D5+'[18]5100'!D5+'[19]5100'!D5+'[20]5100'!D5</f>
        <v>628253416.63999999</v>
      </c>
      <c r="D123" s="162">
        <f>'[16]5100'!E5+'[17]5100'!E5+'[18]5100'!E5+'[19]5100'!E5+'[20]5100'!E5</f>
        <v>21655714.77</v>
      </c>
      <c r="E123" s="162">
        <f>'[16]5100'!F5+'[17]5100'!F5+'[18]5100'!F5+'[19]5100'!F5+'[20]5100'!F5</f>
        <v>649909131.41000009</v>
      </c>
      <c r="F123" s="162">
        <f>'[16]5100'!G5+'[17]5100'!G5+'[18]5100'!G5+'[19]5100'!G5+'[20]5100'!G5</f>
        <v>511376515.23000002</v>
      </c>
      <c r="G123" s="162">
        <f>'[16]5100'!H5+'[17]5100'!H5+'[18]5100'!H5+'[19]5100'!H5+'[20]5100'!H5</f>
        <v>630589484.19000006</v>
      </c>
      <c r="H123" s="162">
        <f>'[16]5100'!I5+'[17]5100'!I5+'[18]5100'!I5+'[19]5100'!I5+'[20]5100'!I5</f>
        <v>19319647.220000014</v>
      </c>
      <c r="I123" s="162">
        <f>'[16]5100'!J5+'[17]5100'!J5+'[18]5100'!J5+'[19]5100'!J5+'[20]5100'!J5</f>
        <v>616419365.16999996</v>
      </c>
      <c r="J123" s="162">
        <f>'[16]5100'!K5+'[17]5100'!K5+'[18]5100'!K5+'[19]5100'!K5+'[20]5100'!K5</f>
        <v>14170119.019999996</v>
      </c>
    </row>
    <row r="124" spans="1:10" hidden="1">
      <c r="B124" s="163" t="s">
        <v>308</v>
      </c>
      <c r="C124" s="162">
        <f>'[16]5100'!D6+'[17]5100'!D6+'[18]5100'!D6+'[19]5100'!D6+'[20]5100'!D6</f>
        <v>169997586.93000001</v>
      </c>
      <c r="D124" s="162">
        <f>'[16]5100'!E6+'[17]5100'!E6+'[18]5100'!E6+'[19]5100'!E6+'[20]5100'!E6</f>
        <v>53518232.150000006</v>
      </c>
      <c r="E124" s="162">
        <f>'[16]5100'!F6+'[17]5100'!F6+'[18]5100'!F6+'[19]5100'!F6+'[20]5100'!F6</f>
        <v>223515819.07999998</v>
      </c>
      <c r="F124" s="162">
        <f>'[16]5100'!G6+'[17]5100'!G6+'[18]5100'!G6+'[19]5100'!G6+'[20]5100'!G6</f>
        <v>145542462.88</v>
      </c>
      <c r="G124" s="162">
        <f>'[16]5100'!H6+'[17]5100'!H6+'[18]5100'!H6+'[19]5100'!H6+'[20]5100'!H6</f>
        <v>170413100.17000002</v>
      </c>
      <c r="H124" s="162">
        <f>'[16]5100'!I6+'[17]5100'!I6+'[18]5100'!I6+'[19]5100'!I6+'[20]5100'!I6</f>
        <v>53102718.910000004</v>
      </c>
      <c r="I124" s="162">
        <f>'[16]5100'!J6+'[17]5100'!J6+'[18]5100'!J6+'[19]5100'!J6+'[20]5100'!J6</f>
        <v>157809579.29000002</v>
      </c>
      <c r="J124" s="162">
        <f>'[16]5100'!K6+'[17]5100'!K6+'[18]5100'!K6+'[19]5100'!K6+'[20]5100'!K6</f>
        <v>12603520.879999999</v>
      </c>
    </row>
    <row r="125" spans="1:10" hidden="1">
      <c r="B125" s="163" t="s">
        <v>309</v>
      </c>
      <c r="C125" s="162">
        <f>'[16]5100'!D7+'[17]5100'!D7+'[18]5100'!D7+'[19]5100'!D7+'[20]5100'!D7</f>
        <v>16503509.76</v>
      </c>
      <c r="D125" s="162">
        <f>'[16]5100'!E7+'[17]5100'!E7+'[18]5100'!E7+'[19]5100'!E7+'[20]5100'!E7</f>
        <v>844261.12000000011</v>
      </c>
      <c r="E125" s="162">
        <f>'[16]5100'!F7+'[17]5100'!F7+'[18]5100'!F7+'[19]5100'!F7+'[20]5100'!F7</f>
        <v>17347770.879999999</v>
      </c>
      <c r="F125" s="162">
        <f>'[16]5100'!G7+'[17]5100'!G7+'[18]5100'!G7+'[19]5100'!G7+'[20]5100'!G7</f>
        <v>11749564.620000001</v>
      </c>
      <c r="G125" s="162">
        <f>'[16]5100'!H7+'[17]5100'!H7+'[18]5100'!H7+'[19]5100'!H7+'[20]5100'!H7</f>
        <v>15915525.030000001</v>
      </c>
      <c r="H125" s="162">
        <f>'[16]5100'!I7+'[17]5100'!I7+'[18]5100'!I7+'[19]5100'!I7+'[20]5100'!I7</f>
        <v>1432245.8499999992</v>
      </c>
      <c r="I125" s="162">
        <f>'[16]5100'!J7+'[17]5100'!J7+'[18]5100'!J7+'[19]5100'!J7+'[20]5100'!J7</f>
        <v>15912425.110000001</v>
      </c>
      <c r="J125" s="162">
        <f>'[16]5100'!K7+'[17]5100'!K7+'[18]5100'!K7+'[19]5100'!K7+'[20]5100'!K7</f>
        <v>3099.9199999999255</v>
      </c>
    </row>
    <row r="126" spans="1:10" hidden="1">
      <c r="B126" s="163" t="s">
        <v>310</v>
      </c>
      <c r="C126" s="162">
        <f>'[16]5100'!D8+'[17]5100'!D8+'[18]5100'!D8+'[19]5100'!D8+'[20]5100'!D8</f>
        <v>22868208.300000001</v>
      </c>
      <c r="D126" s="162">
        <f>'[16]5100'!E8+'[17]5100'!E8+'[18]5100'!E8+'[19]5100'!E8+'[20]5100'!E8</f>
        <v>20877464.990000002</v>
      </c>
      <c r="E126" s="162">
        <f>'[16]5100'!F8+'[17]5100'!F8+'[18]5100'!F8+'[19]5100'!F8+'[20]5100'!F8</f>
        <v>43745673.289999999</v>
      </c>
      <c r="F126" s="162">
        <f>'[16]5100'!G8+'[17]5100'!G8+'[18]5100'!G8+'[19]5100'!G8+'[20]5100'!G8</f>
        <v>23056921.68</v>
      </c>
      <c r="G126" s="162">
        <f>'[16]5100'!H8+'[17]5100'!H8+'[18]5100'!H8+'[19]5100'!H8+'[20]5100'!H8</f>
        <v>26041752.739999998</v>
      </c>
      <c r="H126" s="162">
        <f>'[16]5100'!I8+'[17]5100'!I8+'[18]5100'!I8+'[19]5100'!I8+'[20]5100'!I8</f>
        <v>17703920.550000001</v>
      </c>
      <c r="I126" s="162">
        <f>'[16]5100'!J8+'[17]5100'!J8+'[18]5100'!J8+'[19]5100'!J8+'[20]5100'!J8</f>
        <v>25503834.050000001</v>
      </c>
      <c r="J126" s="162">
        <f>'[16]5100'!K8+'[17]5100'!K8+'[18]5100'!K8+'[19]5100'!K8+'[20]5100'!K8</f>
        <v>537918.68999999948</v>
      </c>
    </row>
    <row r="127" spans="1:10" hidden="1">
      <c r="B127" s="163" t="s">
        <v>521</v>
      </c>
      <c r="C127" s="162">
        <f>'[16]5100'!D9+'[17]5100'!D9+'[18]5100'!D9+'[19]5100'!D9+'[20]5100'!D9</f>
        <v>0</v>
      </c>
      <c r="D127" s="162">
        <f>'[16]5100'!E9+'[17]5100'!E9+'[18]5100'!E9+'[19]5100'!E9+'[20]5100'!E9</f>
        <v>0</v>
      </c>
      <c r="E127" s="162">
        <f>'[16]5100'!F9+'[17]5100'!F9+'[18]5100'!F9+'[19]5100'!F9+'[20]5100'!F9</f>
        <v>0</v>
      </c>
      <c r="F127" s="162">
        <f>'[16]5100'!G9+'[17]5100'!G9+'[18]5100'!G9+'[19]5100'!G9+'[20]5100'!G9</f>
        <v>0</v>
      </c>
      <c r="G127" s="162">
        <f>'[16]5100'!H9+'[17]5100'!H9+'[18]5100'!H9+'[19]5100'!H9+'[20]5100'!H9</f>
        <v>0</v>
      </c>
      <c r="H127" s="162">
        <f>'[16]5100'!I9+'[17]5100'!I9+'[18]5100'!I9+'[19]5100'!I9+'[20]5100'!I9</f>
        <v>0</v>
      </c>
      <c r="I127" s="162">
        <f>'[16]5100'!J9+'[17]5100'!J9+'[18]5100'!J9+'[19]5100'!J9+'[20]5100'!J9</f>
        <v>0</v>
      </c>
      <c r="J127" s="162">
        <f>'[16]5100'!K9+'[17]5100'!K9+'[18]5100'!K9+'[19]5100'!K9+'[20]5100'!K9</f>
        <v>0</v>
      </c>
    </row>
    <row r="128" spans="1:10" hidden="1">
      <c r="B128" s="163" t="s">
        <v>311</v>
      </c>
      <c r="C128" s="162">
        <f>'[16]5100'!D10+'[17]5100'!D10+'[18]5100'!D10+'[19]5100'!D10+'[20]5100'!D10</f>
        <v>174829889.06999999</v>
      </c>
      <c r="D128" s="162">
        <f>'[16]5100'!E10+'[17]5100'!E10+'[18]5100'!E10+'[19]5100'!E10+'[20]5100'!E10</f>
        <v>204907031.99000001</v>
      </c>
      <c r="E128" s="162">
        <f>'[16]5100'!F10+'[17]5100'!F10+'[18]5100'!F10+'[19]5100'!F10+'[20]5100'!F10</f>
        <v>379736921.06000006</v>
      </c>
      <c r="F128" s="162">
        <f>'[16]5100'!G10+'[17]5100'!G10+'[18]5100'!G10+'[19]5100'!G10+'[20]5100'!G10</f>
        <v>177335024.97999996</v>
      </c>
      <c r="G128" s="162">
        <f>'[16]5100'!H10+'[17]5100'!H10+'[18]5100'!H10+'[19]5100'!H10+'[20]5100'!H10</f>
        <v>194051500.25999999</v>
      </c>
      <c r="H128" s="162">
        <f>'[16]5100'!I10+'[17]5100'!I10+'[18]5100'!I10+'[19]5100'!I10+'[20]5100'!I10</f>
        <v>185685420.80000001</v>
      </c>
      <c r="I128" s="162">
        <f>'[16]5100'!J10+'[17]5100'!J10+'[18]5100'!J10+'[19]5100'!J10+'[20]5100'!J10</f>
        <v>185849231.10000002</v>
      </c>
      <c r="J128" s="162">
        <f>'[16]5100'!K10+'[17]5100'!K10+'[18]5100'!K10+'[19]5100'!K10+'[20]5100'!K10</f>
        <v>8202269.1599999871</v>
      </c>
    </row>
    <row r="129" spans="2:10" hidden="1">
      <c r="B129" s="163" t="s">
        <v>312</v>
      </c>
      <c r="C129" s="162">
        <f>'[16]5100'!D11+'[17]5100'!D11+'[18]5100'!D11+'[19]5100'!D11+'[20]5100'!D11</f>
        <v>4732055.4800000004</v>
      </c>
      <c r="D129" s="162">
        <f>'[16]5100'!E11+'[17]5100'!E11+'[18]5100'!E11+'[19]5100'!E11+'[20]5100'!E11</f>
        <v>1821474.7600000002</v>
      </c>
      <c r="E129" s="162">
        <f>'[16]5100'!F11+'[17]5100'!F11+'[18]5100'!F11+'[19]5100'!F11+'[20]5100'!F11</f>
        <v>6553530.2400000002</v>
      </c>
      <c r="F129" s="162">
        <f>'[16]5100'!G11+'[17]5100'!G11+'[18]5100'!G11+'[19]5100'!G11+'[20]5100'!G11</f>
        <v>2504396.6199999996</v>
      </c>
      <c r="G129" s="162">
        <f>'[16]5100'!H11+'[17]5100'!H11+'[18]5100'!H11+'[19]5100'!H11+'[20]5100'!H11</f>
        <v>2661993.0999999996</v>
      </c>
      <c r="H129" s="162">
        <f>'[16]5100'!I11+'[17]5100'!I11+'[18]5100'!I11+'[19]5100'!I11+'[20]5100'!I11</f>
        <v>3891537.14</v>
      </c>
      <c r="I129" s="162">
        <f>'[16]5100'!J11+'[17]5100'!J11+'[18]5100'!J11+'[19]5100'!J11+'[20]5100'!J11</f>
        <v>2224604.9900000002</v>
      </c>
      <c r="J129" s="162">
        <f>'[16]5100'!K11+'[17]5100'!K11+'[18]5100'!K11+'[19]5100'!K11+'[20]5100'!K11</f>
        <v>437388.10999999975</v>
      </c>
    </row>
    <row r="130" spans="2:10" hidden="1">
      <c r="B130" s="163" t="s">
        <v>313</v>
      </c>
      <c r="C130" s="162">
        <f>'[16]5100'!D12+'[17]5100'!D12+'[18]5100'!D12+'[19]5100'!D12+'[20]5100'!D12</f>
        <v>57813.66</v>
      </c>
      <c r="D130" s="162">
        <f>'[16]5100'!E12+'[17]5100'!E12+'[18]5100'!E12+'[19]5100'!E12+'[20]5100'!E12</f>
        <v>99348</v>
      </c>
      <c r="E130" s="162">
        <f>'[16]5100'!F12+'[17]5100'!F12+'[18]5100'!F12+'[19]5100'!F12+'[20]5100'!F12</f>
        <v>157161.66</v>
      </c>
      <c r="F130" s="162">
        <f>'[16]5100'!G12+'[17]5100'!G12+'[18]5100'!G12+'[19]5100'!G12+'[20]5100'!G12</f>
        <v>138790</v>
      </c>
      <c r="G130" s="162">
        <f>'[16]5100'!H12+'[17]5100'!H12+'[18]5100'!H12+'[19]5100'!H12+'[20]5100'!H12</f>
        <v>138790</v>
      </c>
      <c r="H130" s="162">
        <f>'[16]5100'!I12+'[17]5100'!I12+'[18]5100'!I12+'[19]5100'!I12+'[20]5100'!I12</f>
        <v>18371.660000000003</v>
      </c>
      <c r="I130" s="162">
        <f>'[16]5100'!J12+'[17]5100'!J12+'[18]5100'!J12+'[19]5100'!J12+'[20]5100'!J12</f>
        <v>138790</v>
      </c>
      <c r="J130" s="162">
        <f>'[16]5100'!K12+'[17]5100'!K12+'[18]5100'!K12+'[19]5100'!K12+'[20]5100'!K12</f>
        <v>0</v>
      </c>
    </row>
    <row r="131" spans="2:10" hidden="1">
      <c r="B131" s="163" t="s">
        <v>314</v>
      </c>
      <c r="C131" s="162">
        <f>'[16]5100'!D13+'[17]5100'!D13+'[18]5100'!D13+'[19]5100'!D13+'[20]5100'!D13</f>
        <v>16669644.779999997</v>
      </c>
      <c r="D131" s="162">
        <f>'[16]5100'!E13+'[17]5100'!E13+'[18]5100'!E13+'[19]5100'!E13+'[20]5100'!E13</f>
        <v>2573898.6800000002</v>
      </c>
      <c r="E131" s="162">
        <f>'[16]5100'!F13+'[17]5100'!F13+'[18]5100'!F13+'[19]5100'!F13+'[20]5100'!F13</f>
        <v>19243543.459999997</v>
      </c>
      <c r="F131" s="162">
        <f>'[16]5100'!G13+'[17]5100'!G13+'[18]5100'!G13+'[19]5100'!G13+'[20]5100'!G13</f>
        <v>19223468.059999999</v>
      </c>
      <c r="G131" s="162">
        <f>'[16]5100'!H13+'[17]5100'!H13+'[18]5100'!H13+'[19]5100'!H13+'[20]5100'!H13</f>
        <v>19238817.93</v>
      </c>
      <c r="H131" s="162">
        <f>'[16]5100'!I13+'[17]5100'!I13+'[18]5100'!I13+'[19]5100'!I13+'[20]5100'!I13</f>
        <v>4725.5299999993294</v>
      </c>
      <c r="I131" s="162">
        <f>'[16]5100'!J13+'[17]5100'!J13+'[18]5100'!J13+'[19]5100'!J13+'[20]5100'!J13</f>
        <v>19238817.93</v>
      </c>
      <c r="J131" s="162">
        <f>'[16]5100'!K13+'[17]5100'!K13+'[18]5100'!K13+'[19]5100'!K13+'[20]5100'!K13</f>
        <v>0</v>
      </c>
    </row>
    <row r="132" spans="2:10" ht="13.5" hidden="1" thickBot="1">
      <c r="B132" s="164" t="s">
        <v>315</v>
      </c>
      <c r="C132" s="165">
        <f t="shared" ref="C132:J132" si="19">SUM(C123:C131)</f>
        <v>1033912124.6199998</v>
      </c>
      <c r="D132" s="165">
        <f t="shared" si="19"/>
        <v>306297426.45999998</v>
      </c>
      <c r="E132" s="165">
        <f t="shared" si="19"/>
        <v>1340209551.0800002</v>
      </c>
      <c r="F132" s="165">
        <f t="shared" si="19"/>
        <v>890927144.06999981</v>
      </c>
      <c r="G132" s="165">
        <f t="shared" si="19"/>
        <v>1059050963.4200001</v>
      </c>
      <c r="H132" s="165">
        <f t="shared" si="19"/>
        <v>281158587.66000003</v>
      </c>
      <c r="I132" s="165">
        <f t="shared" si="19"/>
        <v>1023096647.64</v>
      </c>
      <c r="J132" s="166">
        <f t="shared" si="19"/>
        <v>35954315.779999979</v>
      </c>
    </row>
    <row r="133" spans="2:10" hidden="1"/>
    <row r="134" spans="2:10" ht="13.5" hidden="1" thickBot="1"/>
    <row r="135" spans="2:10" ht="76.5" hidden="1">
      <c r="B135" s="150" t="s">
        <v>328</v>
      </c>
      <c r="C135" s="171" t="s">
        <v>316</v>
      </c>
      <c r="D135" s="172"/>
      <c r="E135" s="173"/>
      <c r="F135" s="151" t="s">
        <v>317</v>
      </c>
      <c r="G135" s="151" t="s">
        <v>318</v>
      </c>
      <c r="H135" s="151" t="s">
        <v>319</v>
      </c>
      <c r="I135" s="152" t="s">
        <v>320</v>
      </c>
    </row>
    <row r="136" spans="2:10" hidden="1">
      <c r="B136" s="153"/>
      <c r="C136" s="154" t="s">
        <v>296</v>
      </c>
      <c r="D136" s="154" t="s">
        <v>297</v>
      </c>
      <c r="E136" s="154" t="s">
        <v>298</v>
      </c>
      <c r="F136" s="155"/>
      <c r="G136" s="155"/>
      <c r="H136" s="155"/>
      <c r="I136" s="156"/>
    </row>
    <row r="137" spans="2:10" hidden="1">
      <c r="B137" s="157"/>
      <c r="C137" s="158" t="s">
        <v>299</v>
      </c>
      <c r="D137" s="158" t="s">
        <v>300</v>
      </c>
      <c r="E137" s="158" t="s">
        <v>301</v>
      </c>
      <c r="F137" s="159" t="s">
        <v>303</v>
      </c>
      <c r="G137" s="159" t="s">
        <v>302</v>
      </c>
      <c r="H137" s="159" t="s">
        <v>304</v>
      </c>
      <c r="I137" s="160" t="s">
        <v>305</v>
      </c>
    </row>
    <row r="138" spans="2:10" hidden="1">
      <c r="B138" s="161" t="s">
        <v>321</v>
      </c>
      <c r="C138" s="162">
        <f>'[16]5100'!D20+'[17]5100'!D20+'[18]5100'!D20+'[19]5100'!D20+'[20]5100'!D20</f>
        <v>0</v>
      </c>
      <c r="D138" s="162">
        <f>'[16]5100'!E20+'[17]5100'!E20+'[18]5100'!E20+'[19]5100'!E20+'[20]5100'!E20</f>
        <v>0</v>
      </c>
      <c r="E138" s="162">
        <f>'[16]5100'!F20+'[17]5100'!F20+'[18]5100'!F20+'[19]5100'!F20+'[20]5100'!F20</f>
        <v>0</v>
      </c>
      <c r="F138" s="162">
        <f>'[16]5100'!G20+'[17]5100'!G20+'[18]5100'!G20+'[19]5100'!G20+'[20]5100'!G20</f>
        <v>0</v>
      </c>
      <c r="G138" s="162">
        <f>'[16]5100'!H20+'[17]5100'!H20+'[18]5100'!H20+'[19]5100'!H20+'[20]5100'!H20</f>
        <v>0</v>
      </c>
      <c r="H138" s="162">
        <f>'[16]5100'!I20+'[17]5100'!I20+'[18]5100'!I20+'[19]5100'!I20+'[20]5100'!I20</f>
        <v>0</v>
      </c>
      <c r="I138" s="162">
        <f>'[16]5100'!J20+'[17]5100'!J20+'[18]5100'!J20+'[19]5100'!J20+'[20]5100'!J20</f>
        <v>0</v>
      </c>
    </row>
    <row r="139" spans="2:10" hidden="1">
      <c r="B139" s="163" t="s">
        <v>322</v>
      </c>
      <c r="C139" s="162">
        <f>'[16]5100'!D21+'[17]5100'!D21+'[18]5100'!D21+'[19]5100'!D21+'[20]5100'!D21</f>
        <v>0</v>
      </c>
      <c r="D139" s="162">
        <f>'[16]5100'!E21+'[17]5100'!E21+'[18]5100'!E21+'[19]5100'!E21+'[20]5100'!E21</f>
        <v>0</v>
      </c>
      <c r="E139" s="162">
        <f>'[16]5100'!F21+'[17]5100'!F21+'[18]5100'!F21+'[19]5100'!F21+'[20]5100'!F21</f>
        <v>0</v>
      </c>
      <c r="F139" s="162">
        <f>'[16]5100'!G21+'[17]5100'!G21+'[18]5100'!G21+'[19]5100'!G21+'[20]5100'!G21</f>
        <v>0</v>
      </c>
      <c r="G139" s="162">
        <f>'[16]5100'!H21+'[17]5100'!H21+'[18]5100'!H21+'[19]5100'!H21+'[20]5100'!H21</f>
        <v>0</v>
      </c>
      <c r="H139" s="162">
        <f>'[16]5100'!I21+'[17]5100'!I21+'[18]5100'!I21+'[19]5100'!I21+'[20]5100'!I21</f>
        <v>0</v>
      </c>
      <c r="I139" s="162">
        <f>'[16]5100'!J21+'[17]5100'!J21+'[18]5100'!J21+'[19]5100'!J21+'[20]5100'!J21</f>
        <v>0</v>
      </c>
    </row>
    <row r="140" spans="2:10" hidden="1">
      <c r="B140" s="163" t="s">
        <v>323</v>
      </c>
      <c r="C140" s="162">
        <f>'[16]5100'!D22+'[17]5100'!D22+'[18]5100'!D22+'[19]5100'!D22+'[20]5100'!D22</f>
        <v>223396090.38000003</v>
      </c>
      <c r="D140" s="162">
        <f>'[16]5100'!E22+'[17]5100'!E22+'[18]5100'!E22+'[19]5100'!E22+'[20]5100'!E22</f>
        <v>22927555.699999996</v>
      </c>
      <c r="E140" s="162">
        <f>'[16]5100'!F22+'[17]5100'!F22+'[18]5100'!F22+'[19]5100'!F22+'[20]5100'!F22</f>
        <v>246323646.07999998</v>
      </c>
      <c r="F140" s="162">
        <f>'[16]5100'!G22+'[17]5100'!G22+'[18]5100'!G22+'[19]5100'!G22+'[20]5100'!G22</f>
        <v>240646956.13</v>
      </c>
      <c r="G140" s="162">
        <f>'[16]5100'!H22+'[17]5100'!H22+'[18]5100'!H22+'[19]5100'!H22+'[20]5100'!H22</f>
        <v>205298098.21000001</v>
      </c>
      <c r="H140" s="162">
        <f>'[16]5100'!I22+'[17]5100'!I22+'[18]5100'!I22+'[19]5100'!I22+'[20]5100'!I22</f>
        <v>15279471.529999999</v>
      </c>
      <c r="I140" s="162">
        <f>'[16]5100'!J22+'[17]5100'!J22+'[18]5100'!J22+'[19]5100'!J22+'[20]5100'!J22</f>
        <v>35348857.920000002</v>
      </c>
    </row>
    <row r="141" spans="2:10" hidden="1">
      <c r="B141" s="163" t="s">
        <v>310</v>
      </c>
      <c r="C141" s="162">
        <f>'[16]5100'!D23+'[17]5100'!D23+'[18]5100'!D23+'[19]5100'!D23+'[20]5100'!D23</f>
        <v>726405519.83999991</v>
      </c>
      <c r="D141" s="162">
        <f>'[16]5100'!E23+'[17]5100'!E23+'[18]5100'!E23+'[19]5100'!E23+'[20]5100'!E23</f>
        <v>23727326.129999999</v>
      </c>
      <c r="E141" s="162">
        <f>'[16]5100'!F23+'[17]5100'!F23+'[18]5100'!F23+'[19]5100'!F23+'[20]5100'!F23</f>
        <v>750132845.97000003</v>
      </c>
      <c r="F141" s="162">
        <f>'[16]5100'!G23+'[17]5100'!G23+'[18]5100'!G23+'[19]5100'!G23+'[20]5100'!G23</f>
        <v>750162756.66000009</v>
      </c>
      <c r="G141" s="162">
        <f>'[16]5100'!H23+'[17]5100'!H23+'[18]5100'!H23+'[19]5100'!H23+'[20]5100'!H23</f>
        <v>561906241.90999997</v>
      </c>
      <c r="H141" s="162">
        <f>'[16]5100'!I23+'[17]5100'!I23+'[18]5100'!I23+'[19]5100'!I23+'[20]5100'!I23</f>
        <v>0</v>
      </c>
      <c r="I141" s="162">
        <f>'[16]5100'!J23+'[17]5100'!J23+'[18]5100'!J23+'[19]5100'!J23+'[20]5100'!J23</f>
        <v>188256514.74999997</v>
      </c>
    </row>
    <row r="142" spans="2:10" hidden="1">
      <c r="B142" s="163" t="s">
        <v>324</v>
      </c>
      <c r="C142" s="162">
        <f>'[16]5100'!D24+'[17]5100'!D24+'[18]5100'!D24+'[19]5100'!D24+'[20]5100'!D24</f>
        <v>4245950</v>
      </c>
      <c r="D142" s="162">
        <f>'[16]5100'!E24+'[17]5100'!E24+'[18]5100'!E24+'[19]5100'!E24+'[20]5100'!E24</f>
        <v>1052790.8500000001</v>
      </c>
      <c r="E142" s="162">
        <f>'[16]5100'!F24+'[17]5100'!F24+'[18]5100'!F24+'[19]5100'!F24+'[20]5100'!F24</f>
        <v>5298740.8500000006</v>
      </c>
      <c r="F142" s="162">
        <f>'[16]5100'!G24+'[17]5100'!G24+'[18]5100'!G24+'[19]5100'!G24+'[20]5100'!G24</f>
        <v>4538044.8499999996</v>
      </c>
      <c r="G142" s="162">
        <f>'[16]5100'!H24+'[17]5100'!H24+'[18]5100'!H24+'[19]5100'!H24+'[20]5100'!H24</f>
        <v>3656584.04</v>
      </c>
      <c r="H142" s="162">
        <f>'[16]5100'!I24+'[17]5100'!I24+'[18]5100'!I24+'[19]5100'!I24+'[20]5100'!I24</f>
        <v>0</v>
      </c>
      <c r="I142" s="162">
        <f>'[16]5100'!J24+'[17]5100'!J24+'[18]5100'!J24+'[19]5100'!J24+'[20]5100'!J24</f>
        <v>881460.80999999994</v>
      </c>
    </row>
    <row r="143" spans="2:10" hidden="1">
      <c r="B143" s="163" t="s">
        <v>325</v>
      </c>
      <c r="C143" s="162">
        <f>'[16]5100'!D25+'[17]5100'!D25+'[18]5100'!D25+'[19]5100'!D25+'[20]5100'!D25</f>
        <v>0</v>
      </c>
      <c r="D143" s="162">
        <f>'[16]5100'!E25+'[17]5100'!E25+'[18]5100'!E25+'[19]5100'!E25+'[20]5100'!E25</f>
        <v>35493.089999999997</v>
      </c>
      <c r="E143" s="162">
        <f>'[16]5100'!F25+'[17]5100'!F25+'[18]5100'!F25+'[19]5100'!F25+'[20]5100'!F25</f>
        <v>35493.089999999997</v>
      </c>
      <c r="F143" s="162">
        <f>'[16]5100'!G25+'[17]5100'!G25+'[18]5100'!G25+'[19]5100'!G25+'[20]5100'!G25</f>
        <v>49782.27</v>
      </c>
      <c r="G143" s="162">
        <f>'[16]5100'!H25+'[17]5100'!H25+'[18]5100'!H25+'[19]5100'!H25+'[20]5100'!H25</f>
        <v>44030.39</v>
      </c>
      <c r="H143" s="162">
        <f>'[16]5100'!I25+'[17]5100'!I25+'[18]5100'!I25+'[19]5100'!I25+'[20]5100'!I25</f>
        <v>90.7</v>
      </c>
      <c r="I143" s="162">
        <f>'[16]5100'!J25+'[17]5100'!J25+'[18]5100'!J25+'[19]5100'!J25+'[20]5100'!J25</f>
        <v>5751.8799999999992</v>
      </c>
    </row>
    <row r="144" spans="2:10" hidden="1">
      <c r="B144" s="163" t="s">
        <v>312</v>
      </c>
      <c r="C144" s="162">
        <f>'[16]5100'!D26+'[17]5100'!D26+'[18]5100'!D26+'[19]5100'!D26+'[20]5100'!D26</f>
        <v>79864564.399999991</v>
      </c>
      <c r="D144" s="162">
        <f>'[16]5100'!E26+'[17]5100'!E26+'[18]5100'!E26+'[19]5100'!E26+'[20]5100'!E26</f>
        <v>24379931.280000001</v>
      </c>
      <c r="E144" s="162">
        <f>'[16]5100'!F26+'[17]5100'!F26+'[18]5100'!F26+'[19]5100'!F26+'[20]5100'!F26</f>
        <v>104244495.67999999</v>
      </c>
      <c r="F144" s="162">
        <f>'[16]5100'!G26+'[17]5100'!G26+'[18]5100'!G26+'[19]5100'!G26+'[20]5100'!G26</f>
        <v>105978556.3</v>
      </c>
      <c r="G144" s="162">
        <f>'[16]5100'!H26+'[17]5100'!H26+'[18]5100'!H26+'[19]5100'!H26+'[20]5100'!H26</f>
        <v>71422743.829999998</v>
      </c>
      <c r="H144" s="162">
        <f>'[16]5100'!I26+'[17]5100'!I26+'[18]5100'!I26+'[19]5100'!I26+'[20]5100'!I26</f>
        <v>0</v>
      </c>
      <c r="I144" s="162">
        <f>'[16]5100'!J26+'[17]5100'!J26+'[18]5100'!J26+'[19]5100'!J26+'[20]5100'!J26</f>
        <v>34555812.469999999</v>
      </c>
    </row>
    <row r="145" spans="1:9" hidden="1">
      <c r="B145" s="163" t="s">
        <v>313</v>
      </c>
      <c r="C145" s="162">
        <f>'[16]5100'!D27+'[17]5100'!D27+'[18]5100'!D27+'[19]5100'!D27+'[20]5100'!D27</f>
        <v>0</v>
      </c>
      <c r="D145" s="162">
        <f>'[16]5100'!E27+'[17]5100'!E27+'[18]5100'!E27+'[19]5100'!E27+'[20]5100'!E27</f>
        <v>226920763.30000001</v>
      </c>
      <c r="E145" s="162">
        <f>'[16]5100'!F27+'[17]5100'!F27+'[18]5100'!F27+'[19]5100'!F27+'[20]5100'!F27</f>
        <v>226920763.30000001</v>
      </c>
      <c r="F145" s="162">
        <f>'[16]5100'!G27+'[17]5100'!G27+'[18]5100'!G27+'[19]5100'!G27+'[20]5100'!G27</f>
        <v>151226.66999999998</v>
      </c>
      <c r="G145" s="162">
        <f>'[16]5100'!H27+'[17]5100'!H27+'[18]5100'!H27+'[19]5100'!H27+'[20]5100'!H27</f>
        <v>151226.66999999998</v>
      </c>
      <c r="H145" s="162">
        <f>'[16]5100'!I27+'[17]5100'!I27+'[18]5100'!I27+'[19]5100'!I27+'[20]5100'!I27</f>
        <v>0</v>
      </c>
      <c r="I145" s="162">
        <f>'[16]5100'!J27+'[17]5100'!J27+'[18]5100'!J27+'[19]5100'!J27+'[20]5100'!J27</f>
        <v>0</v>
      </c>
    </row>
    <row r="146" spans="1:9" hidden="1">
      <c r="B146" s="167" t="s">
        <v>314</v>
      </c>
      <c r="C146" s="162">
        <f>'[16]5100'!D28+'[17]5100'!D28+'[18]5100'!D28+'[19]5100'!D28+'[20]5100'!D28</f>
        <v>0</v>
      </c>
      <c r="D146" s="162">
        <f>'[16]5100'!E28+'[17]5100'!E28+'[18]5100'!E28+'[19]5100'!E28+'[20]5100'!E28</f>
        <v>7253565.9100000001</v>
      </c>
      <c r="E146" s="162">
        <f>'[16]5100'!F28+'[17]5100'!F28+'[18]5100'!F28+'[19]5100'!F28+'[20]5100'!F28</f>
        <v>7253565.9100000001</v>
      </c>
      <c r="F146" s="162">
        <f>'[16]5100'!G28+'[17]5100'!G28+'[18]5100'!G28+'[19]5100'!G28+'[20]5100'!G28</f>
        <v>13342812.990000002</v>
      </c>
      <c r="G146" s="162">
        <f>'[16]5100'!H28+'[17]5100'!H28+'[18]5100'!H28+'[19]5100'!H28+'[20]5100'!H28</f>
        <v>13342812.990000002</v>
      </c>
      <c r="H146" s="162">
        <f>'[16]5100'!I28+'[17]5100'!I28+'[18]5100'!I28+'[19]5100'!I28+'[20]5100'!I28</f>
        <v>0</v>
      </c>
      <c r="I146" s="162">
        <f>'[16]5100'!J28+'[17]5100'!J28+'[18]5100'!J28+'[19]5100'!J28+'[20]5100'!J28</f>
        <v>0</v>
      </c>
    </row>
    <row r="147" spans="1:9" ht="13.5" hidden="1" thickBot="1">
      <c r="B147" s="164" t="s">
        <v>326</v>
      </c>
      <c r="C147" s="165">
        <f t="shared" ref="C147:I147" si="20">SUM(C138:C146)</f>
        <v>1033912124.6199999</v>
      </c>
      <c r="D147" s="165">
        <f t="shared" si="20"/>
        <v>306297426.26000005</v>
      </c>
      <c r="E147" s="165">
        <f t="shared" si="20"/>
        <v>1340209550.8800001</v>
      </c>
      <c r="F147" s="165">
        <f t="shared" si="20"/>
        <v>1114870135.8700001</v>
      </c>
      <c r="G147" s="165">
        <f t="shared" si="20"/>
        <v>855821738.03999996</v>
      </c>
      <c r="H147" s="165">
        <f t="shared" si="20"/>
        <v>15279562.229999999</v>
      </c>
      <c r="I147" s="166">
        <f t="shared" si="20"/>
        <v>259048397.82999995</v>
      </c>
    </row>
    <row r="148" spans="1:9" hidden="1"/>
    <row r="149" spans="1:9" hidden="1"/>
    <row r="150" spans="1:9" hidden="1"/>
    <row r="151" spans="1:9" ht="13.5" hidden="1" thickBot="1"/>
    <row r="152" spans="1:9" ht="15.75" hidden="1">
      <c r="A152" s="250" t="s">
        <v>331</v>
      </c>
      <c r="B152" s="250"/>
      <c r="C152" s="27"/>
      <c r="D152" s="131"/>
      <c r="E152" s="131"/>
      <c r="F152" s="132"/>
      <c r="G152" s="131"/>
    </row>
    <row r="153" spans="1:9" ht="47.25" hidden="1">
      <c r="A153" s="245"/>
      <c r="B153" s="245"/>
      <c r="C153" s="245"/>
      <c r="D153" s="134" t="s">
        <v>242</v>
      </c>
      <c r="E153" s="134" t="s">
        <v>243</v>
      </c>
      <c r="F153" s="31"/>
      <c r="G153" s="133" t="s">
        <v>244</v>
      </c>
    </row>
    <row r="154" spans="1:9" ht="15.75" hidden="1">
      <c r="A154" s="246" t="s">
        <v>29</v>
      </c>
      <c r="B154" s="246"/>
      <c r="C154" s="246"/>
      <c r="D154" s="134" t="s">
        <v>245</v>
      </c>
      <c r="E154" s="134" t="s">
        <v>246</v>
      </c>
      <c r="F154" s="135" t="s">
        <v>247</v>
      </c>
      <c r="G154" s="134" t="s">
        <v>248</v>
      </c>
    </row>
    <row r="155" spans="1:9" ht="15.75" hidden="1">
      <c r="A155" s="136" t="s">
        <v>249</v>
      </c>
      <c r="B155" s="111" t="s">
        <v>250</v>
      </c>
      <c r="C155" s="120"/>
      <c r="D155" s="120">
        <f>SUM('[1]5100'!$G$20:$G$24)+SUM('[2]5100'!$G$20:$G$24)+SUM('[3]5100'!$G$20:$G$24)+SUM('[4]5100'!$G$20:$G$24)+SUM('[5]5100'!$G$20:$G$24)+SUM('[6]5100'!$G$20:$G$24)+SUM('[7]5100'!$G$20:$G$24)+SUM('[8]5100'!$G$20:$G$24)+SUM('[9]5100'!$G$20:$G$24)+SUM('[10]5100'!$G$20:$G$24)+SUM('[11]5100'!$G$20:$G$24)+SUM('[12]5100'!$G$20:$G$24)+SUM('[13]5100'!$G$20:$G$24)+SUM('[14]5100'!$G$20:$G$24)+SUM('[15]5100'!$G$20:$G$24)+SUM('[21]5100'!$G$20:$G$24)+SUM('[22]5100'!$G$20:$G$24)+SUM('[23]5100'!$G$20:$G$24)+SUM('[24]5100'!$G$20:$G$24)+SUM('[25]5100'!$G$20:$G$24)</f>
        <v>12535001605.42</v>
      </c>
      <c r="E155" s="120">
        <f>SUM('[1]5100'!$H$5:$H$9)+SUM('[2]5100'!$H$5:$H$9)+SUM('[3]5100'!$H$5:$H$9)+SUM('[4]5100'!$H$5:$H$9)+SUM('[5]5100'!$H$5:$H$9)+SUM('[6]5100'!$H$5:$H$9)+SUM('[7]5100'!$H$5:$H$9)+SUM('[8]5100'!$H$5:$H$9)+SUM('[9]5100'!$H$5:$H$9)+SUM('[10]5100'!$H$5:$H$9)+SUM('[11]5100'!$H$5:$H$9)+SUM('[12]5100'!$H$5:$H$9)+SUM('[13]5100'!$H$5:$H$9)+SUM('[14]5100'!$H$5:$H$9)+SUM('[15]5100'!$H$5:$H$9)+SUM('[21]5100'!$H$5:$H$9)+SUM('[22]5100'!$H$5:$H$9)+SUM('[23]5100'!$H$5:$H$9)+SUM('[24]5100'!$H$5:$H$9)+SUM('[25]5100'!$H$5:$H$9)</f>
        <v>13749552179.099998</v>
      </c>
      <c r="F155" s="120"/>
      <c r="G155" s="120">
        <f t="shared" ref="G155:G161" si="21">D155-E155</f>
        <v>-1214550573.6799984</v>
      </c>
    </row>
    <row r="156" spans="1:9" ht="15.75" hidden="1">
      <c r="A156" s="41" t="s">
        <v>251</v>
      </c>
      <c r="B156" s="31" t="s">
        <v>252</v>
      </c>
      <c r="C156" s="119"/>
      <c r="D156" s="119">
        <f>SUM('[1]5100'!$G$25:$G$26)+SUM('[2]5100'!$G$25:$G$26)+SUM('[3]5100'!$G$25:$G$26)+SUM('[4]5100'!$G$25:$G$26)+SUM('[5]5100'!$G$25:$G$26)+SUM('[6]5100'!$G$25:$G$26)+SUM('[7]5100'!$G$25:$G$26)+SUM('[8]5100'!$G$25:$G$26)+SUM('[9]5100'!$G$25:$G$26)+SUM('[10]5100'!$G$25:$G$26)+SUM('[11]5100'!$G$25:$G$26)+SUM('[12]5100'!$G$25:$G$26)+SUM('[13]5100'!$G$25:$G$26)+SUM('[14]5100'!$G$25:$G$26)+SUM('[15]5100'!$G$25:$G$26)+SUM('[21]5100'!$G$25:$G$26)+SUM('[22]5100'!$G$25:$G$26)+SUM('[23]5100'!$G$25:$G$26)+SUM('[24]5100'!$G$25:$G$26)+SUM('[25]5100'!$G$25:$G$26)</f>
        <v>186495441.72999999</v>
      </c>
      <c r="E156" s="119">
        <f>SUM('[1]5100'!$H$10:$H$11)+SUM('[2]5100'!$H$10:$H$11)+SUM('[3]5100'!$H$10:$H$11)+SUM('[4]5100'!$H$10:$H$11)+SUM('[5]5100'!$H$10:$H$11)+SUM('[6]5100'!$H$10:$H$11)+SUM('[7]5100'!$H$10:$H$11)+SUM('[8]5100'!$H$10:$H$11)+SUM('[9]5100'!$H$10:$H$11)+SUM('[10]5100'!$H$10:$H$11)+SUM('[11]5100'!$H$10:$H$11)+SUM('[12]5100'!$H$10:$H$11)+SUM('[13]5100'!$H$10:$H$11)+SUM('[14]5100'!$H$10:$H$11)+SUM('[15]5100'!$H$10:$H$11)+SUM('[21]5100'!$H$10:$H$11)+SUM('[22]5100'!$H$10:$H$11)+SUM('[23]5100'!$H$10:$H$11)+SUM('[24]5100'!$H$10:$H$11)+SUM('[25]5100'!$H$10:$H$11)</f>
        <v>642393162.71000004</v>
      </c>
      <c r="F156" s="119"/>
      <c r="G156" s="119">
        <f t="shared" si="21"/>
        <v>-455897720.98000002</v>
      </c>
    </row>
    <row r="157" spans="1:9" ht="15.75" hidden="1">
      <c r="A157" s="41" t="s">
        <v>253</v>
      </c>
      <c r="B157" s="31" t="s">
        <v>254</v>
      </c>
      <c r="C157" s="119"/>
      <c r="D157" s="119">
        <f>'[1]5120'!D6+'[2]5120'!D6+'[3]5120'!D6+'[4]5120'!D6+'[5]5120'!D6++'[6]5120'!D6+'[7]5120'!D6+'[8]5120'!D6+'[9]5120'!D6+'[10]5120'!D6+'[11]5120'!D6+'[12]5120'!D6+'[13]5120'!D6+'[14]5120'!D6+'[15]5120'!D6+'[21]5120'!D6+'[22]5120'!D6+'[23]5120'!D6+'[24]5120'!D6+'[25]5120'!D6</f>
        <v>3642908.11</v>
      </c>
      <c r="E157" s="119">
        <f>'[1]5120'!E6+'[2]5120'!E6+'[3]5120'!E6+'[4]5120'!E6+'[5]5120'!E6++'[6]5120'!E6+'[7]5120'!E6+'[8]5120'!E6+'[9]5120'!E6+'[10]5120'!E6+'[11]5120'!E6+'[12]5120'!E6+'[13]5120'!E6+'[14]5120'!E6+'[15]5120'!E6+'[21]5120'!E6+'[22]5120'!E6+'[23]5120'!E6+'[24]5120'!E6+'[25]5120'!E6</f>
        <v>3504105.46</v>
      </c>
      <c r="F157" s="119"/>
      <c r="G157" s="119">
        <f t="shared" si="21"/>
        <v>138802.64999999991</v>
      </c>
    </row>
    <row r="158" spans="1:9" ht="15.75" hidden="1">
      <c r="A158" s="137" t="s">
        <v>255</v>
      </c>
      <c r="B158" s="137"/>
      <c r="C158" s="138"/>
      <c r="D158" s="138">
        <f>D155+D156+D157</f>
        <v>12725139955.26</v>
      </c>
      <c r="E158" s="138">
        <f>E155+E156+E157</f>
        <v>14395449447.269997</v>
      </c>
      <c r="F158" s="119"/>
      <c r="G158" s="138">
        <f t="shared" si="21"/>
        <v>-1670309492.0099964</v>
      </c>
    </row>
    <row r="159" spans="1:9" ht="15.75" hidden="1">
      <c r="A159" s="41" t="s">
        <v>256</v>
      </c>
      <c r="B159" s="31" t="s">
        <v>228</v>
      </c>
      <c r="C159" s="119"/>
      <c r="D159" s="119">
        <f>'[1]5120'!D5+'[2]5120'!D5+'[3]5120'!D5+'[4]5120'!D5+'[5]5120'!D5++'[6]5120'!D5+'[7]5120'!D5+'[8]5120'!D5+'[9]5120'!D5+'[10]5120'!D5+'[11]5120'!D5+'[12]5120'!D5+'[13]5120'!D5+'[14]5120'!D5+'[15]5120'!D5+'[21]5120'!D5+'[22]5120'!D5+'[23]5120'!D5+'[24]5120'!D5+'[25]5120'!D5</f>
        <v>120597558.35000001</v>
      </c>
      <c r="E159" s="119">
        <f>'[1]5120'!E5+'[2]5120'!E5+'[3]5120'!E5+'[4]5120'!E5+'[5]5120'!E5++'[6]5120'!E5+'[7]5120'!E5+'[8]5120'!E5+'[9]5120'!E5+'[10]5120'!E5+'[11]5120'!E5+'[12]5120'!E5+'[13]5120'!E5+'[14]5120'!E5+'[15]5120'!E5+'[21]5120'!E5+'[22]5120'!E5+'[23]5120'!E5+'[24]5120'!E5+'[25]5120'!E5</f>
        <v>439746304.77000004</v>
      </c>
      <c r="F159" s="119"/>
      <c r="G159" s="119">
        <f t="shared" si="21"/>
        <v>-319148746.42000002</v>
      </c>
    </row>
    <row r="160" spans="1:9" ht="15.75" hidden="1">
      <c r="A160" s="41" t="s">
        <v>257</v>
      </c>
      <c r="B160" s="31" t="s">
        <v>258</v>
      </c>
      <c r="C160" s="119"/>
      <c r="D160" s="119">
        <f>'[1]5120'!D8+'[2]5120'!D8+'[3]5120'!D8+'[4]5120'!D8+'[5]5120'!D8++'[6]5120'!D8+'[7]5120'!D8+'[8]5120'!D8+'[9]5120'!D8+'[10]5120'!D8+'[11]5120'!D8+'[12]5120'!D8+'[13]5120'!D8+'[14]5120'!D8+'[15]5120'!D8+'[21]5120'!D8+'[22]5120'!D8+'[23]5120'!D8+'[24]5120'!D8+'[25]5120'!D8</f>
        <v>6972868344.3800001</v>
      </c>
      <c r="E160" s="119">
        <f>'[1]5120'!E8+'[2]5120'!E8+'[3]5120'!E8+'[4]5120'!E8+'[5]5120'!E8++'[6]5120'!E8+'[7]5120'!E8+'[8]5120'!E8+'[9]5120'!E8+'[10]5120'!E8+'[11]5120'!E8+'[12]5120'!E8+'[13]5120'!E8+'[14]5120'!E8+'[15]5120'!E8+'[21]5120'!E8+'[22]5120'!E8+'[23]5120'!E8+'[24]5120'!E8+'[25]5120'!E8</f>
        <v>3748115553.3599997</v>
      </c>
      <c r="F160" s="119"/>
      <c r="G160" s="119">
        <f t="shared" si="21"/>
        <v>3224752791.0200005</v>
      </c>
    </row>
    <row r="161" spans="1:10" ht="15.75" hidden="1">
      <c r="A161" s="111" t="s">
        <v>259</v>
      </c>
      <c r="B161" s="111"/>
      <c r="C161" s="120"/>
      <c r="D161" s="120">
        <f>D159+D160</f>
        <v>7093465902.7300005</v>
      </c>
      <c r="E161" s="120">
        <f>E159+E160</f>
        <v>4187861858.1299996</v>
      </c>
      <c r="F161" s="119"/>
      <c r="G161" s="138">
        <f t="shared" si="21"/>
        <v>2905604044.6000009</v>
      </c>
    </row>
    <row r="162" spans="1:10" ht="15.75" hidden="1">
      <c r="A162" s="247" t="s">
        <v>260</v>
      </c>
      <c r="B162" s="247"/>
      <c r="C162" s="247"/>
      <c r="D162" s="139">
        <f>D158+D161</f>
        <v>19818605857.990002</v>
      </c>
      <c r="E162" s="139">
        <f>E158+E161</f>
        <v>18583311305.399998</v>
      </c>
      <c r="F162" s="119"/>
      <c r="G162" s="139">
        <f>G158+G161</f>
        <v>1235294552.5900044</v>
      </c>
      <c r="J162" s="26"/>
    </row>
    <row r="163" spans="1:10" ht="15.75" hidden="1">
      <c r="A163" s="140" t="s">
        <v>261</v>
      </c>
      <c r="B163" s="31"/>
      <c r="C163" s="119"/>
      <c r="D163" s="119"/>
      <c r="E163" s="119"/>
      <c r="F163" s="119"/>
      <c r="G163" s="120"/>
      <c r="J163" s="26"/>
    </row>
    <row r="164" spans="1:10" ht="15.75" hidden="1">
      <c r="A164" s="144" t="s">
        <v>262</v>
      </c>
      <c r="B164" s="31"/>
      <c r="C164" s="119"/>
      <c r="D164" s="119"/>
      <c r="E164" s="119"/>
      <c r="F164" s="119">
        <f>'[1]5120'!F10+'[2]5120'!F10+'[3]5120'!F10+'[4]5120'!F10+'[5]5120'!F10++'[6]5120'!F10+'[7]5120'!F10+'[8]5120'!F10+'[9]5120'!F10+'[10]5120'!F10+'[11]5120'!F10+'[12]5120'!F10+'[13]5120'!F10+'[14]5120'!F10+'[15]5120'!F10+'[21]5120'!F10+'[22]5120'!F10+'[23]5120'!F10+'[24]5120'!F10+'[25]5120'!F10</f>
        <v>2856487.78</v>
      </c>
      <c r="G164" s="119"/>
    </row>
    <row r="165" spans="1:10" ht="15.75" hidden="1">
      <c r="A165" s="144" t="s">
        <v>263</v>
      </c>
      <c r="B165" s="31"/>
      <c r="C165" s="119"/>
      <c r="D165" s="119"/>
      <c r="E165" s="119"/>
      <c r="F165" s="119">
        <f>'[1]5120'!F12+'[2]5120'!F12+'[3]5120'!F12+'[4]5120'!F12+'[5]5120'!F12++'[6]5120'!F12+'[7]5120'!F12+'[8]5120'!F12+'[9]5120'!F12+'[10]5120'!F12+'[11]5120'!F12+'[12]5120'!F12+'[13]5120'!F12+'[14]5120'!F12+'[15]5120'!F12+'[21]5120'!F12+'[22]5120'!F12+'[23]5120'!F12+'[24]5120'!F12+'[25]5120'!F12</f>
        <v>142803853.44</v>
      </c>
      <c r="G165" s="119"/>
    </row>
    <row r="166" spans="1:10" ht="15.75" hidden="1">
      <c r="A166" s="144" t="s">
        <v>264</v>
      </c>
      <c r="B166" s="31"/>
      <c r="C166" s="119"/>
      <c r="D166" s="119"/>
      <c r="E166" s="119"/>
      <c r="F166" s="119">
        <f>'[1]5120'!F11+'[2]5120'!F11+'[3]5120'!F11+'[4]5120'!F11+'[5]5120'!F11++'[6]5120'!F11+'[7]5120'!F11+'[8]5120'!F11+'[9]5120'!F11+'[10]5120'!F11+'[11]5120'!F11+'[12]5120'!F11+'[13]5120'!F11+'[14]5120'!F11+'[15]5120'!F11+'[21]5120'!F11+'[22]5120'!F11+'[23]5120'!F11+'[24]5120'!F11+'[25]5120'!F11</f>
        <v>473770086.96999997</v>
      </c>
      <c r="G166" s="119"/>
    </row>
    <row r="167" spans="1:10" ht="15.75" hidden="1">
      <c r="A167" s="247" t="s">
        <v>265</v>
      </c>
      <c r="B167" s="247"/>
      <c r="C167" s="247"/>
      <c r="D167" s="247"/>
      <c r="E167" s="247"/>
      <c r="F167" s="145">
        <f>F164+F165-F166</f>
        <v>-328109745.75</v>
      </c>
      <c r="G167" s="119"/>
    </row>
    <row r="168" spans="1:10" ht="16.5" hidden="1" thickBot="1">
      <c r="A168" s="251" t="s">
        <v>266</v>
      </c>
      <c r="B168" s="251"/>
      <c r="C168" s="251"/>
      <c r="D168" s="251"/>
      <c r="E168" s="251"/>
      <c r="F168" s="251"/>
      <c r="G168" s="146">
        <f>G162+F167</f>
        <v>907184806.84000444</v>
      </c>
    </row>
    <row r="169" spans="1:10" ht="13.5" hidden="1" thickBot="1"/>
    <row r="170" spans="1:10" ht="15.75" hidden="1">
      <c r="A170" s="250" t="s">
        <v>332</v>
      </c>
      <c r="B170" s="250"/>
      <c r="C170" s="27"/>
      <c r="D170" s="131"/>
      <c r="E170" s="131"/>
      <c r="F170" s="132"/>
      <c r="G170" s="131"/>
    </row>
    <row r="171" spans="1:10" ht="47.25" hidden="1">
      <c r="A171" s="245"/>
      <c r="B171" s="245"/>
      <c r="C171" s="245"/>
      <c r="D171" s="134" t="s">
        <v>242</v>
      </c>
      <c r="E171" s="134" t="s">
        <v>243</v>
      </c>
      <c r="F171" s="31"/>
      <c r="G171" s="133" t="s">
        <v>244</v>
      </c>
    </row>
    <row r="172" spans="1:10" ht="15.75" hidden="1">
      <c r="A172" s="246" t="s">
        <v>29</v>
      </c>
      <c r="B172" s="246"/>
      <c r="C172" s="246"/>
      <c r="D172" s="134" t="s">
        <v>245</v>
      </c>
      <c r="E172" s="134" t="s">
        <v>246</v>
      </c>
      <c r="F172" s="135" t="s">
        <v>247</v>
      </c>
      <c r="G172" s="134" t="s">
        <v>248</v>
      </c>
    </row>
    <row r="173" spans="1:10" ht="15.75" hidden="1">
      <c r="A173" s="136" t="s">
        <v>249</v>
      </c>
      <c r="B173" s="111" t="s">
        <v>250</v>
      </c>
      <c r="C173" s="120"/>
      <c r="D173" s="120">
        <f>SUM('[16]5100'!$G$20:$G$24)+SUM('[17]5100'!$G$20:$G$24)+SUM('[18]5100'!$G$20:$G$24)+SUM('[19]5100'!$G$20:$G$24)+SUM('[20]5100'!$G$20:$G$24)</f>
        <v>995347757.63999999</v>
      </c>
      <c r="E173" s="120">
        <f>SUM('[16]5100'!$H$5:$H$9)+SUM('[17]5100'!$H$5:$H$9)+SUM('[18]5100'!$H$5:$H$9)+SUM('[19]5100'!$H$5:$H$9)+SUM('[20]5100'!$H$5:$H$9)</f>
        <v>842959862.13</v>
      </c>
      <c r="F173" s="120"/>
      <c r="G173" s="120">
        <f t="shared" ref="G173:G179" si="22">D173-E173</f>
        <v>152387895.50999999</v>
      </c>
    </row>
    <row r="174" spans="1:10" ht="15.75" hidden="1">
      <c r="A174" s="41" t="s">
        <v>251</v>
      </c>
      <c r="B174" s="31" t="s">
        <v>252</v>
      </c>
      <c r="C174" s="119"/>
      <c r="D174" s="119">
        <f>SUM('[16]5100'!$G$25:$G$26)+SUM('[17]5100'!$G$25:$G$26)+SUM('[18]5100'!$G$25:$G$26)+SUM('[19]5100'!$G$25:$G$26)+SUM('[20]5100'!$G$25:$G$26)</f>
        <v>106028338.57000001</v>
      </c>
      <c r="E174" s="119">
        <f>SUM('[16]5100'!$H$10:$H$11)+SUM('[17]5100'!$H$10:$H$11)+SUM('[18]5100'!$H$10:$H$11)+SUM('[19]5100'!$H$10:$H$11)+SUM('[20]5100'!$H$10:$H$11)</f>
        <v>196713493.36000004</v>
      </c>
      <c r="F174" s="119"/>
      <c r="G174" s="119">
        <f t="shared" si="22"/>
        <v>-90685154.790000036</v>
      </c>
    </row>
    <row r="175" spans="1:10" ht="15.75" hidden="1">
      <c r="A175" s="41" t="s">
        <v>253</v>
      </c>
      <c r="B175" s="31" t="s">
        <v>254</v>
      </c>
      <c r="C175" s="119"/>
      <c r="D175" s="119">
        <f>'[16]5120'!D6+'[17]5120'!D6+'[18]5120'!D6+'[19]5120'!D6+'[20]5120'!D6</f>
        <v>0</v>
      </c>
      <c r="E175" s="119">
        <f>'[16]5120'!E6+'[17]5120'!E6+'[18]5120'!E6+'[19]5120'!E6+'[20]5120'!E6</f>
        <v>0</v>
      </c>
      <c r="F175" s="119"/>
      <c r="G175" s="119">
        <f t="shared" si="22"/>
        <v>0</v>
      </c>
    </row>
    <row r="176" spans="1:10" ht="15.75" hidden="1">
      <c r="A176" s="137" t="s">
        <v>255</v>
      </c>
      <c r="B176" s="137"/>
      <c r="C176" s="138"/>
      <c r="D176" s="138">
        <f>D173+D174+D175</f>
        <v>1101376096.21</v>
      </c>
      <c r="E176" s="138">
        <f>E173+E174+E175</f>
        <v>1039673355.49</v>
      </c>
      <c r="F176" s="119"/>
      <c r="G176" s="138">
        <f t="shared" si="22"/>
        <v>61702740.720000029</v>
      </c>
    </row>
    <row r="177" spans="1:10" ht="15.75" hidden="1">
      <c r="A177" s="41" t="s">
        <v>256</v>
      </c>
      <c r="B177" s="31" t="s">
        <v>228</v>
      </c>
      <c r="C177" s="119"/>
      <c r="D177" s="119">
        <f>'[16]5120'!D5+'[17]5120'!D5+'[18]5120'!D5+'[19]5120'!D5+'[20]5120'!D5</f>
        <v>151226.66999999998</v>
      </c>
      <c r="E177" s="119">
        <f>'[16]5120'!E5+'[17]5120'!E5+'[18]5120'!E5+'[19]5120'!E5+'[20]5120'!E5</f>
        <v>138790</v>
      </c>
      <c r="F177" s="119"/>
      <c r="G177" s="119">
        <f t="shared" si="22"/>
        <v>12436.669999999984</v>
      </c>
    </row>
    <row r="178" spans="1:10" ht="15.75" hidden="1">
      <c r="A178" s="41" t="s">
        <v>257</v>
      </c>
      <c r="B178" s="31" t="s">
        <v>258</v>
      </c>
      <c r="C178" s="119"/>
      <c r="D178" s="119">
        <f>'[16]5120'!D8+'[17]5120'!D8+'[18]5120'!D8+'[19]5120'!D8+'[20]5120'!D8</f>
        <v>13342812.990000002</v>
      </c>
      <c r="E178" s="119">
        <f>'[16]5120'!E8+'[17]5120'!E8+'[18]5120'!E8+'[19]5120'!E8+'[20]5120'!E8</f>
        <v>19238817.93</v>
      </c>
      <c r="F178" s="119"/>
      <c r="G178" s="119">
        <f t="shared" si="22"/>
        <v>-5896004.9399999976</v>
      </c>
    </row>
    <row r="179" spans="1:10" ht="15.75" hidden="1">
      <c r="A179" s="111" t="s">
        <v>259</v>
      </c>
      <c r="B179" s="111"/>
      <c r="C179" s="120"/>
      <c r="D179" s="120">
        <f>D177+D178</f>
        <v>13494039.660000002</v>
      </c>
      <c r="E179" s="120">
        <f>E177+E178</f>
        <v>19377607.93</v>
      </c>
      <c r="F179" s="119"/>
      <c r="G179" s="138">
        <f t="shared" si="22"/>
        <v>-5883568.2699999977</v>
      </c>
    </row>
    <row r="180" spans="1:10" ht="15.75" hidden="1">
      <c r="A180" s="247" t="s">
        <v>260</v>
      </c>
      <c r="B180" s="247"/>
      <c r="C180" s="247"/>
      <c r="D180" s="139">
        <f>D176+D179</f>
        <v>1114870135.8700001</v>
      </c>
      <c r="E180" s="139">
        <f>E176+E179</f>
        <v>1059050963.42</v>
      </c>
      <c r="F180" s="119"/>
      <c r="G180" s="139">
        <f>G176+G179</f>
        <v>55819172.450000033</v>
      </c>
      <c r="J180" s="26"/>
    </row>
    <row r="181" spans="1:10" ht="15.75" hidden="1">
      <c r="A181" s="140" t="s">
        <v>261</v>
      </c>
      <c r="B181" s="31"/>
      <c r="C181" s="119"/>
      <c r="D181" s="119"/>
      <c r="E181" s="119"/>
      <c r="F181" s="119"/>
      <c r="G181" s="120"/>
    </row>
    <row r="182" spans="1:10" ht="15.75" hidden="1">
      <c r="A182" s="144" t="s">
        <v>262</v>
      </c>
      <c r="B182" s="31"/>
      <c r="C182" s="119"/>
      <c r="D182" s="119"/>
      <c r="E182" s="119"/>
      <c r="F182" s="119">
        <f>'[16]5120'!F10+'[17]5120'!F10+'[18]5120'!F10+'[19]5120'!F10+'[20]5120'!F10</f>
        <v>8948936.2000000011</v>
      </c>
      <c r="G182" s="119"/>
    </row>
    <row r="183" spans="1:10" ht="15.75" hidden="1">
      <c r="A183" s="144" t="s">
        <v>263</v>
      </c>
      <c r="B183" s="31"/>
      <c r="C183" s="119"/>
      <c r="D183" s="119"/>
      <c r="E183" s="119"/>
      <c r="F183" s="119">
        <f>'[16]5120'!F12+'[17]5120'!F12+'[18]5120'!F12+'[19]5120'!F12+'[20]5120'!F12</f>
        <v>42129424.439999998</v>
      </c>
      <c r="G183" s="119"/>
    </row>
    <row r="184" spans="1:10" ht="15.75" hidden="1">
      <c r="A184" s="144" t="s">
        <v>264</v>
      </c>
      <c r="B184" s="31"/>
      <c r="C184" s="119"/>
      <c r="D184" s="119"/>
      <c r="E184" s="119"/>
      <c r="F184" s="119">
        <f>'[16]5120'!F11+'[17]5120'!F11+'[18]5120'!F11+'[19]5120'!F11+'[20]5120'!F11</f>
        <v>61985480.730000004</v>
      </c>
      <c r="G184" s="119"/>
    </row>
    <row r="185" spans="1:10" ht="15.75" hidden="1">
      <c r="A185" s="247" t="s">
        <v>265</v>
      </c>
      <c r="B185" s="247"/>
      <c r="C185" s="247"/>
      <c r="D185" s="247"/>
      <c r="E185" s="247"/>
      <c r="F185" s="145">
        <f>F182+F183-F184</f>
        <v>-10907120.090000004</v>
      </c>
      <c r="G185" s="119"/>
    </row>
    <row r="186" spans="1:10" ht="16.5" hidden="1" thickBot="1">
      <c r="A186" s="251" t="s">
        <v>266</v>
      </c>
      <c r="B186" s="251"/>
      <c r="C186" s="251"/>
      <c r="D186" s="251"/>
      <c r="E186" s="251"/>
      <c r="F186" s="251"/>
      <c r="G186" s="146">
        <f>G180+F185</f>
        <v>44912052.360000029</v>
      </c>
    </row>
    <row r="187" spans="1:10" hidden="1"/>
    <row r="188" spans="1:10" hidden="1"/>
    <row r="189" spans="1:10" hidden="1"/>
  </sheetData>
  <sheetProtection selectLockedCells="1" selectUnlockedCells="1"/>
  <mergeCells count="56">
    <mergeCell ref="A185:E185"/>
    <mergeCell ref="A186:F186"/>
    <mergeCell ref="A48:C48"/>
    <mergeCell ref="A152:B152"/>
    <mergeCell ref="A153:C153"/>
    <mergeCell ref="A154:C154"/>
    <mergeCell ref="A162:C162"/>
    <mergeCell ref="A167:E167"/>
    <mergeCell ref="A168:F168"/>
    <mergeCell ref="A170:B170"/>
    <mergeCell ref="A171:C171"/>
    <mergeCell ref="A172:C172"/>
    <mergeCell ref="A180:C180"/>
    <mergeCell ref="A80:B80"/>
    <mergeCell ref="B120:B122"/>
    <mergeCell ref="C120:E120"/>
    <mergeCell ref="A79:B79"/>
    <mergeCell ref="A81:B81"/>
    <mergeCell ref="A78:B78"/>
    <mergeCell ref="F12:M12"/>
    <mergeCell ref="A12:B12"/>
    <mergeCell ref="A25:B25"/>
    <mergeCell ref="F30:M30"/>
    <mergeCell ref="F13:M13"/>
    <mergeCell ref="C13:E13"/>
    <mergeCell ref="A64:F64"/>
    <mergeCell ref="A63:E63"/>
    <mergeCell ref="A71:B71"/>
    <mergeCell ref="E70:G70"/>
    <mergeCell ref="A30:B30"/>
    <mergeCell ref="C31:E31"/>
    <mergeCell ref="A73:B73"/>
    <mergeCell ref="A72:B72"/>
    <mergeCell ref="A77:B77"/>
    <mergeCell ref="A33:B33"/>
    <mergeCell ref="G31:M31"/>
    <mergeCell ref="A76:B76"/>
    <mergeCell ref="A70:C70"/>
    <mergeCell ref="A43:B43"/>
    <mergeCell ref="A49:C49"/>
    <mergeCell ref="A50:C50"/>
    <mergeCell ref="A58:C58"/>
    <mergeCell ref="A74:B74"/>
    <mergeCell ref="A75:B75"/>
    <mergeCell ref="J120:J121"/>
    <mergeCell ref="J89:J90"/>
    <mergeCell ref="B89:B91"/>
    <mergeCell ref="C89:E89"/>
    <mergeCell ref="F89:F90"/>
    <mergeCell ref="G89:G90"/>
    <mergeCell ref="H89:H90"/>
    <mergeCell ref="I89:I90"/>
    <mergeCell ref="H120:H121"/>
    <mergeCell ref="I120:I121"/>
    <mergeCell ref="F120:F121"/>
    <mergeCell ref="G120:G121"/>
  </mergeCells>
  <phoneticPr fontId="1" type="noConversion"/>
  <printOptions horizontalCentered="1"/>
  <pageMargins left="0.31496062992125984" right="0.31496062992125984" top="0.59055118110236227" bottom="0.59055118110236227" header="0" footer="0"/>
  <pageSetup paperSize="9" scale="43"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11.42578125" defaultRowHeight="12.75"/>
  <cols>
    <col min="1" max="16384" width="11.42578125" style="225"/>
  </cols>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pageSetUpPr fitToPage="1"/>
  </sheetPr>
  <dimension ref="A1:HG206"/>
  <sheetViews>
    <sheetView zoomScale="75" workbookViewId="0">
      <selection activeCell="B1" sqref="B1"/>
    </sheetView>
  </sheetViews>
  <sheetFormatPr baseColWidth="10" defaultColWidth="11.42578125" defaultRowHeight="12.75"/>
  <cols>
    <col min="1" max="1" width="6.5703125" style="3" customWidth="1"/>
    <col min="2" max="2" width="47" style="3" customWidth="1"/>
    <col min="3" max="4" width="18.7109375" style="3" customWidth="1"/>
    <col min="5" max="5" width="18" style="3" customWidth="1"/>
    <col min="6" max="6" width="18.7109375" style="3" customWidth="1"/>
    <col min="7" max="7" width="6.42578125" style="3" customWidth="1"/>
    <col min="8" max="8" width="19.5703125" style="3" customWidth="1"/>
    <col min="9" max="11" width="19.28515625" style="3" customWidth="1"/>
    <col min="12" max="27" width="19.28515625" style="3" hidden="1" customWidth="1"/>
    <col min="28" max="28" width="17.140625" style="3" hidden="1" customWidth="1"/>
    <col min="29" max="29" width="17.7109375" style="3" hidden="1" customWidth="1"/>
    <col min="30" max="31" width="19.85546875" style="3" hidden="1" customWidth="1"/>
    <col min="32" max="32" width="19.28515625" style="3" hidden="1" customWidth="1"/>
    <col min="33" max="33" width="17.28515625" style="3" hidden="1" customWidth="1"/>
    <col min="34" max="35" width="17.140625" style="3" hidden="1" customWidth="1"/>
    <col min="36" max="36" width="21.140625" style="3" hidden="1" customWidth="1"/>
    <col min="37" max="16384" width="11.42578125" style="3"/>
  </cols>
  <sheetData>
    <row r="1" spans="1:215" customFormat="1" ht="60" customHeight="1">
      <c r="A1" s="5"/>
      <c r="B1" s="7"/>
      <c r="C1" s="7"/>
      <c r="D1" s="9"/>
      <c r="E1" s="9"/>
      <c r="F1" s="3"/>
      <c r="G1" s="9"/>
      <c r="H1" s="7" t="s">
        <v>24</v>
      </c>
      <c r="I1" s="8">
        <f>Balance!AF1</f>
        <v>2016</v>
      </c>
      <c r="J1" s="3"/>
      <c r="K1" s="3"/>
      <c r="L1" s="3"/>
      <c r="M1" s="3"/>
      <c r="N1" s="3"/>
      <c r="O1" s="3"/>
      <c r="P1" s="3"/>
      <c r="Q1" s="3"/>
      <c r="R1" s="3"/>
      <c r="S1" s="3"/>
      <c r="T1" s="3"/>
      <c r="U1" s="3"/>
      <c r="V1" s="3"/>
      <c r="W1" s="3"/>
      <c r="X1" s="3"/>
      <c r="Y1" s="3"/>
      <c r="Z1" s="45"/>
      <c r="AA1" s="45"/>
      <c r="AB1" s="45"/>
      <c r="AC1" s="45"/>
      <c r="AD1" s="45"/>
      <c r="AE1" s="45"/>
      <c r="AF1" s="45"/>
      <c r="AG1" s="45"/>
      <c r="AH1" s="45"/>
      <c r="AI1" s="45"/>
      <c r="AJ1" s="45"/>
      <c r="AK1" s="45"/>
      <c r="AL1" s="45"/>
      <c r="AM1" s="45"/>
      <c r="AN1" s="45"/>
      <c r="AO1" s="45"/>
      <c r="AP1" s="45"/>
      <c r="AQ1" s="45"/>
      <c r="AR1" s="45"/>
      <c r="AS1" s="45"/>
      <c r="AT1" s="45"/>
      <c r="AU1" s="45"/>
      <c r="AV1" s="45"/>
      <c r="AW1" s="45"/>
      <c r="AX1" s="45"/>
      <c r="AY1" s="45"/>
      <c r="AZ1" s="45"/>
      <c r="BA1" s="45"/>
      <c r="BB1" s="45"/>
      <c r="BC1" s="45"/>
      <c r="BD1" s="45"/>
      <c r="BE1" s="45"/>
      <c r="BF1" s="45"/>
      <c r="BG1" s="45"/>
      <c r="BH1" s="45"/>
      <c r="BI1" s="45"/>
      <c r="BJ1" s="46"/>
      <c r="BK1" s="46"/>
      <c r="BL1" s="46"/>
      <c r="BM1" s="46"/>
      <c r="BN1" s="46"/>
      <c r="BO1" s="46"/>
      <c r="BP1" s="46"/>
      <c r="BQ1" s="46"/>
      <c r="BR1" s="46"/>
      <c r="BS1" s="46"/>
      <c r="BT1" s="46"/>
      <c r="BU1" s="46"/>
      <c r="BV1" s="46"/>
      <c r="BW1" s="46"/>
      <c r="BX1" s="46"/>
      <c r="BY1" s="46"/>
      <c r="BZ1" s="46"/>
      <c r="CA1" s="46"/>
      <c r="CB1" s="46"/>
      <c r="CC1" s="46"/>
      <c r="CD1" s="46"/>
      <c r="CE1" s="46"/>
      <c r="CF1" s="46"/>
      <c r="CG1" s="46"/>
      <c r="CH1" s="46"/>
      <c r="CI1" s="46"/>
      <c r="CJ1" s="46"/>
      <c r="CK1" s="46"/>
      <c r="CL1" s="46"/>
      <c r="CM1" s="46"/>
      <c r="CN1" s="46"/>
      <c r="CO1" s="46"/>
      <c r="CP1" s="46"/>
      <c r="CQ1" s="46"/>
      <c r="CR1" s="46"/>
      <c r="CS1" s="46"/>
      <c r="CT1" s="46"/>
      <c r="CU1" s="46"/>
      <c r="CV1" s="46"/>
      <c r="CW1" s="46"/>
      <c r="CX1" s="46"/>
      <c r="CY1" s="46"/>
      <c r="CZ1" s="46"/>
      <c r="DA1" s="46"/>
      <c r="DB1" s="46"/>
      <c r="DC1" s="46"/>
      <c r="DD1" s="46"/>
      <c r="DE1" s="46"/>
      <c r="DF1" s="46"/>
      <c r="DG1" s="46"/>
      <c r="DH1" s="46"/>
      <c r="DI1" s="46"/>
      <c r="DJ1" s="46"/>
      <c r="DK1" s="46"/>
      <c r="DL1" s="46"/>
      <c r="DM1" s="46"/>
      <c r="DN1" s="46"/>
      <c r="DO1" s="46"/>
      <c r="DP1" s="46"/>
      <c r="DQ1" s="46"/>
      <c r="DR1" s="46"/>
      <c r="DS1" s="46"/>
      <c r="DT1" s="46"/>
      <c r="DU1" s="46"/>
      <c r="DV1" s="46"/>
      <c r="DW1" s="46"/>
      <c r="DX1" s="46"/>
      <c r="DY1" s="46"/>
      <c r="DZ1" s="46"/>
      <c r="EA1" s="46"/>
      <c r="EB1" s="46"/>
      <c r="EC1" s="46"/>
      <c r="ED1" s="46"/>
      <c r="EE1" s="46"/>
      <c r="EF1" s="46"/>
      <c r="EG1" s="46"/>
      <c r="EH1" s="46"/>
      <c r="EI1" s="46"/>
      <c r="EJ1" s="46"/>
      <c r="EK1" s="46"/>
      <c r="EL1" s="46"/>
      <c r="EM1" s="46"/>
    </row>
    <row r="2" spans="1:215" customFormat="1" ht="12.95" customHeight="1" thickBot="1">
      <c r="A2" s="5"/>
      <c r="B2" s="6"/>
      <c r="C2" s="6"/>
      <c r="D2" s="9"/>
      <c r="E2" s="9"/>
      <c r="F2" s="9"/>
      <c r="G2" s="7"/>
      <c r="H2" s="87"/>
      <c r="I2" s="3"/>
      <c r="J2" s="3"/>
      <c r="K2" s="3"/>
      <c r="L2" s="3"/>
      <c r="M2" s="3"/>
      <c r="N2" s="3"/>
      <c r="O2" s="3"/>
      <c r="P2" s="3"/>
      <c r="Q2" s="3"/>
      <c r="R2" s="3"/>
      <c r="S2" s="3"/>
      <c r="T2" s="3"/>
      <c r="U2" s="3"/>
      <c r="V2" s="3"/>
      <c r="W2" s="3"/>
      <c r="X2" s="3"/>
      <c r="Y2" s="3"/>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6"/>
      <c r="BK2" s="46"/>
      <c r="BL2" s="46"/>
      <c r="BM2" s="46"/>
      <c r="BN2" s="46"/>
      <c r="BO2" s="46"/>
      <c r="BP2" s="46"/>
      <c r="BQ2" s="46"/>
      <c r="BR2" s="46"/>
      <c r="BS2" s="46"/>
      <c r="BT2" s="46"/>
      <c r="BU2" s="46"/>
      <c r="BV2" s="46"/>
      <c r="BW2" s="46"/>
      <c r="BX2" s="46"/>
      <c r="BY2" s="46"/>
      <c r="BZ2" s="46"/>
      <c r="CA2" s="46"/>
      <c r="CB2" s="46"/>
      <c r="CC2" s="46"/>
      <c r="CD2" s="46"/>
      <c r="CE2" s="46"/>
      <c r="CF2" s="46"/>
      <c r="CG2" s="46"/>
      <c r="CH2" s="46"/>
      <c r="CI2" s="46"/>
      <c r="CJ2" s="46"/>
      <c r="CK2" s="46"/>
      <c r="CL2" s="46"/>
      <c r="CM2" s="46"/>
      <c r="CN2" s="46"/>
      <c r="CO2" s="46"/>
      <c r="CP2" s="46"/>
      <c r="CQ2" s="46"/>
      <c r="CR2" s="46"/>
      <c r="CS2" s="46"/>
      <c r="CT2" s="46"/>
      <c r="CU2" s="46"/>
      <c r="CV2" s="46"/>
      <c r="CW2" s="46"/>
      <c r="CX2" s="46"/>
      <c r="CY2" s="46"/>
      <c r="CZ2" s="46"/>
      <c r="DA2" s="46"/>
      <c r="DB2" s="46"/>
      <c r="DC2" s="46"/>
      <c r="DD2" s="46"/>
      <c r="DE2" s="46"/>
      <c r="DF2" s="46"/>
      <c r="DG2" s="46"/>
      <c r="DH2" s="46"/>
      <c r="DI2" s="46"/>
      <c r="DJ2" s="46"/>
      <c r="DK2" s="46"/>
      <c r="DL2" s="46"/>
      <c r="DM2" s="46"/>
      <c r="DN2" s="46"/>
      <c r="DO2" s="46"/>
      <c r="DP2" s="46"/>
      <c r="DQ2" s="46"/>
      <c r="DR2" s="46"/>
      <c r="DS2" s="46"/>
      <c r="DT2" s="46"/>
      <c r="DU2" s="46"/>
      <c r="DV2" s="46"/>
      <c r="DW2" s="46"/>
      <c r="DX2" s="46"/>
      <c r="DY2" s="46"/>
      <c r="DZ2" s="46"/>
      <c r="EA2" s="46"/>
      <c r="EB2" s="46"/>
      <c r="EC2" s="46"/>
      <c r="ED2" s="46"/>
      <c r="EE2" s="46"/>
      <c r="EF2" s="46"/>
      <c r="EG2" s="46"/>
      <c r="EH2" s="46"/>
      <c r="EI2" s="46"/>
      <c r="EJ2" s="46"/>
      <c r="EK2" s="46"/>
      <c r="EL2" s="46"/>
      <c r="EM2" s="46"/>
    </row>
    <row r="3" spans="1:215" customFormat="1" ht="33" customHeight="1">
      <c r="A3" s="70" t="str">
        <f>"                                            "&amp;"SUBSECTOR ADMINISTRATIVO"</f>
        <v xml:space="preserve">                                            SUBSECTOR ADMINISTRATIVO</v>
      </c>
      <c r="B3" s="10"/>
      <c r="C3" s="10"/>
      <c r="D3" s="10"/>
      <c r="E3" s="10"/>
      <c r="F3" s="10"/>
      <c r="G3" s="10"/>
      <c r="H3" s="88"/>
      <c r="I3" s="88"/>
      <c r="J3" s="3"/>
      <c r="K3" s="3"/>
      <c r="L3" s="3"/>
      <c r="M3" s="3"/>
      <c r="N3" s="3"/>
      <c r="O3" s="3"/>
      <c r="P3" s="3"/>
      <c r="Q3" s="3"/>
      <c r="R3" s="3"/>
      <c r="S3" s="3"/>
      <c r="T3" s="3"/>
      <c r="U3" s="3"/>
      <c r="V3" s="3"/>
      <c r="W3" s="3"/>
      <c r="X3" s="3"/>
      <c r="Y3" s="3"/>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7"/>
      <c r="BK3" s="47"/>
      <c r="BL3" s="47"/>
      <c r="BM3" s="47"/>
      <c r="BN3" s="47"/>
      <c r="BO3" s="47"/>
      <c r="BP3" s="47"/>
      <c r="BQ3" s="47"/>
      <c r="BR3" s="47"/>
      <c r="BS3" s="47"/>
      <c r="BT3" s="47"/>
      <c r="BU3" s="47"/>
      <c r="BV3" s="47"/>
      <c r="BW3" s="47"/>
      <c r="BX3" s="47"/>
      <c r="BY3" s="47"/>
      <c r="BZ3" s="47"/>
      <c r="CA3" s="47"/>
      <c r="CB3" s="47"/>
      <c r="CC3" s="47"/>
      <c r="CD3" s="47"/>
      <c r="CE3" s="47"/>
      <c r="CF3" s="47"/>
      <c r="CG3" s="47"/>
      <c r="CH3" s="47"/>
      <c r="CI3" s="47"/>
      <c r="CJ3" s="47"/>
      <c r="CK3" s="47"/>
      <c r="CL3" s="47"/>
      <c r="CM3" s="47"/>
      <c r="CN3" s="47"/>
      <c r="CO3" s="47"/>
      <c r="CP3" s="47"/>
      <c r="CQ3" s="47"/>
      <c r="CR3" s="47"/>
      <c r="CS3" s="47"/>
      <c r="CT3" s="47"/>
      <c r="CU3" s="47"/>
      <c r="CV3" s="47"/>
      <c r="CW3" s="47"/>
      <c r="CX3" s="47"/>
      <c r="CY3" s="47"/>
      <c r="CZ3" s="47"/>
      <c r="DA3" s="47"/>
      <c r="DB3" s="47"/>
      <c r="DC3" s="47"/>
      <c r="DD3" s="47"/>
      <c r="DE3" s="47"/>
      <c r="DF3" s="47"/>
      <c r="DG3" s="47"/>
      <c r="DH3" s="47"/>
      <c r="DI3" s="47"/>
      <c r="DJ3" s="47"/>
      <c r="DK3" s="47"/>
      <c r="DL3" s="47"/>
      <c r="DM3" s="47"/>
      <c r="DN3" s="47"/>
      <c r="DO3" s="47"/>
      <c r="DP3" s="47"/>
      <c r="DQ3" s="47"/>
      <c r="DR3" s="47"/>
      <c r="DS3" s="47"/>
      <c r="DT3" s="47"/>
      <c r="DU3" s="47"/>
      <c r="DV3" s="47"/>
      <c r="DW3" s="47"/>
      <c r="DX3" s="47"/>
      <c r="DY3" s="47"/>
      <c r="DZ3" s="47"/>
      <c r="EA3" s="47"/>
      <c r="EB3" s="47"/>
      <c r="EC3" s="47"/>
      <c r="ED3" s="47"/>
      <c r="EE3" s="47"/>
      <c r="EF3" s="47"/>
      <c r="EG3" s="47"/>
      <c r="EH3" s="47"/>
      <c r="EI3" s="47"/>
      <c r="EJ3" s="47"/>
      <c r="EK3" s="47"/>
      <c r="EL3" s="47"/>
      <c r="EM3" s="47"/>
    </row>
    <row r="4" spans="1:215" customFormat="1" ht="19.5" customHeight="1">
      <c r="A4" s="14" t="str">
        <f>"AGREGADO"</f>
        <v>AGREGADO</v>
      </c>
      <c r="B4" s="74"/>
      <c r="C4" s="74"/>
      <c r="D4" s="74"/>
      <c r="E4" s="74"/>
      <c r="F4" s="74"/>
      <c r="G4" s="74"/>
      <c r="H4" s="51"/>
      <c r="I4" s="89"/>
      <c r="J4" s="3"/>
      <c r="K4" s="3"/>
      <c r="L4" s="3"/>
      <c r="M4" s="3"/>
      <c r="N4" s="3"/>
      <c r="O4" s="3"/>
      <c r="P4" s="3"/>
      <c r="Q4" s="3"/>
      <c r="R4" s="3"/>
      <c r="S4" s="3"/>
      <c r="T4" s="3"/>
      <c r="U4" s="3"/>
      <c r="V4" s="3"/>
      <c r="W4" s="3"/>
      <c r="X4" s="3"/>
      <c r="Y4" s="3"/>
      <c r="Z4" s="50"/>
      <c r="AA4" s="50"/>
      <c r="AB4" s="50"/>
      <c r="AC4" s="50"/>
      <c r="AD4" s="50"/>
      <c r="AE4" s="50"/>
      <c r="AF4" s="50"/>
      <c r="AG4" s="50"/>
      <c r="AH4" s="50"/>
      <c r="AI4" s="50"/>
      <c r="AJ4" s="50"/>
      <c r="AK4" s="50"/>
      <c r="AL4" s="50"/>
      <c r="AM4" s="50"/>
      <c r="AN4" s="50"/>
      <c r="AO4" s="50"/>
      <c r="AP4" s="50"/>
      <c r="AQ4" s="50"/>
      <c r="AR4" s="50"/>
      <c r="AS4" s="50"/>
      <c r="AT4" s="50"/>
      <c r="AU4" s="50"/>
      <c r="AV4" s="50"/>
      <c r="AW4" s="50"/>
      <c r="AX4" s="50"/>
      <c r="AY4" s="50"/>
      <c r="AZ4" s="50"/>
      <c r="BA4" s="50"/>
      <c r="BB4" s="50"/>
      <c r="BC4" s="50"/>
      <c r="BD4" s="50"/>
      <c r="BE4" s="50"/>
      <c r="BF4" s="50"/>
      <c r="BG4" s="50"/>
      <c r="BH4" s="50"/>
      <c r="BI4" s="50"/>
      <c r="BJ4" s="50"/>
      <c r="BK4" s="50"/>
      <c r="BL4" s="50"/>
      <c r="BM4" s="50"/>
      <c r="BN4" s="50"/>
      <c r="BO4" s="50"/>
      <c r="BP4" s="50"/>
      <c r="BQ4" s="50"/>
      <c r="BR4" s="50"/>
      <c r="BS4" s="50"/>
      <c r="BT4" s="50"/>
      <c r="BU4" s="50"/>
      <c r="BV4" s="50"/>
      <c r="BW4" s="50"/>
      <c r="BX4" s="50"/>
      <c r="BY4" s="50"/>
      <c r="BZ4" s="50"/>
      <c r="CA4" s="50"/>
      <c r="CB4" s="50"/>
      <c r="CC4" s="50"/>
      <c r="CD4" s="50"/>
      <c r="CE4" s="50"/>
      <c r="CF4" s="50"/>
      <c r="CG4" s="50"/>
      <c r="CH4" s="50"/>
      <c r="CI4" s="50"/>
      <c r="CJ4" s="50"/>
      <c r="CK4" s="50"/>
      <c r="CL4" s="50"/>
      <c r="CM4" s="50"/>
      <c r="CN4" s="50"/>
      <c r="CO4" s="50"/>
      <c r="CP4" s="50"/>
      <c r="CQ4" s="50"/>
      <c r="CR4" s="50"/>
      <c r="CS4" s="50"/>
      <c r="CT4" s="50"/>
      <c r="CU4" s="50"/>
      <c r="CV4" s="50"/>
      <c r="CW4" s="50"/>
      <c r="CX4" s="50"/>
      <c r="CY4" s="50"/>
      <c r="CZ4" s="50"/>
      <c r="DA4" s="50"/>
      <c r="DB4" s="50"/>
      <c r="DC4" s="50"/>
      <c r="DD4" s="50"/>
      <c r="DE4" s="50"/>
      <c r="DF4" s="50"/>
      <c r="DG4" s="50"/>
      <c r="DH4" s="50"/>
      <c r="DI4" s="50"/>
      <c r="DJ4" s="50"/>
      <c r="DK4" s="50"/>
      <c r="DL4" s="50"/>
      <c r="DM4" s="50"/>
      <c r="DN4" s="50"/>
      <c r="DO4" s="50"/>
      <c r="DP4" s="50"/>
      <c r="DQ4" s="50"/>
      <c r="DR4" s="50"/>
      <c r="DS4" s="50"/>
      <c r="DT4" s="50"/>
      <c r="DU4" s="50"/>
      <c r="DV4" s="50"/>
      <c r="DW4" s="50"/>
      <c r="DX4" s="50"/>
      <c r="DY4" s="50"/>
      <c r="DZ4" s="50"/>
      <c r="EA4" s="50"/>
      <c r="EB4" s="50"/>
      <c r="EC4" s="50"/>
      <c r="ED4" s="50"/>
      <c r="EE4" s="50"/>
      <c r="EF4" s="50"/>
      <c r="EG4" s="50"/>
      <c r="EH4" s="50"/>
      <c r="EI4" s="50"/>
      <c r="EJ4" s="50"/>
      <c r="EK4" s="50"/>
      <c r="EL4" s="50"/>
      <c r="EM4" s="50"/>
    </row>
    <row r="5" spans="1:215" customFormat="1" ht="18" customHeight="1" thickBot="1">
      <c r="A5" s="18"/>
      <c r="B5" s="44"/>
      <c r="C5" s="44"/>
      <c r="D5" s="90"/>
      <c r="E5" s="102"/>
      <c r="F5" s="102"/>
      <c r="G5" s="102"/>
      <c r="H5" s="71"/>
      <c r="I5" s="72"/>
      <c r="J5" s="3"/>
      <c r="K5" s="3"/>
      <c r="L5" s="3"/>
      <c r="M5" s="3"/>
      <c r="N5" s="3"/>
      <c r="O5" s="3"/>
      <c r="P5" s="3"/>
      <c r="Q5" s="3"/>
      <c r="R5" s="3"/>
      <c r="S5" s="3"/>
      <c r="T5" s="3"/>
      <c r="U5" s="3"/>
      <c r="V5" s="3"/>
      <c r="W5" s="3"/>
      <c r="X5" s="3"/>
      <c r="Y5" s="3"/>
      <c r="Z5" s="50"/>
      <c r="AA5" s="50"/>
      <c r="AB5" s="50"/>
      <c r="AC5" s="50"/>
      <c r="AD5" s="50"/>
      <c r="AE5" s="50"/>
      <c r="AF5" s="50"/>
      <c r="AG5" s="50"/>
      <c r="AH5" s="50"/>
      <c r="AI5" s="50"/>
      <c r="AJ5" s="50"/>
      <c r="AK5" s="50"/>
      <c r="AL5" s="50"/>
      <c r="AM5" s="50"/>
      <c r="AN5" s="50"/>
      <c r="AO5" s="50"/>
      <c r="AP5" s="50"/>
      <c r="AQ5" s="50"/>
      <c r="AR5" s="50"/>
      <c r="AS5" s="50"/>
      <c r="AT5" s="50"/>
      <c r="AU5" s="50"/>
      <c r="AV5" s="50"/>
      <c r="AW5" s="50"/>
      <c r="AX5" s="50"/>
      <c r="AY5" s="50"/>
      <c r="AZ5" s="50"/>
      <c r="BA5" s="50"/>
      <c r="BB5" s="50"/>
      <c r="BC5" s="50"/>
      <c r="BD5" s="50"/>
      <c r="BE5" s="50"/>
      <c r="BF5" s="50"/>
      <c r="BG5" s="50"/>
      <c r="BH5" s="50"/>
      <c r="BI5" s="50"/>
      <c r="BJ5" s="50"/>
      <c r="BK5" s="50"/>
      <c r="BL5" s="50"/>
      <c r="BM5" s="50"/>
      <c r="BN5" s="50"/>
      <c r="BO5" s="50"/>
      <c r="BP5" s="50"/>
      <c r="BQ5" s="50"/>
      <c r="BR5" s="50"/>
      <c r="BS5" s="50"/>
      <c r="BT5" s="50"/>
      <c r="BU5" s="50"/>
      <c r="BV5" s="50"/>
      <c r="BW5" s="50"/>
      <c r="BX5" s="50"/>
      <c r="BY5" s="50"/>
      <c r="BZ5" s="50"/>
      <c r="CA5" s="50"/>
      <c r="CB5" s="50"/>
      <c r="CC5" s="50"/>
      <c r="CD5" s="50"/>
      <c r="CE5" s="50"/>
      <c r="CF5" s="50"/>
      <c r="CG5" s="50"/>
      <c r="CH5" s="50"/>
      <c r="CI5" s="50"/>
      <c r="CJ5" s="50"/>
      <c r="CK5" s="50"/>
      <c r="CL5" s="50"/>
      <c r="CM5" s="50"/>
      <c r="CN5" s="50"/>
      <c r="CO5" s="50"/>
      <c r="CP5" s="50"/>
      <c r="CQ5" s="50"/>
      <c r="CR5" s="50"/>
      <c r="CS5" s="50"/>
      <c r="CT5" s="50"/>
      <c r="CU5" s="50"/>
      <c r="CV5" s="50"/>
      <c r="CW5" s="50"/>
      <c r="CX5" s="50"/>
      <c r="CY5" s="50"/>
      <c r="CZ5" s="50"/>
      <c r="DA5" s="50"/>
      <c r="DB5" s="50"/>
      <c r="DC5" s="50"/>
      <c r="DD5" s="50"/>
      <c r="DE5" s="50"/>
      <c r="DF5" s="50"/>
      <c r="DG5" s="50"/>
      <c r="DH5" s="50"/>
      <c r="DI5" s="50"/>
      <c r="DJ5" s="50"/>
      <c r="DK5" s="50"/>
      <c r="DL5" s="50"/>
      <c r="DM5" s="50"/>
      <c r="DN5" s="50"/>
      <c r="DO5" s="50"/>
      <c r="DP5" s="50"/>
      <c r="DQ5" s="50"/>
      <c r="DR5" s="50"/>
      <c r="DS5" s="50"/>
      <c r="DT5" s="50"/>
      <c r="DU5" s="50"/>
      <c r="DV5" s="50"/>
      <c r="DW5" s="50"/>
      <c r="DX5" s="50"/>
      <c r="DY5" s="50"/>
      <c r="DZ5" s="50"/>
      <c r="EA5" s="50"/>
      <c r="EB5" s="50"/>
      <c r="EC5" s="50"/>
      <c r="ED5" s="50"/>
      <c r="EE5" s="50"/>
      <c r="EF5" s="50"/>
      <c r="EG5" s="50"/>
      <c r="EH5" s="50"/>
      <c r="EI5" s="50"/>
      <c r="EJ5" s="50"/>
      <c r="EK5" s="50"/>
      <c r="EL5" s="50"/>
      <c r="EM5" s="50"/>
    </row>
    <row r="6" spans="1:215" customFormat="1" ht="15" customHeight="1">
      <c r="A6" s="91"/>
      <c r="B6" s="92"/>
      <c r="C6" s="92"/>
      <c r="D6" s="2"/>
      <c r="E6" s="2"/>
      <c r="F6" s="2"/>
      <c r="G6" s="2"/>
      <c r="H6" s="2"/>
      <c r="I6" s="92"/>
      <c r="J6" s="92"/>
      <c r="K6" s="92"/>
      <c r="L6" s="92"/>
      <c r="M6" s="92"/>
      <c r="N6" s="92"/>
      <c r="O6" s="92"/>
      <c r="P6" s="92"/>
      <c r="Q6" s="92"/>
      <c r="R6" s="92"/>
      <c r="S6" s="92"/>
      <c r="T6" s="92"/>
      <c r="U6" s="92"/>
      <c r="V6" s="92"/>
      <c r="W6" s="92"/>
      <c r="X6" s="93"/>
      <c r="Y6" s="94"/>
      <c r="Z6" s="50"/>
      <c r="AA6" s="50"/>
      <c r="AB6" s="50"/>
      <c r="AC6" s="50"/>
      <c r="AD6" s="50"/>
      <c r="AE6" s="50"/>
      <c r="AF6" s="50"/>
      <c r="AG6" s="50"/>
      <c r="AH6" s="50"/>
      <c r="AI6" s="50"/>
      <c r="AJ6" s="50"/>
      <c r="AK6" s="50"/>
      <c r="AL6" s="50"/>
      <c r="AM6" s="50"/>
      <c r="AN6" s="50"/>
      <c r="AO6" s="50"/>
      <c r="AP6" s="50"/>
      <c r="AQ6" s="50"/>
      <c r="AR6" s="50"/>
      <c r="AS6" s="50"/>
      <c r="AT6" s="50"/>
      <c r="AU6" s="50"/>
      <c r="AV6" s="50"/>
      <c r="AW6" s="50"/>
      <c r="AX6" s="50"/>
      <c r="AY6" s="50"/>
      <c r="AZ6" s="50"/>
      <c r="BA6" s="50"/>
      <c r="BB6" s="50"/>
      <c r="BC6" s="50"/>
      <c r="BD6" s="50"/>
      <c r="BE6" s="50"/>
      <c r="BF6" s="50"/>
      <c r="BG6" s="50"/>
      <c r="BH6" s="50"/>
      <c r="BI6" s="50"/>
      <c r="BJ6" s="50"/>
      <c r="BK6" s="50"/>
      <c r="BL6" s="50"/>
      <c r="BM6" s="50"/>
      <c r="BN6" s="50"/>
      <c r="BO6" s="50"/>
      <c r="BP6" s="50"/>
      <c r="BQ6" s="50"/>
      <c r="BR6" s="50"/>
      <c r="BS6" s="50"/>
      <c r="BT6" s="50"/>
      <c r="BU6" s="50"/>
      <c r="BV6" s="50"/>
      <c r="BW6" s="50"/>
      <c r="BX6" s="50"/>
      <c r="BY6" s="50"/>
      <c r="BZ6" s="50"/>
      <c r="CA6" s="50"/>
      <c r="CB6" s="50"/>
      <c r="CC6" s="50"/>
      <c r="CD6" s="50"/>
      <c r="CE6" s="50"/>
      <c r="CF6" s="50"/>
      <c r="CG6" s="50"/>
      <c r="CH6" s="50"/>
      <c r="CI6" s="50"/>
      <c r="CJ6" s="50"/>
      <c r="CK6" s="50"/>
      <c r="CL6" s="50"/>
      <c r="CM6" s="50"/>
      <c r="CN6" s="50"/>
      <c r="CO6" s="50"/>
      <c r="CP6" s="50"/>
      <c r="CQ6" s="50"/>
      <c r="CR6" s="50"/>
      <c r="CS6" s="50"/>
      <c r="CT6" s="50"/>
      <c r="CU6" s="50"/>
      <c r="CV6" s="50"/>
      <c r="CW6" s="50"/>
      <c r="CX6" s="50"/>
      <c r="CY6" s="50"/>
      <c r="CZ6" s="50"/>
      <c r="DA6" s="50"/>
      <c r="DB6" s="50"/>
      <c r="DC6" s="50"/>
      <c r="DD6" s="50"/>
      <c r="DE6" s="50"/>
      <c r="DF6" s="50"/>
      <c r="DG6" s="50"/>
      <c r="DH6" s="50"/>
      <c r="DI6" s="50"/>
      <c r="DJ6" s="50"/>
      <c r="DK6" s="50"/>
      <c r="DL6" s="50"/>
      <c r="DM6" s="50"/>
      <c r="DN6" s="50"/>
      <c r="DO6" s="50"/>
      <c r="DP6" s="50"/>
      <c r="DQ6" s="50"/>
      <c r="DR6" s="50"/>
      <c r="DS6" s="50"/>
      <c r="DT6" s="50"/>
      <c r="DU6" s="50"/>
      <c r="DV6" s="50"/>
      <c r="DW6" s="50"/>
      <c r="DX6" s="50"/>
      <c r="DY6" s="50"/>
      <c r="DZ6" s="50"/>
      <c r="EA6" s="50"/>
      <c r="EB6" s="50"/>
      <c r="EC6" s="50"/>
      <c r="ED6" s="50"/>
      <c r="EE6" s="50"/>
      <c r="EF6" s="50"/>
      <c r="EG6" s="50"/>
      <c r="EH6" s="50"/>
      <c r="EI6" s="50"/>
      <c r="EJ6" s="50"/>
      <c r="EK6" s="50"/>
      <c r="EL6" s="50"/>
      <c r="EM6" s="50"/>
    </row>
    <row r="7" spans="1:215" customFormat="1" ht="12.95" customHeight="1">
      <c r="A7" s="95"/>
      <c r="B7" s="95"/>
      <c r="C7" s="95"/>
      <c r="D7" s="95"/>
      <c r="E7" s="95"/>
      <c r="F7" s="95"/>
      <c r="G7" s="95"/>
      <c r="H7" s="95"/>
      <c r="I7" s="95"/>
      <c r="J7" s="95"/>
      <c r="K7" s="95"/>
      <c r="L7" s="95"/>
      <c r="M7" s="95"/>
      <c r="N7" s="95"/>
      <c r="O7" s="95"/>
      <c r="P7" s="95"/>
      <c r="Q7" s="95"/>
      <c r="R7" s="95"/>
      <c r="S7" s="95"/>
      <c r="T7" s="95"/>
      <c r="U7" s="96"/>
      <c r="V7" s="96"/>
      <c r="W7" s="95"/>
      <c r="X7" s="95"/>
      <c r="Y7" s="95"/>
      <c r="Z7" s="45"/>
      <c r="AA7" s="45"/>
      <c r="AB7" s="45"/>
      <c r="AC7" s="45"/>
      <c r="AD7" s="45"/>
      <c r="AE7" s="45"/>
      <c r="AF7" s="45"/>
      <c r="AG7" s="45"/>
      <c r="AH7" s="45"/>
      <c r="AI7" s="45"/>
      <c r="AJ7" s="45"/>
      <c r="AK7" s="45"/>
      <c r="AL7" s="45"/>
      <c r="AM7" s="45"/>
      <c r="AN7" s="45"/>
      <c r="AO7" s="45"/>
      <c r="AP7" s="45"/>
      <c r="AQ7" s="45"/>
      <c r="AR7" s="45"/>
      <c r="AS7" s="45"/>
      <c r="AT7" s="45"/>
      <c r="AU7" s="45"/>
      <c r="AV7" s="45"/>
      <c r="AW7" s="45"/>
      <c r="AX7" s="45"/>
      <c r="AY7" s="45"/>
      <c r="AZ7" s="45"/>
      <c r="BA7" s="45"/>
      <c r="BB7" s="45"/>
      <c r="BC7" s="45"/>
      <c r="BD7" s="45"/>
      <c r="BE7" s="45"/>
      <c r="BF7" s="45"/>
      <c r="BG7" s="45"/>
      <c r="BH7" s="45"/>
      <c r="BI7" s="45"/>
      <c r="BJ7" s="46"/>
      <c r="BK7" s="46"/>
      <c r="BL7" s="46"/>
      <c r="BM7" s="46"/>
      <c r="BN7" s="46"/>
      <c r="BO7" s="46"/>
      <c r="BP7" s="46"/>
      <c r="BQ7" s="46"/>
      <c r="BR7" s="46"/>
      <c r="BS7" s="46"/>
      <c r="BT7" s="46"/>
      <c r="BU7" s="46"/>
      <c r="BV7" s="46"/>
      <c r="BW7" s="46"/>
      <c r="BX7" s="46"/>
      <c r="BY7" s="46"/>
      <c r="BZ7" s="46"/>
      <c r="CA7" s="46"/>
      <c r="CB7" s="46"/>
      <c r="CC7" s="46"/>
      <c r="CD7" s="46"/>
      <c r="CE7" s="46"/>
      <c r="CF7" s="46"/>
      <c r="CG7" s="46"/>
      <c r="CH7" s="46"/>
      <c r="CI7" s="46"/>
      <c r="CJ7" s="46"/>
      <c r="CK7" s="46"/>
      <c r="CL7" s="46"/>
      <c r="CM7" s="46"/>
      <c r="CN7" s="46"/>
      <c r="CO7" s="46"/>
      <c r="CP7" s="46"/>
      <c r="CQ7" s="46"/>
      <c r="CR7" s="46"/>
      <c r="CS7" s="46"/>
      <c r="CT7" s="46"/>
      <c r="CU7" s="46"/>
      <c r="CV7" s="46"/>
      <c r="CW7" s="46"/>
      <c r="CX7" s="46"/>
      <c r="CY7" s="46"/>
      <c r="CZ7" s="46"/>
      <c r="DA7" s="46"/>
      <c r="DB7" s="46"/>
      <c r="DC7" s="46"/>
      <c r="DD7" s="46"/>
      <c r="DE7" s="46"/>
      <c r="DF7" s="46"/>
      <c r="DG7" s="46"/>
      <c r="DH7" s="46"/>
      <c r="DI7" s="46"/>
      <c r="DJ7" s="46"/>
      <c r="DK7" s="46"/>
      <c r="DL7" s="46"/>
      <c r="DM7" s="46"/>
      <c r="DN7" s="46"/>
      <c r="DO7" s="46"/>
      <c r="DP7" s="46"/>
      <c r="DQ7" s="46"/>
      <c r="DR7" s="46"/>
      <c r="DS7" s="46"/>
      <c r="DT7" s="46"/>
      <c r="DU7" s="46"/>
      <c r="DV7" s="46"/>
      <c r="DW7" s="46"/>
      <c r="DX7" s="46"/>
      <c r="DY7" s="46"/>
      <c r="DZ7" s="46"/>
      <c r="EA7" s="46"/>
      <c r="EB7" s="46"/>
      <c r="EC7" s="46"/>
      <c r="ED7" s="46"/>
      <c r="EE7" s="46"/>
      <c r="EF7" s="46"/>
      <c r="EG7" s="46"/>
      <c r="EH7" s="46"/>
      <c r="EI7" s="46"/>
      <c r="EJ7" s="46"/>
      <c r="EK7" s="46"/>
      <c r="EL7" s="46"/>
      <c r="EM7" s="46"/>
    </row>
    <row r="8" spans="1:215" s="2" customFormat="1" ht="21" customHeight="1">
      <c r="A8" s="97" t="s">
        <v>434</v>
      </c>
      <c r="B8" s="95"/>
      <c r="C8" s="95"/>
      <c r="D8" s="95"/>
      <c r="E8" s="95"/>
      <c r="F8" s="96"/>
      <c r="G8" s="96"/>
      <c r="H8" s="96"/>
      <c r="I8" s="95"/>
      <c r="J8" s="95"/>
      <c r="K8" s="95"/>
      <c r="L8" s="45"/>
      <c r="M8" s="45"/>
      <c r="N8" s="45"/>
      <c r="O8" s="45"/>
      <c r="P8" s="45"/>
      <c r="Q8" s="45"/>
      <c r="R8" s="45"/>
      <c r="S8" s="45"/>
      <c r="T8" s="45"/>
      <c r="U8" s="45"/>
      <c r="V8" s="45"/>
      <c r="W8" s="45"/>
      <c r="X8" s="45"/>
      <c r="Y8" s="45"/>
      <c r="Z8" s="45"/>
      <c r="AA8" s="45"/>
      <c r="AB8" s="45"/>
      <c r="AC8" s="45"/>
      <c r="AD8" s="45"/>
      <c r="AE8" s="45"/>
      <c r="AF8" s="45"/>
      <c r="AG8" s="45"/>
      <c r="AH8" s="45"/>
      <c r="AI8" s="45"/>
      <c r="AJ8" s="45"/>
      <c r="AK8" s="45"/>
      <c r="AL8" s="45"/>
      <c r="AM8" s="45"/>
      <c r="AN8" s="45"/>
      <c r="AO8" s="45"/>
      <c r="AP8" s="45"/>
      <c r="AQ8" s="45"/>
      <c r="AR8" s="45"/>
      <c r="AS8" s="45"/>
      <c r="AT8" s="45"/>
      <c r="AU8" s="45"/>
      <c r="AV8" s="45"/>
      <c r="AW8" s="45"/>
      <c r="AX8" s="45"/>
      <c r="AY8" s="45"/>
      <c r="AZ8" s="45"/>
      <c r="BA8" s="45"/>
      <c r="BB8" s="45"/>
      <c r="BC8" s="45"/>
      <c r="BD8" s="45"/>
      <c r="BE8" s="45"/>
      <c r="BF8" s="45"/>
      <c r="BG8" s="45"/>
      <c r="BH8" s="45"/>
      <c r="BI8" s="45"/>
      <c r="BJ8" s="45"/>
      <c r="BK8" s="45"/>
      <c r="BL8" s="45"/>
      <c r="BM8" s="45"/>
      <c r="BN8" s="45"/>
      <c r="BO8" s="45"/>
      <c r="BP8" s="45"/>
      <c r="BQ8" s="45"/>
      <c r="BR8" s="45"/>
      <c r="BS8" s="45"/>
      <c r="BT8" s="45"/>
      <c r="BU8" s="45"/>
      <c r="BV8" s="45"/>
      <c r="BW8" s="45"/>
      <c r="BX8" s="45"/>
      <c r="BY8" s="45"/>
      <c r="BZ8" s="45"/>
      <c r="CA8" s="45"/>
      <c r="CB8" s="45"/>
      <c r="CC8" s="45"/>
      <c r="CD8" s="45"/>
      <c r="CE8" s="45"/>
      <c r="CF8" s="45"/>
      <c r="CG8" s="45"/>
      <c r="CH8" s="45"/>
      <c r="CI8" s="45"/>
      <c r="CJ8" s="45"/>
      <c r="CK8" s="45"/>
      <c r="CL8" s="45"/>
      <c r="CM8" s="45"/>
      <c r="CN8" s="45"/>
      <c r="CO8" s="45"/>
      <c r="CP8" s="45"/>
      <c r="CQ8" s="45"/>
      <c r="CR8" s="45"/>
      <c r="CS8" s="45"/>
      <c r="CT8" s="45"/>
      <c r="CU8" s="45"/>
      <c r="CV8" s="45"/>
      <c r="CW8" s="45"/>
      <c r="CX8" s="45"/>
      <c r="CY8" s="45"/>
      <c r="CZ8" s="45"/>
      <c r="DA8" s="45"/>
      <c r="DB8" s="45"/>
      <c r="DC8" s="45"/>
      <c r="DD8" s="45"/>
      <c r="DE8" s="45"/>
      <c r="DF8" s="45"/>
      <c r="DG8" s="45"/>
      <c r="DH8" s="45"/>
      <c r="DI8" s="45"/>
      <c r="DJ8" s="45"/>
      <c r="DK8" s="45"/>
      <c r="DL8" s="45"/>
      <c r="DM8" s="45"/>
      <c r="DN8" s="45"/>
      <c r="DO8" s="45"/>
      <c r="DP8" s="45"/>
      <c r="DQ8" s="45"/>
      <c r="DR8" s="45"/>
      <c r="DS8" s="45"/>
      <c r="DT8" s="45"/>
      <c r="DU8" s="45"/>
      <c r="DV8" s="45"/>
      <c r="DW8" s="45"/>
      <c r="DX8" s="45"/>
      <c r="DY8" s="45"/>
      <c r="DZ8" s="45"/>
      <c r="EA8" s="45"/>
      <c r="EB8" s="45"/>
      <c r="EC8" s="45"/>
      <c r="ED8" s="46"/>
      <c r="EE8" s="46"/>
      <c r="EF8" s="46"/>
      <c r="EG8" s="46"/>
      <c r="EH8" s="46"/>
      <c r="EI8" s="46"/>
      <c r="EJ8" s="46"/>
      <c r="EK8" s="46"/>
      <c r="EL8" s="46"/>
      <c r="EM8" s="46"/>
      <c r="EN8" s="46"/>
      <c r="EO8" s="46"/>
      <c r="EP8" s="46"/>
      <c r="EQ8" s="46"/>
      <c r="ER8" s="46"/>
      <c r="ES8" s="46"/>
      <c r="ET8" s="46"/>
      <c r="EU8" s="46"/>
      <c r="EV8" s="46"/>
      <c r="EW8" s="46"/>
      <c r="EX8" s="46"/>
      <c r="EY8" s="46"/>
      <c r="EZ8" s="46"/>
      <c r="FA8" s="46"/>
      <c r="FB8" s="46"/>
      <c r="FC8" s="46"/>
      <c r="FD8" s="46"/>
      <c r="FE8" s="46"/>
      <c r="FF8" s="46"/>
      <c r="FG8" s="46"/>
      <c r="FH8" s="46"/>
      <c r="FI8" s="46"/>
      <c r="FJ8" s="46"/>
      <c r="FK8" s="46"/>
      <c r="FL8" s="46"/>
      <c r="FM8" s="46"/>
      <c r="FN8" s="46"/>
      <c r="FO8" s="46"/>
      <c r="FP8" s="46"/>
      <c r="FQ8" s="46"/>
      <c r="FR8" s="46"/>
      <c r="FS8" s="46"/>
      <c r="FT8" s="46"/>
      <c r="FU8" s="46"/>
      <c r="FV8" s="46"/>
      <c r="FW8" s="46"/>
      <c r="FX8" s="46"/>
      <c r="FY8" s="46"/>
      <c r="FZ8" s="46"/>
      <c r="GA8" s="46"/>
      <c r="GB8" s="46"/>
      <c r="GC8" s="46"/>
      <c r="GD8" s="46"/>
      <c r="GE8" s="46"/>
      <c r="GF8" s="46"/>
      <c r="GG8" s="46"/>
      <c r="GH8" s="46"/>
      <c r="GI8" s="46"/>
      <c r="GJ8" s="46"/>
      <c r="GK8" s="46"/>
      <c r="GL8" s="46"/>
      <c r="GM8" s="46"/>
      <c r="GN8" s="46"/>
      <c r="GO8" s="46"/>
      <c r="GP8" s="46"/>
      <c r="GQ8" s="46"/>
      <c r="GR8" s="46"/>
      <c r="GS8" s="46"/>
      <c r="GT8" s="46"/>
      <c r="GU8" s="46"/>
      <c r="GV8" s="46"/>
      <c r="GW8" s="46"/>
      <c r="GX8" s="46"/>
      <c r="GY8" s="46"/>
      <c r="GZ8" s="46"/>
      <c r="HA8" s="46"/>
      <c r="HB8" s="46"/>
      <c r="HC8" s="46"/>
      <c r="HD8" s="46"/>
      <c r="HE8" s="46"/>
      <c r="HF8" s="46"/>
      <c r="HG8" s="46"/>
    </row>
    <row r="9" spans="1:215" s="2" customFormat="1" ht="12.95" customHeight="1">
      <c r="A9" s="24"/>
      <c r="B9" s="95"/>
      <c r="C9" s="95"/>
      <c r="D9" s="95"/>
      <c r="E9" s="95"/>
      <c r="F9" s="96"/>
      <c r="G9" s="96"/>
      <c r="H9" s="96"/>
      <c r="I9" s="95"/>
      <c r="J9" s="95"/>
      <c r="K9" s="95"/>
      <c r="L9" s="45"/>
      <c r="M9" s="45"/>
      <c r="N9" s="45"/>
      <c r="O9" s="45"/>
      <c r="P9" s="45"/>
      <c r="Q9" s="45"/>
      <c r="R9" s="45"/>
      <c r="S9" s="45"/>
      <c r="T9" s="45"/>
      <c r="U9" s="45"/>
      <c r="V9" s="45"/>
      <c r="W9" s="45"/>
      <c r="X9" s="45"/>
      <c r="Y9" s="45"/>
      <c r="Z9" s="45"/>
      <c r="AA9" s="45"/>
      <c r="AB9" s="45"/>
      <c r="AC9" s="45"/>
      <c r="AD9" s="45"/>
      <c r="AE9" s="45"/>
      <c r="AF9" s="45"/>
      <c r="AG9" s="45"/>
      <c r="AH9" s="45"/>
      <c r="AI9" s="45"/>
      <c r="AJ9" s="45"/>
      <c r="AK9" s="45"/>
      <c r="AL9" s="45"/>
      <c r="AM9" s="45"/>
      <c r="AN9" s="45"/>
      <c r="AO9" s="45"/>
      <c r="AP9" s="45"/>
      <c r="AQ9" s="45"/>
      <c r="AR9" s="45"/>
      <c r="AS9" s="45"/>
      <c r="AT9" s="45"/>
      <c r="AU9" s="45"/>
      <c r="AV9" s="45"/>
      <c r="AW9" s="45"/>
      <c r="AX9" s="45"/>
      <c r="AY9" s="45"/>
      <c r="AZ9" s="45"/>
      <c r="BA9" s="45"/>
      <c r="BB9" s="45"/>
      <c r="BC9" s="45"/>
      <c r="BD9" s="45"/>
      <c r="BE9" s="45"/>
      <c r="BF9" s="45"/>
      <c r="BG9" s="45"/>
      <c r="BH9" s="45"/>
      <c r="BI9" s="45"/>
      <c r="BJ9" s="45"/>
      <c r="BK9" s="45"/>
      <c r="BL9" s="45"/>
      <c r="BM9" s="45"/>
      <c r="BN9" s="45"/>
      <c r="BO9" s="45"/>
      <c r="BP9" s="45"/>
      <c r="BQ9" s="45"/>
      <c r="BR9" s="45"/>
      <c r="BS9" s="45"/>
      <c r="BT9" s="45"/>
      <c r="BU9" s="45"/>
      <c r="BV9" s="45"/>
      <c r="BW9" s="45"/>
      <c r="BX9" s="45"/>
      <c r="BY9" s="45"/>
      <c r="BZ9" s="45"/>
      <c r="CA9" s="45"/>
      <c r="CB9" s="45"/>
      <c r="CC9" s="45"/>
      <c r="CD9" s="45"/>
      <c r="CE9" s="45"/>
      <c r="CF9" s="45"/>
      <c r="CG9" s="45"/>
      <c r="CH9" s="45"/>
      <c r="CI9" s="45"/>
      <c r="CJ9" s="45"/>
      <c r="CK9" s="45"/>
      <c r="CL9" s="45"/>
      <c r="CM9" s="45"/>
      <c r="CN9" s="45"/>
      <c r="CO9" s="45"/>
      <c r="CP9" s="45"/>
      <c r="CQ9" s="45"/>
      <c r="CR9" s="45"/>
      <c r="CS9" s="45"/>
      <c r="CT9" s="45"/>
      <c r="CU9" s="45"/>
      <c r="CV9" s="45"/>
      <c r="CW9" s="45"/>
      <c r="CX9" s="45"/>
      <c r="CY9" s="45"/>
      <c r="CZ9" s="45"/>
      <c r="DA9" s="45"/>
      <c r="DB9" s="45"/>
      <c r="DC9" s="45"/>
      <c r="DD9" s="45"/>
      <c r="DE9" s="45"/>
      <c r="DF9" s="45"/>
      <c r="DG9" s="45"/>
      <c r="DH9" s="45"/>
      <c r="DI9" s="45"/>
      <c r="DJ9" s="45"/>
      <c r="DK9" s="45"/>
      <c r="DL9" s="45"/>
      <c r="DM9" s="45"/>
      <c r="DN9" s="45"/>
      <c r="DO9" s="45"/>
      <c r="DP9" s="45"/>
      <c r="DQ9" s="45"/>
      <c r="DR9" s="45"/>
      <c r="DS9" s="45"/>
      <c r="DT9" s="45"/>
      <c r="DU9" s="45"/>
      <c r="DV9" s="45"/>
      <c r="DW9" s="45"/>
      <c r="DX9" s="45"/>
      <c r="DY9" s="45"/>
      <c r="DZ9" s="45"/>
      <c r="EA9" s="45"/>
      <c r="EB9" s="45"/>
      <c r="EC9" s="45"/>
      <c r="ED9" s="46"/>
      <c r="EE9" s="46"/>
      <c r="EF9" s="46"/>
      <c r="EG9" s="46"/>
      <c r="EH9" s="46"/>
      <c r="EI9" s="46"/>
      <c r="EJ9" s="46"/>
      <c r="EK9" s="46"/>
      <c r="EL9" s="46"/>
      <c r="EM9" s="46"/>
      <c r="EN9" s="46"/>
      <c r="EO9" s="46"/>
      <c r="EP9" s="46"/>
      <c r="EQ9" s="46"/>
      <c r="ER9" s="46"/>
      <c r="ES9" s="46"/>
      <c r="ET9" s="46"/>
      <c r="EU9" s="46"/>
      <c r="EV9" s="46"/>
      <c r="EW9" s="46"/>
      <c r="EX9" s="46"/>
      <c r="EY9" s="46"/>
      <c r="EZ9" s="46"/>
      <c r="FA9" s="46"/>
      <c r="FB9" s="46"/>
      <c r="FC9" s="46"/>
      <c r="FD9" s="46"/>
      <c r="FE9" s="46"/>
      <c r="FF9" s="46"/>
      <c r="FG9" s="46"/>
      <c r="FH9" s="46"/>
      <c r="FI9" s="46"/>
      <c r="FJ9" s="46"/>
      <c r="FK9" s="46"/>
      <c r="FL9" s="46"/>
      <c r="FM9" s="46"/>
      <c r="FN9" s="46"/>
      <c r="FO9" s="46"/>
      <c r="FP9" s="46"/>
      <c r="FQ9" s="46"/>
      <c r="FR9" s="46"/>
      <c r="FS9" s="46"/>
      <c r="FT9" s="46"/>
      <c r="FU9" s="46"/>
      <c r="FV9" s="46"/>
      <c r="FW9" s="46"/>
      <c r="FX9" s="46"/>
      <c r="FY9" s="46"/>
      <c r="FZ9" s="46"/>
      <c r="GA9" s="46"/>
      <c r="GB9" s="46"/>
      <c r="GC9" s="46"/>
      <c r="GD9" s="46"/>
      <c r="GE9" s="46"/>
      <c r="GF9" s="46"/>
      <c r="GG9" s="46"/>
      <c r="GH9" s="46"/>
      <c r="GI9" s="46"/>
      <c r="GJ9" s="46"/>
      <c r="GK9" s="46"/>
      <c r="GL9" s="46"/>
      <c r="GM9" s="46"/>
      <c r="GN9" s="46"/>
      <c r="GO9" s="46"/>
      <c r="GP9" s="46"/>
      <c r="GQ9" s="46"/>
      <c r="GR9" s="46"/>
      <c r="GS9" s="46"/>
      <c r="GT9" s="46"/>
      <c r="GU9" s="46"/>
      <c r="GV9" s="46"/>
      <c r="GW9" s="46"/>
      <c r="GX9" s="46"/>
      <c r="GY9" s="46"/>
      <c r="GZ9" s="46"/>
      <c r="HA9" s="46"/>
      <c r="HB9" s="46"/>
      <c r="HC9" s="46"/>
      <c r="HD9" s="46"/>
      <c r="HE9" s="46"/>
      <c r="HF9" s="46"/>
      <c r="HG9" s="46"/>
    </row>
    <row r="10" spans="1:215" s="2" customFormat="1" ht="12.95" customHeight="1">
      <c r="A10" s="24"/>
      <c r="B10" s="95"/>
      <c r="C10" s="95"/>
      <c r="D10" s="95"/>
      <c r="E10" s="95"/>
      <c r="F10" s="96"/>
      <c r="G10" s="96"/>
      <c r="H10" s="96"/>
      <c r="I10" s="95"/>
      <c r="J10" s="95"/>
      <c r="K10" s="95"/>
      <c r="L10" s="45"/>
      <c r="M10" s="45"/>
      <c r="N10" s="45"/>
      <c r="O10" s="45"/>
      <c r="P10" s="45"/>
      <c r="Q10" s="45"/>
      <c r="R10" s="45"/>
      <c r="S10" s="45"/>
      <c r="T10" s="45"/>
      <c r="U10" s="45"/>
      <c r="V10" s="45"/>
      <c r="W10" s="45"/>
      <c r="X10" s="45"/>
      <c r="Y10" s="45"/>
      <c r="Z10" s="45"/>
      <c r="AA10" s="45"/>
      <c r="AB10" s="45"/>
      <c r="AC10" s="45"/>
      <c r="AD10" s="45"/>
      <c r="AE10" s="45"/>
      <c r="AF10" s="45"/>
      <c r="AG10" s="45"/>
      <c r="AH10" s="45"/>
      <c r="AI10" s="45"/>
      <c r="AJ10" s="45"/>
      <c r="AK10" s="45"/>
      <c r="AL10" s="45"/>
      <c r="AM10" s="45"/>
      <c r="AN10" s="45"/>
      <c r="AO10" s="45"/>
      <c r="AP10" s="45"/>
      <c r="AQ10" s="45"/>
      <c r="AR10" s="45"/>
      <c r="AS10" s="45"/>
      <c r="AT10" s="45"/>
      <c r="AU10" s="45"/>
      <c r="AV10" s="45"/>
      <c r="AW10" s="45"/>
      <c r="AX10" s="45"/>
      <c r="AY10" s="45"/>
      <c r="AZ10" s="45"/>
      <c r="BA10" s="45"/>
      <c r="BB10" s="45"/>
      <c r="BC10" s="45"/>
      <c r="BD10" s="45"/>
      <c r="BE10" s="45"/>
      <c r="BF10" s="45"/>
      <c r="BG10" s="45"/>
      <c r="BH10" s="45"/>
      <c r="BI10" s="45"/>
      <c r="BJ10" s="45"/>
      <c r="BK10" s="45"/>
      <c r="BL10" s="45"/>
      <c r="BM10" s="45"/>
      <c r="BN10" s="45"/>
      <c r="BO10" s="45"/>
      <c r="BP10" s="45"/>
      <c r="BQ10" s="45"/>
      <c r="BR10" s="45"/>
      <c r="BS10" s="45"/>
      <c r="BT10" s="45"/>
      <c r="BU10" s="45"/>
      <c r="BV10" s="45"/>
      <c r="BW10" s="45"/>
      <c r="BX10" s="45"/>
      <c r="BY10" s="45"/>
      <c r="BZ10" s="45"/>
      <c r="CA10" s="45"/>
      <c r="CB10" s="45"/>
      <c r="CC10" s="45"/>
      <c r="CD10" s="45"/>
      <c r="CE10" s="45"/>
      <c r="CF10" s="45"/>
      <c r="CG10" s="45"/>
      <c r="CH10" s="45"/>
      <c r="CI10" s="45"/>
      <c r="CJ10" s="45"/>
      <c r="CK10" s="45"/>
      <c r="CL10" s="45"/>
      <c r="CM10" s="45"/>
      <c r="CN10" s="45"/>
      <c r="CO10" s="45"/>
      <c r="CP10" s="45"/>
      <c r="CQ10" s="45"/>
      <c r="CR10" s="45"/>
      <c r="CS10" s="45"/>
      <c r="CT10" s="45"/>
      <c r="CU10" s="45"/>
      <c r="CV10" s="45"/>
      <c r="CW10" s="45"/>
      <c r="CX10" s="45"/>
      <c r="CY10" s="45"/>
      <c r="CZ10" s="45"/>
      <c r="DA10" s="45"/>
      <c r="DB10" s="45"/>
      <c r="DC10" s="45"/>
      <c r="DD10" s="45"/>
      <c r="DE10" s="45"/>
      <c r="DF10" s="45"/>
      <c r="DG10" s="45"/>
      <c r="DH10" s="45"/>
      <c r="DI10" s="45"/>
      <c r="DJ10" s="45"/>
      <c r="DK10" s="45"/>
      <c r="DL10" s="45"/>
      <c r="DM10" s="45"/>
      <c r="DN10" s="45"/>
      <c r="DO10" s="45"/>
      <c r="DP10" s="45"/>
      <c r="DQ10" s="45"/>
      <c r="DR10" s="45"/>
      <c r="DS10" s="45"/>
      <c r="DT10" s="45"/>
      <c r="DU10" s="45"/>
      <c r="DV10" s="45"/>
      <c r="DW10" s="45"/>
      <c r="DX10" s="45"/>
      <c r="DY10" s="45"/>
      <c r="DZ10" s="45"/>
      <c r="EA10" s="45"/>
      <c r="EB10" s="45"/>
      <c r="EC10" s="45"/>
      <c r="ED10" s="46"/>
      <c r="EE10" s="46"/>
      <c r="EF10" s="46"/>
      <c r="EG10" s="46"/>
      <c r="EH10" s="46"/>
      <c r="EI10" s="46"/>
      <c r="EJ10" s="46"/>
      <c r="EK10" s="46"/>
      <c r="EL10" s="46"/>
      <c r="EM10" s="46"/>
      <c r="EN10" s="46"/>
      <c r="EO10" s="46"/>
      <c r="EP10" s="46"/>
      <c r="EQ10" s="46"/>
      <c r="ER10" s="46"/>
      <c r="ES10" s="46"/>
      <c r="ET10" s="46"/>
      <c r="EU10" s="46"/>
      <c r="EV10" s="46"/>
      <c r="EW10" s="46"/>
      <c r="EX10" s="46"/>
      <c r="EY10" s="46"/>
      <c r="EZ10" s="46"/>
      <c r="FA10" s="46"/>
      <c r="FB10" s="46"/>
      <c r="FC10" s="46"/>
      <c r="FD10" s="46"/>
      <c r="FE10" s="46"/>
      <c r="FF10" s="46"/>
      <c r="FG10" s="46"/>
      <c r="FH10" s="46"/>
      <c r="FI10" s="46"/>
      <c r="FJ10" s="46"/>
      <c r="FK10" s="46"/>
      <c r="FL10" s="46"/>
      <c r="FM10" s="46"/>
      <c r="FN10" s="46"/>
      <c r="FO10" s="46"/>
      <c r="FP10" s="46"/>
      <c r="FQ10" s="46"/>
      <c r="FR10" s="46"/>
      <c r="FS10" s="46"/>
      <c r="FT10" s="46"/>
      <c r="FU10" s="46"/>
      <c r="FV10" s="46"/>
      <c r="FW10" s="46"/>
      <c r="FX10" s="46"/>
      <c r="FY10" s="46"/>
      <c r="FZ10" s="46"/>
      <c r="GA10" s="46"/>
      <c r="GB10" s="46"/>
      <c r="GC10" s="46"/>
      <c r="GD10" s="46"/>
      <c r="GE10" s="46"/>
      <c r="GF10" s="46"/>
      <c r="GG10" s="46"/>
      <c r="GH10" s="46"/>
      <c r="GI10" s="46"/>
      <c r="GJ10" s="46"/>
      <c r="GK10" s="46"/>
      <c r="GL10" s="46"/>
      <c r="GM10" s="46"/>
      <c r="GN10" s="46"/>
      <c r="GO10" s="46"/>
      <c r="GP10" s="46"/>
      <c r="GQ10" s="46"/>
      <c r="GR10" s="46"/>
      <c r="GS10" s="46"/>
      <c r="GT10" s="46"/>
      <c r="GU10" s="46"/>
      <c r="GV10" s="46"/>
      <c r="GW10" s="46"/>
      <c r="GX10" s="46"/>
      <c r="GY10" s="46"/>
      <c r="GZ10" s="46"/>
      <c r="HA10" s="46"/>
      <c r="HB10" s="46"/>
      <c r="HC10" s="46"/>
      <c r="HD10" s="46"/>
      <c r="HE10" s="46"/>
      <c r="HF10" s="46"/>
      <c r="HG10" s="46"/>
    </row>
    <row r="11" spans="1:215" s="2" customFormat="1" ht="18" customHeight="1" thickBot="1">
      <c r="A11" s="45" t="s">
        <v>25</v>
      </c>
      <c r="B11" s="95"/>
      <c r="C11" s="95"/>
      <c r="D11" s="95"/>
      <c r="E11" s="95"/>
      <c r="F11" s="96"/>
      <c r="G11" s="96"/>
      <c r="H11" s="203">
        <f>I1</f>
        <v>2016</v>
      </c>
      <c r="I11" s="95"/>
      <c r="J11" s="95"/>
      <c r="K11" s="95"/>
      <c r="L11" s="45"/>
      <c r="M11" s="45"/>
      <c r="N11" s="45"/>
      <c r="O11" s="45"/>
      <c r="P11" s="45"/>
      <c r="Q11" s="45"/>
      <c r="R11" s="45"/>
      <c r="S11" s="45"/>
      <c r="T11" s="45"/>
      <c r="U11" s="45"/>
      <c r="V11" s="45"/>
      <c r="W11" s="45"/>
      <c r="X11" s="45"/>
      <c r="Y11" s="45"/>
      <c r="Z11" s="45"/>
      <c r="AA11" s="45"/>
      <c r="AB11" s="45"/>
      <c r="AC11" s="45"/>
      <c r="AD11" s="45"/>
      <c r="AE11" s="45"/>
      <c r="AF11" s="45"/>
      <c r="AG11" s="45"/>
      <c r="AH11" s="45"/>
      <c r="AI11" s="45"/>
      <c r="AJ11" s="45"/>
      <c r="AK11" s="45"/>
      <c r="AL11" s="45"/>
      <c r="AM11" s="45"/>
      <c r="AN11" s="45"/>
      <c r="AO11" s="45"/>
      <c r="AP11" s="45"/>
      <c r="AQ11" s="45"/>
      <c r="AR11" s="45"/>
      <c r="AS11" s="45"/>
      <c r="AT11" s="45"/>
      <c r="AU11" s="45"/>
      <c r="AV11" s="45"/>
      <c r="AW11" s="45"/>
      <c r="AX11" s="45"/>
      <c r="AY11" s="45"/>
      <c r="AZ11" s="45"/>
      <c r="BA11" s="45"/>
      <c r="BB11" s="45"/>
      <c r="BC11" s="45"/>
      <c r="BD11" s="45"/>
      <c r="BE11" s="45"/>
      <c r="BF11" s="45"/>
      <c r="BG11" s="45"/>
      <c r="BH11" s="45"/>
      <c r="BI11" s="45"/>
      <c r="BJ11" s="45"/>
      <c r="BK11" s="45"/>
      <c r="BL11" s="45"/>
      <c r="BM11" s="45"/>
      <c r="BN11" s="45"/>
      <c r="BO11" s="45"/>
      <c r="BP11" s="45"/>
      <c r="BQ11" s="45"/>
      <c r="BR11" s="45"/>
      <c r="BS11" s="45"/>
      <c r="BT11" s="45"/>
      <c r="BU11" s="45"/>
      <c r="BV11" s="45"/>
      <c r="BW11" s="45"/>
      <c r="BX11" s="45"/>
      <c r="BY11" s="45"/>
      <c r="BZ11" s="45"/>
      <c r="CA11" s="45"/>
      <c r="CB11" s="45"/>
      <c r="CC11" s="45"/>
      <c r="CD11" s="45"/>
      <c r="CE11" s="45"/>
      <c r="CF11" s="45"/>
      <c r="CG11" s="45"/>
      <c r="CH11" s="45"/>
      <c r="CI11" s="45"/>
      <c r="CJ11" s="45"/>
      <c r="CK11" s="45"/>
      <c r="CL11" s="45"/>
      <c r="CM11" s="45"/>
      <c r="CN11" s="45"/>
      <c r="CO11" s="45"/>
      <c r="CP11" s="45"/>
      <c r="CQ11" s="45"/>
      <c r="CR11" s="45"/>
      <c r="CS11" s="45"/>
      <c r="CT11" s="45"/>
      <c r="CU11" s="45"/>
      <c r="CV11" s="45"/>
      <c r="CW11" s="45"/>
      <c r="CX11" s="45"/>
      <c r="CY11" s="45"/>
      <c r="CZ11" s="45"/>
      <c r="DA11" s="45"/>
      <c r="DB11" s="45"/>
      <c r="DC11" s="45"/>
      <c r="DD11" s="45"/>
      <c r="DE11" s="45"/>
      <c r="DF11" s="45"/>
      <c r="DG11" s="45"/>
      <c r="DH11" s="45"/>
      <c r="DI11" s="45"/>
      <c r="DJ11" s="45"/>
      <c r="DK11" s="45"/>
      <c r="DL11" s="45"/>
      <c r="DM11" s="45"/>
      <c r="DN11" s="45"/>
      <c r="DO11" s="45"/>
      <c r="DP11" s="45"/>
      <c r="DQ11" s="45"/>
      <c r="DR11" s="45"/>
      <c r="DS11" s="45"/>
      <c r="DT11" s="45"/>
      <c r="DU11" s="45"/>
      <c r="DV11" s="45"/>
      <c r="DW11" s="45"/>
      <c r="DX11" s="45"/>
      <c r="DY11" s="45"/>
      <c r="DZ11" s="45"/>
      <c r="EA11" s="45"/>
      <c r="EB11" s="45"/>
      <c r="EC11" s="45"/>
      <c r="ED11" s="46"/>
      <c r="EE11" s="46"/>
      <c r="EF11" s="46"/>
      <c r="EG11" s="46"/>
      <c r="EH11" s="46"/>
      <c r="EI11" s="46"/>
      <c r="EJ11" s="46"/>
      <c r="EK11" s="46"/>
      <c r="EL11" s="46"/>
      <c r="EM11" s="46"/>
      <c r="EN11" s="46"/>
      <c r="EO11" s="46"/>
      <c r="EP11" s="46"/>
      <c r="EQ11" s="46"/>
      <c r="ER11" s="46"/>
      <c r="ES11" s="46"/>
      <c r="ET11" s="46"/>
      <c r="EU11" s="46"/>
      <c r="EV11" s="46"/>
      <c r="EW11" s="46"/>
      <c r="EX11" s="46"/>
      <c r="EY11" s="46"/>
      <c r="EZ11" s="46"/>
      <c r="FA11" s="46"/>
      <c r="FB11" s="46"/>
      <c r="FC11" s="46"/>
      <c r="FD11" s="46"/>
      <c r="FE11" s="46"/>
      <c r="FF11" s="46"/>
      <c r="FG11" s="46"/>
      <c r="FH11" s="46"/>
      <c r="FI11" s="46"/>
      <c r="FJ11" s="46"/>
      <c r="FK11" s="46"/>
      <c r="FL11" s="46"/>
      <c r="FM11" s="46"/>
      <c r="FN11" s="46"/>
      <c r="FO11" s="46"/>
      <c r="FP11" s="46"/>
      <c r="FQ11" s="46"/>
      <c r="FR11" s="46"/>
      <c r="FS11" s="46"/>
      <c r="FT11" s="46"/>
      <c r="FU11" s="46"/>
      <c r="FV11" s="46"/>
      <c r="FW11" s="46"/>
      <c r="FX11" s="46"/>
      <c r="FY11" s="46"/>
      <c r="FZ11" s="46"/>
      <c r="GA11" s="46"/>
      <c r="GB11" s="46"/>
      <c r="GC11" s="46"/>
      <c r="GD11" s="46"/>
      <c r="GE11" s="46"/>
      <c r="GF11" s="46"/>
      <c r="GG11" s="46"/>
      <c r="GH11" s="46"/>
      <c r="GI11" s="46"/>
      <c r="GJ11" s="46"/>
      <c r="GK11" s="46"/>
      <c r="GL11" s="46"/>
      <c r="GM11" s="46"/>
      <c r="GN11" s="46"/>
      <c r="GO11" s="46"/>
      <c r="GP11" s="46"/>
      <c r="GQ11" s="46"/>
      <c r="GR11" s="46"/>
      <c r="GS11" s="46"/>
      <c r="GT11" s="46"/>
      <c r="GU11" s="46"/>
      <c r="GV11" s="46"/>
      <c r="GW11" s="46"/>
      <c r="GX11" s="46"/>
      <c r="GY11" s="46"/>
      <c r="GZ11" s="46"/>
      <c r="HA11" s="46"/>
      <c r="HB11" s="46"/>
      <c r="HC11" s="46"/>
      <c r="HD11" s="46"/>
      <c r="HE11" s="46"/>
      <c r="HF11" s="46"/>
      <c r="HG11" s="46"/>
    </row>
    <row r="12" spans="1:215" s="2" customFormat="1" ht="33" customHeight="1">
      <c r="A12" s="250" t="s">
        <v>433</v>
      </c>
      <c r="B12" s="250"/>
      <c r="C12" s="114"/>
      <c r="D12" s="115"/>
      <c r="E12" s="115"/>
      <c r="F12" s="174"/>
      <c r="G12" s="174"/>
      <c r="H12" s="174"/>
      <c r="I12" s="95"/>
      <c r="J12" s="95"/>
      <c r="K12" s="95"/>
      <c r="L12" s="45"/>
      <c r="M12" s="45"/>
      <c r="N12" s="45"/>
      <c r="O12" s="45"/>
      <c r="P12" s="45"/>
      <c r="Q12" s="45"/>
      <c r="R12" s="45"/>
      <c r="S12" s="45"/>
      <c r="T12" s="45"/>
      <c r="U12" s="45"/>
      <c r="V12" s="45"/>
      <c r="W12" s="45"/>
      <c r="X12" s="45"/>
      <c r="Y12" s="45"/>
      <c r="Z12" s="45"/>
      <c r="AA12" s="45"/>
      <c r="AB12" s="45"/>
      <c r="AC12" s="45"/>
      <c r="AD12" s="45"/>
      <c r="AE12" s="45"/>
      <c r="AF12" s="45"/>
      <c r="AG12" s="45"/>
      <c r="AH12" s="45"/>
      <c r="AI12" s="45"/>
      <c r="AJ12" s="45"/>
      <c r="AK12" s="45"/>
      <c r="AL12" s="45"/>
      <c r="AM12" s="45"/>
      <c r="AN12" s="45"/>
      <c r="AO12" s="45"/>
      <c r="AP12" s="45"/>
      <c r="AQ12" s="45"/>
      <c r="AR12" s="45"/>
      <c r="AS12" s="45"/>
      <c r="AT12" s="45"/>
      <c r="AU12" s="45"/>
      <c r="AV12" s="45"/>
      <c r="AW12" s="45"/>
      <c r="AX12" s="45"/>
      <c r="AY12" s="45"/>
      <c r="AZ12" s="45"/>
      <c r="BA12" s="45"/>
      <c r="BB12" s="45"/>
      <c r="BC12" s="45"/>
      <c r="BD12" s="45"/>
      <c r="BE12" s="45"/>
      <c r="BF12" s="45"/>
      <c r="BG12" s="45"/>
      <c r="BH12" s="45"/>
      <c r="BI12" s="45"/>
      <c r="BJ12" s="45"/>
      <c r="BK12" s="45"/>
      <c r="BL12" s="45"/>
      <c r="BM12" s="45"/>
      <c r="BN12" s="45"/>
      <c r="BO12" s="45"/>
      <c r="BP12" s="45"/>
      <c r="BQ12" s="45"/>
      <c r="BR12" s="45"/>
      <c r="BS12" s="45"/>
      <c r="BT12" s="45"/>
      <c r="BU12" s="45"/>
      <c r="BV12" s="45"/>
      <c r="BW12" s="45"/>
      <c r="BX12" s="45"/>
      <c r="BY12" s="45"/>
      <c r="BZ12" s="45"/>
      <c r="CA12" s="45"/>
      <c r="CB12" s="45"/>
      <c r="CC12" s="45"/>
      <c r="CD12" s="45"/>
      <c r="CE12" s="45"/>
      <c r="CF12" s="45"/>
      <c r="CG12" s="45"/>
      <c r="CH12" s="45"/>
      <c r="CI12" s="45"/>
      <c r="CJ12" s="45"/>
      <c r="CK12" s="45"/>
      <c r="CL12" s="45"/>
      <c r="CM12" s="45"/>
      <c r="CN12" s="45"/>
      <c r="CO12" s="45"/>
      <c r="CP12" s="45"/>
      <c r="CQ12" s="45"/>
      <c r="CR12" s="45"/>
      <c r="CS12" s="45"/>
      <c r="CT12" s="45"/>
      <c r="CU12" s="45"/>
      <c r="CV12" s="45"/>
      <c r="CW12" s="45"/>
      <c r="CX12" s="45"/>
      <c r="CY12" s="45"/>
      <c r="CZ12" s="45"/>
      <c r="DA12" s="45"/>
      <c r="DB12" s="45"/>
      <c r="DC12" s="45"/>
      <c r="DD12" s="45"/>
      <c r="DE12" s="45"/>
      <c r="DF12" s="45"/>
      <c r="DG12" s="45"/>
      <c r="DH12" s="45"/>
      <c r="DI12" s="45"/>
      <c r="DJ12" s="45"/>
      <c r="DK12" s="45"/>
      <c r="DL12" s="45"/>
      <c r="DM12" s="45"/>
      <c r="DN12" s="45"/>
      <c r="DO12" s="45"/>
      <c r="DP12" s="45"/>
      <c r="DQ12" s="45"/>
      <c r="DR12" s="45"/>
      <c r="DS12" s="45"/>
      <c r="DT12" s="45"/>
      <c r="DU12" s="45"/>
      <c r="DV12" s="45"/>
      <c r="DW12" s="45"/>
      <c r="DX12" s="45"/>
      <c r="DY12" s="45"/>
      <c r="DZ12" s="45"/>
      <c r="EA12" s="45"/>
      <c r="EB12" s="45"/>
      <c r="EC12" s="45"/>
      <c r="ED12" s="46"/>
      <c r="EE12" s="46"/>
      <c r="EF12" s="46"/>
      <c r="EG12" s="46"/>
      <c r="EH12" s="46"/>
      <c r="EI12" s="46"/>
      <c r="EJ12" s="46"/>
      <c r="EK12" s="46"/>
      <c r="EL12" s="46"/>
      <c r="EM12" s="46"/>
      <c r="EN12" s="46"/>
      <c r="EO12" s="46"/>
      <c r="EP12" s="46"/>
      <c r="EQ12" s="46"/>
      <c r="ER12" s="46"/>
      <c r="ES12" s="46"/>
      <c r="ET12" s="46"/>
      <c r="EU12" s="46"/>
      <c r="EV12" s="46"/>
      <c r="EW12" s="46"/>
      <c r="EX12" s="46"/>
      <c r="EY12" s="46"/>
      <c r="EZ12" s="46"/>
      <c r="FA12" s="46"/>
      <c r="FB12" s="46"/>
      <c r="FC12" s="46"/>
      <c r="FD12" s="46"/>
      <c r="FE12" s="46"/>
      <c r="FF12" s="46"/>
      <c r="FG12" s="46"/>
      <c r="FH12" s="46"/>
      <c r="FI12" s="46"/>
      <c r="FJ12" s="46"/>
      <c r="FK12" s="46"/>
      <c r="FL12" s="46"/>
      <c r="FM12" s="46"/>
      <c r="FN12" s="46"/>
      <c r="FO12" s="46"/>
      <c r="FP12" s="46"/>
      <c r="FQ12" s="46"/>
      <c r="FR12" s="46"/>
      <c r="FS12" s="46"/>
      <c r="FT12" s="46"/>
      <c r="FU12" s="46"/>
      <c r="FV12" s="46"/>
      <c r="FW12" s="46"/>
      <c r="FX12" s="46"/>
      <c r="FY12" s="46"/>
      <c r="FZ12" s="46"/>
      <c r="GA12" s="46"/>
      <c r="GB12" s="46"/>
      <c r="GC12" s="46"/>
      <c r="GD12" s="46"/>
      <c r="GE12" s="46"/>
      <c r="GF12" s="46"/>
      <c r="GG12" s="46"/>
      <c r="GH12" s="46"/>
      <c r="GI12" s="46"/>
      <c r="GJ12" s="46"/>
      <c r="GK12" s="46"/>
      <c r="GL12" s="46"/>
      <c r="GM12" s="46"/>
      <c r="GN12" s="46"/>
      <c r="GO12" s="46"/>
      <c r="GP12" s="46"/>
      <c r="GQ12" s="46"/>
      <c r="GR12" s="46"/>
      <c r="GS12" s="46"/>
      <c r="GT12" s="46"/>
      <c r="GU12" s="46"/>
      <c r="GV12" s="46"/>
      <c r="GW12" s="46"/>
      <c r="GX12" s="46"/>
      <c r="GY12" s="46"/>
      <c r="GZ12" s="46"/>
      <c r="HA12" s="46"/>
      <c r="HB12" s="46"/>
      <c r="HC12" s="46"/>
      <c r="HD12" s="46"/>
      <c r="HE12" s="46"/>
      <c r="HF12" s="46"/>
      <c r="HG12" s="46"/>
    </row>
    <row r="13" spans="1:215" s="2" customFormat="1" ht="48" customHeight="1">
      <c r="A13" s="239" t="s">
        <v>206</v>
      </c>
      <c r="B13" s="239"/>
      <c r="C13" s="175" t="s">
        <v>333</v>
      </c>
      <c r="D13" s="175" t="s">
        <v>334</v>
      </c>
      <c r="E13" s="175" t="s">
        <v>335</v>
      </c>
      <c r="F13" s="175" t="s">
        <v>336</v>
      </c>
      <c r="G13" s="117" t="s">
        <v>210</v>
      </c>
      <c r="H13" s="175" t="s">
        <v>337</v>
      </c>
      <c r="I13" s="95"/>
      <c r="J13" s="95"/>
      <c r="K13" s="95"/>
      <c r="L13" s="45"/>
      <c r="M13" s="45"/>
      <c r="N13" s="45"/>
      <c r="O13" s="45"/>
      <c r="P13" s="45"/>
      <c r="Q13" s="45"/>
      <c r="R13" s="45"/>
      <c r="S13" s="45"/>
      <c r="T13" s="45"/>
      <c r="U13" s="45"/>
      <c r="V13" s="45"/>
      <c r="W13" s="45"/>
      <c r="X13" s="45"/>
      <c r="Y13" s="45"/>
      <c r="Z13" s="45"/>
      <c r="AA13" s="45"/>
      <c r="AB13" s="45"/>
      <c r="AC13" s="45"/>
      <c r="AD13" s="45"/>
      <c r="AE13" s="45"/>
      <c r="AF13" s="45"/>
      <c r="AG13" s="45"/>
      <c r="AH13" s="45"/>
      <c r="AI13" s="45"/>
      <c r="AJ13" s="45"/>
      <c r="AK13" s="45"/>
      <c r="AL13" s="45"/>
      <c r="AM13" s="45"/>
      <c r="AN13" s="45"/>
      <c r="AO13" s="45"/>
      <c r="AP13" s="45"/>
      <c r="AQ13" s="45"/>
      <c r="AR13" s="45"/>
      <c r="AS13" s="45"/>
      <c r="AT13" s="45"/>
      <c r="AU13" s="45"/>
      <c r="AV13" s="45"/>
      <c r="AW13" s="45"/>
      <c r="AX13" s="45"/>
      <c r="AY13" s="45"/>
      <c r="AZ13" s="45"/>
      <c r="BA13" s="45"/>
      <c r="BB13" s="45"/>
      <c r="BC13" s="45"/>
      <c r="BD13" s="45"/>
      <c r="BE13" s="45"/>
      <c r="BF13" s="45"/>
      <c r="BG13" s="45"/>
      <c r="BH13" s="45"/>
      <c r="BI13" s="45"/>
      <c r="BJ13" s="45"/>
      <c r="BK13" s="45"/>
      <c r="BL13" s="45"/>
      <c r="BM13" s="45"/>
      <c r="BN13" s="45"/>
      <c r="BO13" s="45"/>
      <c r="BP13" s="45"/>
      <c r="BQ13" s="45"/>
      <c r="BR13" s="45"/>
      <c r="BS13" s="45"/>
      <c r="BT13" s="45"/>
      <c r="BU13" s="45"/>
      <c r="BV13" s="45"/>
      <c r="BW13" s="45"/>
      <c r="BX13" s="45"/>
      <c r="BY13" s="45"/>
      <c r="BZ13" s="45"/>
      <c r="CA13" s="45"/>
      <c r="CB13" s="45"/>
      <c r="CC13" s="45"/>
      <c r="CD13" s="45"/>
      <c r="CE13" s="45"/>
      <c r="CF13" s="45"/>
      <c r="CG13" s="45"/>
      <c r="CH13" s="45"/>
      <c r="CI13" s="45"/>
      <c r="CJ13" s="45"/>
      <c r="CK13" s="45"/>
      <c r="CL13" s="45"/>
      <c r="CM13" s="45"/>
      <c r="CN13" s="45"/>
      <c r="CO13" s="45"/>
      <c r="CP13" s="45"/>
      <c r="CQ13" s="45"/>
      <c r="CR13" s="45"/>
      <c r="CS13" s="45"/>
      <c r="CT13" s="45"/>
      <c r="CU13" s="45"/>
      <c r="CV13" s="45"/>
      <c r="CW13" s="45"/>
      <c r="CX13" s="45"/>
      <c r="CY13" s="45"/>
      <c r="CZ13" s="45"/>
      <c r="DA13" s="45"/>
      <c r="DB13" s="45"/>
      <c r="DC13" s="45"/>
      <c r="DD13" s="45"/>
      <c r="DE13" s="45"/>
      <c r="DF13" s="45"/>
      <c r="DG13" s="45"/>
      <c r="DH13" s="45"/>
      <c r="DI13" s="45"/>
      <c r="DJ13" s="45"/>
      <c r="DK13" s="45"/>
      <c r="DL13" s="45"/>
      <c r="DM13" s="45"/>
      <c r="DN13" s="45"/>
      <c r="DO13" s="45"/>
      <c r="DP13" s="45"/>
      <c r="DQ13" s="45"/>
      <c r="DR13" s="45"/>
      <c r="DS13" s="45"/>
      <c r="DT13" s="45"/>
      <c r="DU13" s="45"/>
      <c r="DV13" s="45"/>
      <c r="DW13" s="45"/>
      <c r="DX13" s="45"/>
      <c r="DY13" s="45"/>
      <c r="DZ13" s="45"/>
      <c r="EA13" s="45"/>
      <c r="EB13" s="45"/>
      <c r="EC13" s="45"/>
      <c r="ED13" s="46"/>
      <c r="EE13" s="46"/>
      <c r="EF13" s="46"/>
      <c r="EG13" s="46"/>
      <c r="EH13" s="46"/>
      <c r="EI13" s="46"/>
      <c r="EJ13" s="46"/>
      <c r="EK13" s="46"/>
      <c r="EL13" s="46"/>
      <c r="EM13" s="46"/>
      <c r="EN13" s="46"/>
      <c r="EO13" s="46"/>
      <c r="EP13" s="46"/>
      <c r="EQ13" s="46"/>
      <c r="ER13" s="46"/>
      <c r="ES13" s="46"/>
      <c r="ET13" s="46"/>
      <c r="EU13" s="46"/>
      <c r="EV13" s="46"/>
      <c r="EW13" s="46"/>
      <c r="EX13" s="46"/>
      <c r="EY13" s="46"/>
      <c r="EZ13" s="46"/>
      <c r="FA13" s="46"/>
      <c r="FB13" s="46"/>
      <c r="FC13" s="46"/>
      <c r="FD13" s="46"/>
      <c r="FE13" s="46"/>
      <c r="FF13" s="46"/>
      <c r="FG13" s="46"/>
      <c r="FH13" s="46"/>
      <c r="FI13" s="46"/>
      <c r="FJ13" s="46"/>
      <c r="FK13" s="46"/>
      <c r="FL13" s="46"/>
      <c r="FM13" s="46"/>
      <c r="FN13" s="46"/>
      <c r="FO13" s="46"/>
      <c r="FP13" s="46"/>
      <c r="FQ13" s="46"/>
      <c r="FR13" s="46"/>
      <c r="FS13" s="46"/>
      <c r="FT13" s="46"/>
      <c r="FU13" s="46"/>
      <c r="FV13" s="46"/>
      <c r="FW13" s="46"/>
      <c r="FX13" s="46"/>
      <c r="FY13" s="46"/>
      <c r="FZ13" s="46"/>
      <c r="GA13" s="46"/>
      <c r="GB13" s="46"/>
      <c r="GC13" s="46"/>
      <c r="GD13" s="46"/>
      <c r="GE13" s="46"/>
      <c r="GF13" s="46"/>
      <c r="GG13" s="46"/>
      <c r="GH13" s="46"/>
      <c r="GI13" s="46"/>
      <c r="GJ13" s="46"/>
      <c r="GK13" s="46"/>
      <c r="GL13" s="46"/>
      <c r="GM13" s="46"/>
      <c r="GN13" s="46"/>
      <c r="GO13" s="46"/>
      <c r="GP13" s="46"/>
      <c r="GQ13" s="46"/>
      <c r="GR13" s="46"/>
      <c r="GS13" s="46"/>
      <c r="GT13" s="46"/>
      <c r="GU13" s="46"/>
      <c r="GV13" s="46"/>
      <c r="GW13" s="46"/>
      <c r="GX13" s="46"/>
      <c r="GY13" s="46"/>
      <c r="GZ13" s="46"/>
      <c r="HA13" s="46"/>
      <c r="HB13" s="46"/>
      <c r="HC13" s="46"/>
      <c r="HD13" s="46"/>
      <c r="HE13" s="46"/>
      <c r="HF13" s="46"/>
      <c r="HG13" s="46"/>
    </row>
    <row r="14" spans="1:215" s="2" customFormat="1" ht="18" customHeight="1">
      <c r="A14" s="118" t="s">
        <v>215</v>
      </c>
      <c r="B14" s="31" t="s">
        <v>216</v>
      </c>
      <c r="C14" s="119">
        <f t="shared" ref="C14:F21" si="0">C99+C148</f>
        <v>26866303.730000027</v>
      </c>
      <c r="D14" s="119">
        <f t="shared" si="0"/>
        <v>-14711.06</v>
      </c>
      <c r="E14" s="119">
        <f t="shared" si="0"/>
        <v>26851592.670000024</v>
      </c>
      <c r="F14" s="119">
        <f t="shared" si="0"/>
        <v>25996219.220000017</v>
      </c>
      <c r="G14" s="121">
        <f t="shared" ref="G14:G22" si="1">IF(E14=0,"    --",F14/E14*100)</f>
        <v>96.814440541712543</v>
      </c>
      <c r="H14" s="119">
        <f t="shared" ref="H14:H21" si="2">G99+G148</f>
        <v>855373.45000000915</v>
      </c>
      <c r="I14" s="95"/>
      <c r="J14" s="95"/>
      <c r="K14" s="95"/>
      <c r="L14" s="45"/>
      <c r="M14" s="45"/>
      <c r="N14" s="45"/>
      <c r="O14" s="45"/>
      <c r="P14" s="45"/>
      <c r="Q14" s="45"/>
      <c r="R14" s="45"/>
      <c r="S14" s="45"/>
      <c r="T14" s="45"/>
      <c r="U14" s="45"/>
      <c r="V14" s="45"/>
      <c r="W14" s="45"/>
      <c r="X14" s="45"/>
      <c r="Y14" s="45"/>
      <c r="Z14" s="45"/>
      <c r="AA14" s="45"/>
      <c r="AB14" s="45"/>
      <c r="AC14" s="45"/>
      <c r="AD14" s="45"/>
      <c r="AE14" s="45"/>
      <c r="AF14" s="45"/>
      <c r="AG14" s="45"/>
      <c r="AH14" s="45"/>
      <c r="AI14" s="45"/>
      <c r="AJ14" s="45"/>
      <c r="AK14" s="45"/>
      <c r="AL14" s="45"/>
      <c r="AM14" s="45"/>
      <c r="AN14" s="45"/>
      <c r="AO14" s="45"/>
      <c r="AP14" s="45"/>
      <c r="AQ14" s="45"/>
      <c r="AR14" s="45"/>
      <c r="AS14" s="45"/>
      <c r="AT14" s="45"/>
      <c r="AU14" s="45"/>
      <c r="AV14" s="45"/>
      <c r="AW14" s="45"/>
      <c r="AX14" s="45"/>
      <c r="AY14" s="45"/>
      <c r="AZ14" s="45"/>
      <c r="BA14" s="45"/>
      <c r="BB14" s="45"/>
      <c r="BC14" s="45"/>
      <c r="BD14" s="45"/>
      <c r="BE14" s="45"/>
      <c r="BF14" s="45"/>
      <c r="BG14" s="45"/>
      <c r="BH14" s="45"/>
      <c r="BI14" s="45"/>
      <c r="BJ14" s="45"/>
      <c r="BK14" s="45"/>
      <c r="BL14" s="45"/>
      <c r="BM14" s="45"/>
      <c r="BN14" s="45"/>
      <c r="BO14" s="45"/>
      <c r="BP14" s="45"/>
      <c r="BQ14" s="45"/>
      <c r="BR14" s="45"/>
      <c r="BS14" s="45"/>
      <c r="BT14" s="45"/>
      <c r="BU14" s="45"/>
      <c r="BV14" s="45"/>
      <c r="BW14" s="45"/>
      <c r="BX14" s="45"/>
      <c r="BY14" s="45"/>
      <c r="BZ14" s="45"/>
      <c r="CA14" s="45"/>
      <c r="CB14" s="45"/>
      <c r="CC14" s="45"/>
      <c r="CD14" s="45"/>
      <c r="CE14" s="45"/>
      <c r="CF14" s="45"/>
      <c r="CG14" s="45"/>
      <c r="CH14" s="45"/>
      <c r="CI14" s="45"/>
      <c r="CJ14" s="45"/>
      <c r="CK14" s="45"/>
      <c r="CL14" s="45"/>
      <c r="CM14" s="45"/>
      <c r="CN14" s="45"/>
      <c r="CO14" s="45"/>
      <c r="CP14" s="45"/>
      <c r="CQ14" s="45"/>
      <c r="CR14" s="45"/>
      <c r="CS14" s="45"/>
      <c r="CT14" s="45"/>
      <c r="CU14" s="45"/>
      <c r="CV14" s="45"/>
      <c r="CW14" s="45"/>
      <c r="CX14" s="45"/>
      <c r="CY14" s="45"/>
      <c r="CZ14" s="45"/>
      <c r="DA14" s="45"/>
      <c r="DB14" s="45"/>
      <c r="DC14" s="45"/>
      <c r="DD14" s="45"/>
      <c r="DE14" s="45"/>
      <c r="DF14" s="45"/>
      <c r="DG14" s="45"/>
      <c r="DH14" s="45"/>
      <c r="DI14" s="45"/>
      <c r="DJ14" s="45"/>
      <c r="DK14" s="45"/>
      <c r="DL14" s="45"/>
      <c r="DM14" s="45"/>
      <c r="DN14" s="45"/>
      <c r="DO14" s="45"/>
      <c r="DP14" s="45"/>
      <c r="DQ14" s="45"/>
      <c r="DR14" s="45"/>
      <c r="DS14" s="45"/>
      <c r="DT14" s="45"/>
      <c r="DU14" s="45"/>
      <c r="DV14" s="45"/>
      <c r="DW14" s="45"/>
      <c r="DX14" s="45"/>
      <c r="DY14" s="45"/>
      <c r="DZ14" s="45"/>
      <c r="EA14" s="45"/>
      <c r="EB14" s="45"/>
      <c r="EC14" s="45"/>
    </row>
    <row r="15" spans="1:215" s="2" customFormat="1" ht="18" customHeight="1">
      <c r="A15" s="118" t="s">
        <v>217</v>
      </c>
      <c r="B15" s="31" t="s">
        <v>218</v>
      </c>
      <c r="C15" s="119">
        <f t="shared" si="0"/>
        <v>857670300.21000016</v>
      </c>
      <c r="D15" s="119">
        <f t="shared" si="0"/>
        <v>-688274.16</v>
      </c>
      <c r="E15" s="119">
        <f t="shared" si="0"/>
        <v>856982026.05000007</v>
      </c>
      <c r="F15" s="119">
        <f t="shared" si="0"/>
        <v>849732137.18000007</v>
      </c>
      <c r="G15" s="121">
        <f t="shared" si="1"/>
        <v>99.154020895465436</v>
      </c>
      <c r="H15" s="119">
        <f t="shared" si="2"/>
        <v>7249888.8699999657</v>
      </c>
      <c r="I15" s="95"/>
      <c r="J15" s="95"/>
      <c r="K15" s="95"/>
      <c r="L15" s="45"/>
      <c r="M15" s="45"/>
      <c r="N15" s="45"/>
      <c r="O15" s="45"/>
      <c r="P15" s="45"/>
      <c r="Q15" s="45"/>
      <c r="R15" s="45"/>
      <c r="S15" s="45"/>
      <c r="T15" s="45"/>
      <c r="U15" s="45"/>
      <c r="V15" s="45"/>
      <c r="W15" s="45"/>
      <c r="X15" s="45"/>
      <c r="Y15" s="45"/>
      <c r="Z15" s="45"/>
      <c r="AA15" s="45"/>
      <c r="AB15" s="45"/>
      <c r="AC15" s="45"/>
      <c r="AD15" s="45"/>
      <c r="AE15" s="45"/>
      <c r="AF15" s="45"/>
      <c r="AG15" s="45"/>
      <c r="AH15" s="45"/>
      <c r="AI15" s="45"/>
      <c r="AJ15" s="45"/>
      <c r="AK15" s="45"/>
      <c r="AL15" s="45"/>
      <c r="AM15" s="45"/>
      <c r="AN15" s="45"/>
      <c r="AO15" s="45"/>
      <c r="AP15" s="45"/>
      <c r="AQ15" s="45"/>
      <c r="AR15" s="45"/>
      <c r="AS15" s="45"/>
      <c r="AT15" s="45"/>
      <c r="AU15" s="45"/>
      <c r="AV15" s="45"/>
      <c r="AW15" s="45"/>
      <c r="AX15" s="45"/>
      <c r="AY15" s="45"/>
      <c r="AZ15" s="45"/>
      <c r="BA15" s="45"/>
      <c r="BB15" s="45"/>
      <c r="BC15" s="45"/>
      <c r="BD15" s="45"/>
      <c r="BE15" s="45"/>
      <c r="BF15" s="45"/>
      <c r="BG15" s="45"/>
      <c r="BH15" s="45"/>
      <c r="BI15" s="45"/>
      <c r="BJ15" s="45"/>
      <c r="BK15" s="45"/>
      <c r="BL15" s="45"/>
      <c r="BM15" s="45"/>
      <c r="BN15" s="45"/>
      <c r="BO15" s="45"/>
      <c r="BP15" s="45"/>
      <c r="BQ15" s="45"/>
      <c r="BR15" s="45"/>
      <c r="BS15" s="45"/>
      <c r="BT15" s="45"/>
      <c r="BU15" s="45"/>
      <c r="BV15" s="45"/>
      <c r="BW15" s="45"/>
      <c r="BX15" s="45"/>
      <c r="BY15" s="45"/>
      <c r="BZ15" s="45"/>
      <c r="CA15" s="45"/>
      <c r="CB15" s="45"/>
      <c r="CC15" s="45"/>
      <c r="CD15" s="45"/>
      <c r="CE15" s="45"/>
      <c r="CF15" s="45"/>
      <c r="CG15" s="45"/>
      <c r="CH15" s="45"/>
      <c r="CI15" s="45"/>
      <c r="CJ15" s="45"/>
      <c r="CK15" s="45"/>
      <c r="CL15" s="45"/>
      <c r="CM15" s="45"/>
      <c r="CN15" s="45"/>
      <c r="CO15" s="45"/>
      <c r="CP15" s="45"/>
      <c r="CQ15" s="45"/>
      <c r="CR15" s="45"/>
      <c r="CS15" s="45"/>
      <c r="CT15" s="45"/>
      <c r="CU15" s="45"/>
      <c r="CV15" s="45"/>
      <c r="CW15" s="45"/>
      <c r="CX15" s="45"/>
      <c r="CY15" s="45"/>
      <c r="CZ15" s="45"/>
      <c r="DA15" s="45"/>
      <c r="DB15" s="45"/>
      <c r="DC15" s="45"/>
      <c r="DD15" s="45"/>
      <c r="DE15" s="45"/>
      <c r="DF15" s="45"/>
      <c r="DG15" s="45"/>
      <c r="DH15" s="45"/>
      <c r="DI15" s="45"/>
      <c r="DJ15" s="45"/>
      <c r="DK15" s="45"/>
      <c r="DL15" s="45"/>
      <c r="DM15" s="45"/>
      <c r="DN15" s="45"/>
      <c r="DO15" s="45"/>
      <c r="DP15" s="45"/>
      <c r="DQ15" s="45"/>
      <c r="DR15" s="45"/>
      <c r="DS15" s="45"/>
      <c r="DT15" s="45"/>
      <c r="DU15" s="45"/>
      <c r="DV15" s="45"/>
      <c r="DW15" s="45"/>
      <c r="DX15" s="45"/>
      <c r="DY15" s="45"/>
      <c r="DZ15" s="45"/>
      <c r="EA15" s="45"/>
      <c r="EB15" s="45"/>
      <c r="EC15" s="45"/>
    </row>
    <row r="16" spans="1:215" s="2" customFormat="1" ht="18" customHeight="1">
      <c r="A16" s="118" t="s">
        <v>219</v>
      </c>
      <c r="B16" s="31" t="s">
        <v>220</v>
      </c>
      <c r="C16" s="119">
        <f t="shared" si="0"/>
        <v>62378088.149999999</v>
      </c>
      <c r="D16" s="119">
        <f t="shared" si="0"/>
        <v>-7600.27</v>
      </c>
      <c r="E16" s="119">
        <f t="shared" si="0"/>
        <v>62370487.879999995</v>
      </c>
      <c r="F16" s="119">
        <f t="shared" si="0"/>
        <v>62009844.939999998</v>
      </c>
      <c r="G16" s="121">
        <f t="shared" si="1"/>
        <v>99.421773097728732</v>
      </c>
      <c r="H16" s="119">
        <f t="shared" si="2"/>
        <v>360642.93999999732</v>
      </c>
      <c r="I16" s="95"/>
      <c r="J16" s="95"/>
      <c r="K16" s="95"/>
      <c r="L16" s="45"/>
      <c r="M16" s="45"/>
      <c r="N16" s="45"/>
      <c r="O16" s="45"/>
      <c r="P16" s="45"/>
      <c r="Q16" s="45"/>
      <c r="R16" s="45"/>
      <c r="S16" s="45"/>
      <c r="T16" s="45"/>
      <c r="U16" s="45"/>
      <c r="V16" s="45"/>
      <c r="W16" s="45"/>
      <c r="X16" s="45"/>
      <c r="Y16" s="45"/>
      <c r="Z16" s="45"/>
      <c r="AA16" s="45"/>
      <c r="AB16" s="45"/>
      <c r="AC16" s="45"/>
      <c r="AD16" s="45"/>
      <c r="AE16" s="45"/>
      <c r="AF16" s="45"/>
      <c r="AG16" s="45"/>
      <c r="AH16" s="45"/>
      <c r="AI16" s="45"/>
      <c r="AJ16" s="45"/>
      <c r="AK16" s="45"/>
      <c r="AL16" s="45"/>
      <c r="AM16" s="45"/>
      <c r="AN16" s="45"/>
      <c r="AO16" s="45"/>
      <c r="AP16" s="45"/>
      <c r="AQ16" s="45"/>
      <c r="AR16" s="45"/>
      <c r="AS16" s="45"/>
      <c r="AT16" s="45"/>
      <c r="AU16" s="45"/>
      <c r="AV16" s="45"/>
      <c r="AW16" s="45"/>
      <c r="AX16" s="45"/>
      <c r="AY16" s="45"/>
      <c r="AZ16" s="45"/>
      <c r="BA16" s="45"/>
      <c r="BB16" s="45"/>
      <c r="BC16" s="45"/>
      <c r="BD16" s="45"/>
      <c r="BE16" s="45"/>
      <c r="BF16" s="45"/>
      <c r="BG16" s="45"/>
      <c r="BH16" s="45"/>
      <c r="BI16" s="45"/>
      <c r="BJ16" s="45"/>
      <c r="BK16" s="45"/>
      <c r="BL16" s="45"/>
      <c r="BM16" s="45"/>
      <c r="BN16" s="45"/>
      <c r="BO16" s="45"/>
      <c r="BP16" s="45"/>
      <c r="BQ16" s="45"/>
      <c r="BR16" s="45"/>
      <c r="BS16" s="45"/>
      <c r="BT16" s="45"/>
      <c r="BU16" s="45"/>
      <c r="BV16" s="45"/>
      <c r="BW16" s="45"/>
      <c r="BX16" s="45"/>
      <c r="BY16" s="45"/>
      <c r="BZ16" s="45"/>
      <c r="CA16" s="45"/>
      <c r="CB16" s="45"/>
      <c r="CC16" s="45"/>
      <c r="CD16" s="45"/>
      <c r="CE16" s="45"/>
      <c r="CF16" s="45"/>
      <c r="CG16" s="45"/>
      <c r="CH16" s="45"/>
      <c r="CI16" s="45"/>
      <c r="CJ16" s="45"/>
      <c r="CK16" s="45"/>
      <c r="CL16" s="45"/>
      <c r="CM16" s="45"/>
      <c r="CN16" s="45"/>
      <c r="CO16" s="45"/>
      <c r="CP16" s="45"/>
      <c r="CQ16" s="45"/>
      <c r="CR16" s="45"/>
      <c r="CS16" s="45"/>
      <c r="CT16" s="45"/>
      <c r="CU16" s="45"/>
      <c r="CV16" s="45"/>
      <c r="CW16" s="45"/>
      <c r="CX16" s="45"/>
      <c r="CY16" s="45"/>
      <c r="CZ16" s="45"/>
      <c r="DA16" s="45"/>
      <c r="DB16" s="45"/>
      <c r="DC16" s="45"/>
      <c r="DD16" s="45"/>
      <c r="DE16" s="45"/>
      <c r="DF16" s="45"/>
      <c r="DG16" s="45"/>
      <c r="DH16" s="45"/>
      <c r="DI16" s="45"/>
      <c r="DJ16" s="45"/>
      <c r="DK16" s="45"/>
      <c r="DL16" s="45"/>
      <c r="DM16" s="45"/>
      <c r="DN16" s="45"/>
      <c r="DO16" s="45"/>
      <c r="DP16" s="45"/>
      <c r="DQ16" s="45"/>
      <c r="DR16" s="45"/>
      <c r="DS16" s="45"/>
      <c r="DT16" s="45"/>
      <c r="DU16" s="45"/>
      <c r="DV16" s="45"/>
      <c r="DW16" s="45"/>
      <c r="DX16" s="45"/>
      <c r="DY16" s="45"/>
      <c r="DZ16" s="45"/>
      <c r="EA16" s="45"/>
      <c r="EB16" s="45"/>
      <c r="EC16" s="45"/>
    </row>
    <row r="17" spans="1:133" s="2" customFormat="1" ht="18" customHeight="1">
      <c r="A17" s="118" t="s">
        <v>221</v>
      </c>
      <c r="B17" s="31" t="s">
        <v>222</v>
      </c>
      <c r="C17" s="119">
        <f t="shared" si="0"/>
        <v>925588331.50000012</v>
      </c>
      <c r="D17" s="119">
        <f t="shared" si="0"/>
        <v>-11216700.42</v>
      </c>
      <c r="E17" s="119">
        <f t="shared" si="0"/>
        <v>914371631.08000016</v>
      </c>
      <c r="F17" s="119">
        <f t="shared" si="0"/>
        <v>714628028.3499999</v>
      </c>
      <c r="G17" s="121">
        <f t="shared" si="1"/>
        <v>78.155096249642469</v>
      </c>
      <c r="H17" s="119">
        <f t="shared" si="2"/>
        <v>199743602.73000014</v>
      </c>
      <c r="I17" s="95"/>
      <c r="J17" s="95"/>
      <c r="K17" s="95"/>
      <c r="L17" s="45"/>
      <c r="M17" s="45"/>
      <c r="N17" s="45"/>
      <c r="O17" s="45"/>
      <c r="P17" s="45"/>
      <c r="Q17" s="45"/>
      <c r="R17" s="45"/>
      <c r="S17" s="45"/>
      <c r="T17" s="45"/>
      <c r="U17" s="45"/>
      <c r="V17" s="45"/>
      <c r="W17" s="45"/>
      <c r="X17" s="45"/>
      <c r="Y17" s="45"/>
      <c r="Z17" s="45"/>
      <c r="AA17" s="45"/>
      <c r="AB17" s="45"/>
      <c r="AC17" s="45"/>
      <c r="AD17" s="45"/>
      <c r="AE17" s="45"/>
      <c r="AF17" s="45"/>
      <c r="AG17" s="45"/>
      <c r="AH17" s="45"/>
      <c r="AI17" s="45"/>
      <c r="AJ17" s="45"/>
      <c r="AK17" s="45"/>
      <c r="AL17" s="45"/>
      <c r="AM17" s="45"/>
      <c r="AN17" s="45"/>
      <c r="AO17" s="45"/>
      <c r="AP17" s="45"/>
      <c r="AQ17" s="45"/>
      <c r="AR17" s="45"/>
      <c r="AS17" s="45"/>
      <c r="AT17" s="45"/>
      <c r="AU17" s="45"/>
      <c r="AV17" s="45"/>
      <c r="AW17" s="45"/>
      <c r="AX17" s="45"/>
      <c r="AY17" s="45"/>
      <c r="AZ17" s="45"/>
      <c r="BA17" s="45"/>
      <c r="BB17" s="45"/>
      <c r="BC17" s="45"/>
      <c r="BD17" s="45"/>
      <c r="BE17" s="45"/>
      <c r="BF17" s="45"/>
      <c r="BG17" s="45"/>
      <c r="BH17" s="45"/>
      <c r="BI17" s="45"/>
      <c r="BJ17" s="45"/>
      <c r="BK17" s="45"/>
      <c r="BL17" s="45"/>
      <c r="BM17" s="45"/>
      <c r="BN17" s="45"/>
      <c r="BO17" s="45"/>
      <c r="BP17" s="45"/>
      <c r="BQ17" s="45"/>
      <c r="BR17" s="45"/>
      <c r="BS17" s="45"/>
      <c r="BT17" s="45"/>
      <c r="BU17" s="45"/>
      <c r="BV17" s="45"/>
      <c r="BW17" s="45"/>
      <c r="BX17" s="45"/>
      <c r="BY17" s="45"/>
      <c r="BZ17" s="45"/>
      <c r="CA17" s="45"/>
      <c r="CB17" s="45"/>
      <c r="CC17" s="45"/>
      <c r="CD17" s="45"/>
      <c r="CE17" s="45"/>
      <c r="CF17" s="45"/>
      <c r="CG17" s="45"/>
      <c r="CH17" s="45"/>
      <c r="CI17" s="45"/>
      <c r="CJ17" s="45"/>
      <c r="CK17" s="45"/>
      <c r="CL17" s="45"/>
      <c r="CM17" s="45"/>
      <c r="CN17" s="45"/>
      <c r="CO17" s="45"/>
      <c r="CP17" s="45"/>
      <c r="CQ17" s="45"/>
      <c r="CR17" s="45"/>
      <c r="CS17" s="45"/>
      <c r="CT17" s="45"/>
      <c r="CU17" s="45"/>
      <c r="CV17" s="45"/>
      <c r="CW17" s="45"/>
      <c r="CX17" s="45"/>
      <c r="CY17" s="45"/>
      <c r="CZ17" s="45"/>
      <c r="DA17" s="45"/>
      <c r="DB17" s="45"/>
      <c r="DC17" s="45"/>
      <c r="DD17" s="45"/>
      <c r="DE17" s="45"/>
      <c r="DF17" s="45"/>
      <c r="DG17" s="45"/>
      <c r="DH17" s="45"/>
      <c r="DI17" s="45"/>
      <c r="DJ17" s="45"/>
      <c r="DK17" s="45"/>
      <c r="DL17" s="45"/>
      <c r="DM17" s="45"/>
      <c r="DN17" s="45"/>
      <c r="DO17" s="45"/>
      <c r="DP17" s="45"/>
      <c r="DQ17" s="45"/>
      <c r="DR17" s="45"/>
      <c r="DS17" s="45"/>
      <c r="DT17" s="45"/>
      <c r="DU17" s="45"/>
      <c r="DV17" s="45"/>
      <c r="DW17" s="45"/>
      <c r="DX17" s="45"/>
      <c r="DY17" s="45"/>
      <c r="DZ17" s="45"/>
      <c r="EA17" s="45"/>
      <c r="EB17" s="45"/>
      <c r="EC17" s="45"/>
    </row>
    <row r="18" spans="1:133" s="2" customFormat="1" ht="18" customHeight="1">
      <c r="A18" s="118" t="s">
        <v>223</v>
      </c>
      <c r="B18" s="31" t="s">
        <v>224</v>
      </c>
      <c r="C18" s="119">
        <f t="shared" si="0"/>
        <v>114493849.91</v>
      </c>
      <c r="D18" s="119">
        <f t="shared" si="0"/>
        <v>-31829.839999999997</v>
      </c>
      <c r="E18" s="119">
        <f t="shared" si="0"/>
        <v>114462020.06999999</v>
      </c>
      <c r="F18" s="119">
        <f t="shared" si="0"/>
        <v>114440827.42999999</v>
      </c>
      <c r="G18" s="121">
        <f t="shared" si="1"/>
        <v>99.981485002634898</v>
      </c>
      <c r="H18" s="119">
        <f t="shared" si="2"/>
        <v>21192.640000003856</v>
      </c>
      <c r="I18" s="95"/>
      <c r="J18" s="95"/>
      <c r="K18" s="95"/>
      <c r="L18" s="45"/>
      <c r="M18" s="45"/>
      <c r="N18" s="45"/>
      <c r="O18" s="45"/>
      <c r="P18" s="45"/>
      <c r="Q18" s="45"/>
      <c r="R18" s="45"/>
      <c r="S18" s="45"/>
      <c r="T18" s="45"/>
      <c r="U18" s="45"/>
      <c r="V18" s="45"/>
      <c r="W18" s="45"/>
      <c r="X18" s="45"/>
      <c r="Y18" s="45"/>
      <c r="Z18" s="45"/>
      <c r="AA18" s="45"/>
      <c r="AB18" s="45"/>
      <c r="AC18" s="45"/>
      <c r="AD18" s="45"/>
      <c r="AE18" s="45"/>
      <c r="AF18" s="45"/>
      <c r="AG18" s="45"/>
      <c r="AH18" s="45"/>
      <c r="AI18" s="45"/>
      <c r="AJ18" s="45"/>
      <c r="AK18" s="45"/>
      <c r="AL18" s="45"/>
      <c r="AM18" s="45"/>
      <c r="AN18" s="45"/>
      <c r="AO18" s="45"/>
      <c r="AP18" s="45"/>
      <c r="AQ18" s="45"/>
      <c r="AR18" s="45"/>
      <c r="AS18" s="45"/>
      <c r="AT18" s="45"/>
      <c r="AU18" s="45"/>
      <c r="AV18" s="45"/>
      <c r="AW18" s="45"/>
      <c r="AX18" s="45"/>
      <c r="AY18" s="45"/>
      <c r="AZ18" s="45"/>
      <c r="BA18" s="45"/>
      <c r="BB18" s="45"/>
      <c r="BC18" s="45"/>
      <c r="BD18" s="45"/>
      <c r="BE18" s="45"/>
      <c r="BF18" s="45"/>
      <c r="BG18" s="45"/>
      <c r="BH18" s="45"/>
      <c r="BI18" s="45"/>
      <c r="BJ18" s="45"/>
      <c r="BK18" s="45"/>
      <c r="BL18" s="45"/>
      <c r="BM18" s="45"/>
      <c r="BN18" s="45"/>
      <c r="BO18" s="45"/>
      <c r="BP18" s="45"/>
      <c r="BQ18" s="45"/>
      <c r="BR18" s="45"/>
      <c r="BS18" s="45"/>
      <c r="BT18" s="45"/>
      <c r="BU18" s="45"/>
      <c r="BV18" s="45"/>
      <c r="BW18" s="45"/>
      <c r="BX18" s="45"/>
      <c r="BY18" s="45"/>
      <c r="BZ18" s="45"/>
      <c r="CA18" s="45"/>
      <c r="CB18" s="45"/>
      <c r="CC18" s="45"/>
      <c r="CD18" s="45"/>
      <c r="CE18" s="45"/>
      <c r="CF18" s="45"/>
      <c r="CG18" s="45"/>
      <c r="CH18" s="45"/>
      <c r="CI18" s="45"/>
      <c r="CJ18" s="45"/>
      <c r="CK18" s="45"/>
      <c r="CL18" s="45"/>
      <c r="CM18" s="45"/>
      <c r="CN18" s="45"/>
      <c r="CO18" s="45"/>
      <c r="CP18" s="45"/>
      <c r="CQ18" s="45"/>
      <c r="CR18" s="45"/>
      <c r="CS18" s="45"/>
      <c r="CT18" s="45"/>
      <c r="CU18" s="45"/>
      <c r="CV18" s="45"/>
      <c r="CW18" s="45"/>
      <c r="CX18" s="45"/>
      <c r="CY18" s="45"/>
      <c r="CZ18" s="45"/>
      <c r="DA18" s="45"/>
      <c r="DB18" s="45"/>
      <c r="DC18" s="45"/>
      <c r="DD18" s="45"/>
      <c r="DE18" s="45"/>
      <c r="DF18" s="45"/>
      <c r="DG18" s="45"/>
      <c r="DH18" s="45"/>
      <c r="DI18" s="45"/>
      <c r="DJ18" s="45"/>
      <c r="DK18" s="45"/>
      <c r="DL18" s="45"/>
      <c r="DM18" s="45"/>
      <c r="DN18" s="45"/>
      <c r="DO18" s="45"/>
      <c r="DP18" s="45"/>
      <c r="DQ18" s="45"/>
      <c r="DR18" s="45"/>
      <c r="DS18" s="45"/>
      <c r="DT18" s="45"/>
      <c r="DU18" s="45"/>
      <c r="DV18" s="45"/>
      <c r="DW18" s="45"/>
      <c r="DX18" s="45"/>
      <c r="DY18" s="45"/>
      <c r="DZ18" s="45"/>
      <c r="EA18" s="45"/>
      <c r="EB18" s="45"/>
      <c r="EC18" s="45"/>
    </row>
    <row r="19" spans="1:133" s="2" customFormat="1" ht="18" customHeight="1">
      <c r="A19" s="118" t="s">
        <v>225</v>
      </c>
      <c r="B19" s="31" t="s">
        <v>226</v>
      </c>
      <c r="C19" s="119">
        <f t="shared" si="0"/>
        <v>402625588.07999998</v>
      </c>
      <c r="D19" s="119">
        <f t="shared" si="0"/>
        <v>-31179183.469999999</v>
      </c>
      <c r="E19" s="119">
        <f t="shared" si="0"/>
        <v>371446404.61000001</v>
      </c>
      <c r="F19" s="119">
        <f t="shared" si="0"/>
        <v>213430868.20999998</v>
      </c>
      <c r="G19" s="121">
        <f t="shared" si="1"/>
        <v>57.459398061502739</v>
      </c>
      <c r="H19" s="119">
        <f t="shared" si="2"/>
        <v>158015536.40000004</v>
      </c>
      <c r="I19" s="95"/>
      <c r="J19" s="95"/>
      <c r="K19" s="95"/>
      <c r="L19" s="45"/>
      <c r="M19" s="45"/>
      <c r="N19" s="45"/>
      <c r="O19" s="45"/>
      <c r="P19" s="45"/>
      <c r="Q19" s="45"/>
      <c r="R19" s="45"/>
      <c r="S19" s="45"/>
      <c r="T19" s="45"/>
      <c r="U19" s="45"/>
      <c r="V19" s="45"/>
      <c r="W19" s="45"/>
      <c r="X19" s="45"/>
      <c r="Y19" s="45"/>
      <c r="Z19" s="45"/>
      <c r="AA19" s="45"/>
      <c r="AB19" s="45"/>
      <c r="AC19" s="45"/>
      <c r="AD19" s="45"/>
      <c r="AE19" s="45"/>
      <c r="AF19" s="45"/>
      <c r="AG19" s="45"/>
      <c r="AH19" s="45"/>
      <c r="AI19" s="45"/>
      <c r="AJ19" s="45"/>
      <c r="AK19" s="45"/>
      <c r="AL19" s="45"/>
      <c r="AM19" s="45"/>
      <c r="AN19" s="45"/>
      <c r="AO19" s="45"/>
      <c r="AP19" s="45"/>
      <c r="AQ19" s="45"/>
      <c r="AR19" s="45"/>
      <c r="AS19" s="45"/>
      <c r="AT19" s="45"/>
      <c r="AU19" s="45"/>
      <c r="AV19" s="45"/>
      <c r="AW19" s="45"/>
      <c r="AX19" s="45"/>
      <c r="AY19" s="45"/>
      <c r="AZ19" s="45"/>
      <c r="BA19" s="45"/>
      <c r="BB19" s="45"/>
      <c r="BC19" s="45"/>
      <c r="BD19" s="45"/>
      <c r="BE19" s="45"/>
      <c r="BF19" s="45"/>
      <c r="BG19" s="45"/>
      <c r="BH19" s="45"/>
      <c r="BI19" s="45"/>
      <c r="BJ19" s="45"/>
      <c r="BK19" s="45"/>
      <c r="BL19" s="45"/>
      <c r="BM19" s="45"/>
      <c r="BN19" s="45"/>
      <c r="BO19" s="45"/>
      <c r="BP19" s="45"/>
      <c r="BQ19" s="45"/>
      <c r="BR19" s="45"/>
      <c r="BS19" s="45"/>
      <c r="BT19" s="45"/>
      <c r="BU19" s="45"/>
      <c r="BV19" s="45"/>
      <c r="BW19" s="45"/>
      <c r="BX19" s="45"/>
      <c r="BY19" s="45"/>
      <c r="BZ19" s="45"/>
      <c r="CA19" s="45"/>
      <c r="CB19" s="45"/>
      <c r="CC19" s="45"/>
      <c r="CD19" s="45"/>
      <c r="CE19" s="45"/>
      <c r="CF19" s="45"/>
      <c r="CG19" s="45"/>
      <c r="CH19" s="45"/>
      <c r="CI19" s="45"/>
      <c r="CJ19" s="45"/>
      <c r="CK19" s="45"/>
      <c r="CL19" s="45"/>
      <c r="CM19" s="45"/>
      <c r="CN19" s="45"/>
      <c r="CO19" s="45"/>
      <c r="CP19" s="45"/>
      <c r="CQ19" s="45"/>
      <c r="CR19" s="45"/>
      <c r="CS19" s="45"/>
      <c r="CT19" s="45"/>
      <c r="CU19" s="45"/>
      <c r="CV19" s="45"/>
      <c r="CW19" s="45"/>
      <c r="CX19" s="45"/>
      <c r="CY19" s="45"/>
      <c r="CZ19" s="45"/>
      <c r="DA19" s="45"/>
      <c r="DB19" s="45"/>
      <c r="DC19" s="45"/>
      <c r="DD19" s="45"/>
      <c r="DE19" s="45"/>
      <c r="DF19" s="45"/>
      <c r="DG19" s="45"/>
      <c r="DH19" s="45"/>
      <c r="DI19" s="45"/>
      <c r="DJ19" s="45"/>
      <c r="DK19" s="45"/>
      <c r="DL19" s="45"/>
      <c r="DM19" s="45"/>
      <c r="DN19" s="45"/>
      <c r="DO19" s="45"/>
      <c r="DP19" s="45"/>
      <c r="DQ19" s="45"/>
      <c r="DR19" s="45"/>
      <c r="DS19" s="45"/>
      <c r="DT19" s="45"/>
      <c r="DU19" s="45"/>
      <c r="DV19" s="45"/>
      <c r="DW19" s="45"/>
      <c r="DX19" s="45"/>
      <c r="DY19" s="45"/>
      <c r="DZ19" s="45"/>
      <c r="EA19" s="45"/>
      <c r="EB19" s="45"/>
      <c r="EC19" s="45"/>
    </row>
    <row r="20" spans="1:133" s="2" customFormat="1" ht="18" customHeight="1">
      <c r="A20" s="118" t="s">
        <v>227</v>
      </c>
      <c r="B20" s="31" t="s">
        <v>228</v>
      </c>
      <c r="C20" s="119">
        <f t="shared" si="0"/>
        <v>73818646.280000001</v>
      </c>
      <c r="D20" s="119">
        <f t="shared" si="0"/>
        <v>0</v>
      </c>
      <c r="E20" s="119">
        <f t="shared" si="0"/>
        <v>73818646.280000001</v>
      </c>
      <c r="F20" s="119">
        <f t="shared" si="0"/>
        <v>73144720.480000004</v>
      </c>
      <c r="G20" s="121">
        <f t="shared" si="1"/>
        <v>99.087052074290625</v>
      </c>
      <c r="H20" s="119">
        <f t="shared" si="2"/>
        <v>673925.79999999702</v>
      </c>
      <c r="I20" s="95"/>
      <c r="J20" s="95"/>
      <c r="K20" s="95"/>
      <c r="L20" s="45"/>
      <c r="M20" s="45"/>
      <c r="N20" s="45"/>
      <c r="O20" s="45"/>
      <c r="P20" s="45"/>
      <c r="Q20" s="45"/>
      <c r="R20" s="45"/>
      <c r="S20" s="45"/>
      <c r="T20" s="45"/>
      <c r="U20" s="45"/>
      <c r="V20" s="45"/>
      <c r="W20" s="45"/>
      <c r="X20" s="45"/>
      <c r="Y20" s="45"/>
      <c r="Z20" s="45"/>
      <c r="AA20" s="45"/>
      <c r="AB20" s="45"/>
      <c r="AC20" s="45"/>
      <c r="AD20" s="45"/>
      <c r="AE20" s="45"/>
      <c r="AF20" s="45"/>
      <c r="AG20" s="45"/>
      <c r="AH20" s="45"/>
      <c r="AI20" s="45"/>
      <c r="AJ20" s="45"/>
      <c r="AK20" s="45"/>
      <c r="AL20" s="45"/>
      <c r="AM20" s="45"/>
      <c r="AN20" s="45"/>
      <c r="AO20" s="45"/>
      <c r="AP20" s="45"/>
      <c r="AQ20" s="45"/>
      <c r="AR20" s="45"/>
      <c r="AS20" s="45"/>
      <c r="AT20" s="45"/>
      <c r="AU20" s="45"/>
      <c r="AV20" s="45"/>
      <c r="AW20" s="45"/>
      <c r="AX20" s="45"/>
      <c r="AY20" s="45"/>
      <c r="AZ20" s="45"/>
      <c r="BA20" s="45"/>
      <c r="BB20" s="45"/>
      <c r="BC20" s="45"/>
      <c r="BD20" s="45"/>
      <c r="BE20" s="45"/>
      <c r="BF20" s="45"/>
      <c r="BG20" s="45"/>
      <c r="BH20" s="45"/>
      <c r="BI20" s="45"/>
      <c r="BJ20" s="45"/>
      <c r="BK20" s="45"/>
      <c r="BL20" s="45"/>
      <c r="BM20" s="45"/>
      <c r="BN20" s="45"/>
      <c r="BO20" s="45"/>
      <c r="BP20" s="45"/>
      <c r="BQ20" s="45"/>
      <c r="BR20" s="45"/>
      <c r="BS20" s="45"/>
      <c r="BT20" s="45"/>
      <c r="BU20" s="45"/>
      <c r="BV20" s="45"/>
      <c r="BW20" s="45"/>
      <c r="BX20" s="45"/>
      <c r="BY20" s="45"/>
      <c r="BZ20" s="45"/>
      <c r="CA20" s="45"/>
      <c r="CB20" s="45"/>
      <c r="CC20" s="45"/>
      <c r="CD20" s="45"/>
      <c r="CE20" s="45"/>
      <c r="CF20" s="45"/>
      <c r="CG20" s="45"/>
      <c r="CH20" s="45"/>
      <c r="CI20" s="45"/>
      <c r="CJ20" s="45"/>
      <c r="CK20" s="45"/>
      <c r="CL20" s="45"/>
      <c r="CM20" s="45"/>
      <c r="CN20" s="45"/>
      <c r="CO20" s="45"/>
      <c r="CP20" s="45"/>
      <c r="CQ20" s="45"/>
      <c r="CR20" s="45"/>
      <c r="CS20" s="45"/>
      <c r="CT20" s="45"/>
      <c r="CU20" s="45"/>
      <c r="CV20" s="45"/>
      <c r="CW20" s="45"/>
      <c r="CX20" s="45"/>
      <c r="CY20" s="45"/>
      <c r="CZ20" s="45"/>
      <c r="DA20" s="45"/>
      <c r="DB20" s="45"/>
      <c r="DC20" s="45"/>
      <c r="DD20" s="45"/>
      <c r="DE20" s="45"/>
      <c r="DF20" s="45"/>
      <c r="DG20" s="45"/>
      <c r="DH20" s="45"/>
      <c r="DI20" s="45"/>
      <c r="DJ20" s="45"/>
      <c r="DK20" s="45"/>
      <c r="DL20" s="45"/>
      <c r="DM20" s="45"/>
      <c r="DN20" s="45"/>
      <c r="DO20" s="45"/>
      <c r="DP20" s="45"/>
      <c r="DQ20" s="45"/>
      <c r="DR20" s="45"/>
      <c r="DS20" s="45"/>
      <c r="DT20" s="45"/>
      <c r="DU20" s="45"/>
      <c r="DV20" s="45"/>
      <c r="DW20" s="45"/>
      <c r="DX20" s="45"/>
      <c r="DY20" s="45"/>
      <c r="DZ20" s="45"/>
      <c r="EA20" s="45"/>
      <c r="EB20" s="45"/>
      <c r="EC20" s="45"/>
    </row>
    <row r="21" spans="1:133" s="2" customFormat="1" ht="18" customHeight="1">
      <c r="A21" s="118" t="s">
        <v>229</v>
      </c>
      <c r="B21" s="31" t="s">
        <v>230</v>
      </c>
      <c r="C21" s="119">
        <f t="shared" si="0"/>
        <v>5374994.9399999995</v>
      </c>
      <c r="D21" s="119">
        <f t="shared" si="0"/>
        <v>0</v>
      </c>
      <c r="E21" s="119">
        <f t="shared" si="0"/>
        <v>5374994.9399999995</v>
      </c>
      <c r="F21" s="119">
        <f t="shared" si="0"/>
        <v>5326579.75</v>
      </c>
      <c r="G21" s="121">
        <f t="shared" si="1"/>
        <v>99.099251431109252</v>
      </c>
      <c r="H21" s="119">
        <f t="shared" si="2"/>
        <v>48415.189999999478</v>
      </c>
      <c r="I21" s="95"/>
      <c r="J21" s="95"/>
      <c r="K21" s="95"/>
      <c r="L21" s="45"/>
      <c r="M21" s="45"/>
      <c r="N21" s="45"/>
      <c r="O21" s="45"/>
      <c r="P21" s="45"/>
      <c r="Q21" s="45"/>
      <c r="R21" s="45"/>
      <c r="S21" s="45"/>
      <c r="T21" s="45"/>
      <c r="U21" s="45"/>
      <c r="V21" s="45"/>
      <c r="W21" s="45"/>
      <c r="X21" s="45"/>
      <c r="Y21" s="45"/>
      <c r="Z21" s="45"/>
      <c r="AA21" s="45"/>
      <c r="AB21" s="45"/>
      <c r="AC21" s="45"/>
      <c r="AD21" s="45"/>
      <c r="AE21" s="45"/>
      <c r="AF21" s="45"/>
      <c r="AG21" s="45"/>
      <c r="AH21" s="45"/>
      <c r="AI21" s="45"/>
      <c r="AJ21" s="45"/>
      <c r="AK21" s="45"/>
      <c r="AL21" s="45"/>
      <c r="AM21" s="45"/>
      <c r="AN21" s="45"/>
      <c r="AO21" s="45"/>
      <c r="AP21" s="45"/>
      <c r="AQ21" s="45"/>
      <c r="AR21" s="45"/>
      <c r="AS21" s="45"/>
      <c r="AT21" s="45"/>
      <c r="AU21" s="45"/>
      <c r="AV21" s="45"/>
      <c r="AW21" s="45"/>
      <c r="AX21" s="45"/>
      <c r="AY21" s="45"/>
      <c r="AZ21" s="45"/>
      <c r="BA21" s="45"/>
      <c r="BB21" s="45"/>
      <c r="BC21" s="45"/>
      <c r="BD21" s="45"/>
      <c r="BE21" s="45"/>
      <c r="BF21" s="45"/>
      <c r="BG21" s="45"/>
      <c r="BH21" s="45"/>
      <c r="BI21" s="45"/>
      <c r="BJ21" s="45"/>
      <c r="BK21" s="45"/>
      <c r="BL21" s="45"/>
      <c r="BM21" s="45"/>
      <c r="BN21" s="45"/>
      <c r="BO21" s="45"/>
      <c r="BP21" s="45"/>
      <c r="BQ21" s="45"/>
      <c r="BR21" s="45"/>
      <c r="BS21" s="45"/>
      <c r="BT21" s="45"/>
      <c r="BU21" s="45"/>
      <c r="BV21" s="45"/>
      <c r="BW21" s="45"/>
      <c r="BX21" s="45"/>
      <c r="BY21" s="45"/>
      <c r="BZ21" s="45"/>
      <c r="CA21" s="45"/>
      <c r="CB21" s="45"/>
      <c r="CC21" s="45"/>
      <c r="CD21" s="45"/>
      <c r="CE21" s="45"/>
      <c r="CF21" s="45"/>
      <c r="CG21" s="45"/>
      <c r="CH21" s="45"/>
      <c r="CI21" s="45"/>
      <c r="CJ21" s="45"/>
      <c r="CK21" s="45"/>
      <c r="CL21" s="45"/>
      <c r="CM21" s="45"/>
      <c r="CN21" s="45"/>
      <c r="CO21" s="45"/>
      <c r="CP21" s="45"/>
      <c r="CQ21" s="45"/>
      <c r="CR21" s="45"/>
      <c r="CS21" s="45"/>
      <c r="CT21" s="45"/>
      <c r="CU21" s="45"/>
      <c r="CV21" s="45"/>
      <c r="CW21" s="45"/>
      <c r="CX21" s="45"/>
      <c r="CY21" s="45"/>
      <c r="CZ21" s="45"/>
      <c r="DA21" s="45"/>
      <c r="DB21" s="45"/>
      <c r="DC21" s="45"/>
      <c r="DD21" s="45"/>
      <c r="DE21" s="45"/>
      <c r="DF21" s="45"/>
      <c r="DG21" s="45"/>
      <c r="DH21" s="45"/>
      <c r="DI21" s="45"/>
      <c r="DJ21" s="45"/>
      <c r="DK21" s="45"/>
      <c r="DL21" s="45"/>
      <c r="DM21" s="45"/>
      <c r="DN21" s="45"/>
      <c r="DO21" s="45"/>
      <c r="DP21" s="45"/>
      <c r="DQ21" s="45"/>
      <c r="DR21" s="45"/>
      <c r="DS21" s="45"/>
      <c r="DT21" s="45"/>
      <c r="DU21" s="45"/>
      <c r="DV21" s="45"/>
      <c r="DW21" s="45"/>
      <c r="DX21" s="45"/>
      <c r="DY21" s="45"/>
      <c r="DZ21" s="45"/>
      <c r="EA21" s="45"/>
      <c r="EB21" s="45"/>
      <c r="EC21" s="45"/>
    </row>
    <row r="22" spans="1:133" s="2" customFormat="1" ht="18" customHeight="1" thickBot="1">
      <c r="A22" s="244" t="s">
        <v>335</v>
      </c>
      <c r="B22" s="244"/>
      <c r="C22" s="122">
        <f>SUM(C14:C21)</f>
        <v>2468816102.8000007</v>
      </c>
      <c r="D22" s="122">
        <f>SUM(D14:D21)</f>
        <v>-43138299.219999999</v>
      </c>
      <c r="E22" s="122">
        <f>SUM(E14:E21)</f>
        <v>2425677803.5800004</v>
      </c>
      <c r="F22" s="122">
        <f>SUM(F14:F21)</f>
        <v>2058709225.5600002</v>
      </c>
      <c r="G22" s="123">
        <f t="shared" si="1"/>
        <v>84.871503648242154</v>
      </c>
      <c r="H22" s="122">
        <f>SUM(H14:H21)</f>
        <v>366968578.02000016</v>
      </c>
      <c r="I22" s="95"/>
      <c r="J22" s="95"/>
      <c r="K22" s="95"/>
      <c r="L22" s="45"/>
      <c r="M22" s="45"/>
      <c r="N22" s="45"/>
      <c r="O22" s="45"/>
      <c r="P22" s="45"/>
      <c r="Q22" s="45"/>
      <c r="R22" s="45"/>
      <c r="S22" s="45"/>
      <c r="T22" s="45"/>
      <c r="U22" s="45"/>
      <c r="V22" s="45"/>
      <c r="W22" s="45"/>
      <c r="X22" s="45"/>
      <c r="Y22" s="45"/>
      <c r="Z22" s="45"/>
      <c r="AA22" s="45"/>
      <c r="AB22" s="45"/>
      <c r="AC22" s="45"/>
      <c r="AD22" s="45"/>
      <c r="AE22" s="45"/>
      <c r="AF22" s="45"/>
      <c r="AG22" s="45"/>
      <c r="AH22" s="45"/>
      <c r="AI22" s="45"/>
      <c r="AJ22" s="45"/>
      <c r="AK22" s="45"/>
      <c r="AL22" s="45"/>
      <c r="AM22" s="45"/>
      <c r="AN22" s="45"/>
      <c r="AO22" s="45"/>
      <c r="AP22" s="45"/>
      <c r="AQ22" s="45"/>
      <c r="AR22" s="45"/>
      <c r="AS22" s="45"/>
      <c r="AT22" s="45"/>
      <c r="AU22" s="45"/>
      <c r="AV22" s="45"/>
      <c r="AW22" s="45"/>
      <c r="AX22" s="45"/>
      <c r="AY22" s="45"/>
      <c r="AZ22" s="45"/>
      <c r="BA22" s="45"/>
      <c r="BB22" s="45"/>
      <c r="BC22" s="45"/>
      <c r="BD22" s="45"/>
      <c r="BE22" s="45"/>
      <c r="BF22" s="45"/>
      <c r="BG22" s="45"/>
      <c r="BH22" s="45"/>
      <c r="BI22" s="45"/>
      <c r="BJ22" s="45"/>
      <c r="BK22" s="45"/>
      <c r="BL22" s="45"/>
      <c r="BM22" s="45"/>
      <c r="BN22" s="45"/>
      <c r="BO22" s="45"/>
      <c r="BP22" s="45"/>
      <c r="BQ22" s="45"/>
      <c r="BR22" s="45"/>
      <c r="BS22" s="45"/>
      <c r="BT22" s="45"/>
      <c r="BU22" s="45"/>
      <c r="BV22" s="45"/>
      <c r="BW22" s="45"/>
      <c r="BX22" s="45"/>
      <c r="BY22" s="45"/>
      <c r="BZ22" s="45"/>
      <c r="CA22" s="45"/>
      <c r="CB22" s="45"/>
      <c r="CC22" s="45"/>
      <c r="CD22" s="45"/>
      <c r="CE22" s="45"/>
      <c r="CF22" s="45"/>
      <c r="CG22" s="45"/>
      <c r="CH22" s="45"/>
      <c r="CI22" s="45"/>
      <c r="CJ22" s="45"/>
      <c r="CK22" s="45"/>
      <c r="CL22" s="45"/>
      <c r="CM22" s="45"/>
      <c r="CN22" s="45"/>
      <c r="CO22" s="45"/>
      <c r="CP22" s="45"/>
      <c r="CQ22" s="45"/>
      <c r="CR22" s="45"/>
      <c r="CS22" s="45"/>
      <c r="CT22" s="45"/>
      <c r="CU22" s="45"/>
      <c r="CV22" s="45"/>
      <c r="CW22" s="45"/>
      <c r="CX22" s="45"/>
      <c r="CY22" s="45"/>
      <c r="CZ22" s="45"/>
      <c r="DA22" s="45"/>
      <c r="DB22" s="45"/>
      <c r="DC22" s="45"/>
      <c r="DD22" s="45"/>
      <c r="DE22" s="45"/>
      <c r="DF22" s="45"/>
      <c r="DG22" s="45"/>
      <c r="DH22" s="45"/>
      <c r="DI22" s="45"/>
      <c r="DJ22" s="45"/>
      <c r="DK22" s="45"/>
      <c r="DL22" s="45"/>
      <c r="DM22" s="45"/>
      <c r="DN22" s="45"/>
      <c r="DO22" s="45"/>
      <c r="DP22" s="45"/>
      <c r="DQ22" s="45"/>
      <c r="DR22" s="45"/>
      <c r="DS22" s="45"/>
      <c r="DT22" s="45"/>
      <c r="DU22" s="45"/>
      <c r="DV22" s="45"/>
      <c r="DW22" s="45"/>
      <c r="DX22" s="45"/>
      <c r="DY22" s="45"/>
      <c r="DZ22" s="45"/>
      <c r="EA22" s="45"/>
      <c r="EB22" s="45"/>
      <c r="EC22" s="45"/>
    </row>
    <row r="23" spans="1:133" s="2" customFormat="1" ht="12.95" customHeight="1">
      <c r="A23" s="128"/>
      <c r="B23" s="128"/>
      <c r="C23" s="129"/>
      <c r="D23" s="98"/>
      <c r="E23" s="98"/>
      <c r="F23" s="98"/>
      <c r="G23" s="98"/>
      <c r="H23" s="98"/>
      <c r="I23" s="95"/>
      <c r="J23" s="95"/>
      <c r="K23" s="95"/>
      <c r="L23" s="45"/>
      <c r="M23" s="45"/>
      <c r="N23" s="45"/>
      <c r="O23" s="45"/>
      <c r="P23" s="45"/>
      <c r="Q23" s="45"/>
      <c r="R23" s="45"/>
      <c r="S23" s="45"/>
      <c r="T23" s="45"/>
      <c r="U23" s="45"/>
      <c r="V23" s="45"/>
      <c r="W23" s="45"/>
      <c r="X23" s="45"/>
      <c r="Y23" s="45"/>
      <c r="Z23" s="45"/>
      <c r="AA23" s="45"/>
      <c r="AB23" s="45"/>
      <c r="AC23" s="45"/>
      <c r="AD23" s="45"/>
      <c r="AE23" s="45"/>
      <c r="AF23" s="45"/>
      <c r="AG23" s="45"/>
      <c r="AH23" s="45"/>
      <c r="AI23" s="45"/>
      <c r="AJ23" s="45"/>
      <c r="AK23" s="45"/>
      <c r="AL23" s="45"/>
      <c r="AM23" s="45"/>
      <c r="AN23" s="45"/>
      <c r="AO23" s="45"/>
      <c r="AP23" s="45"/>
      <c r="AQ23" s="45"/>
      <c r="AR23" s="45"/>
      <c r="AS23" s="45"/>
      <c r="AT23" s="45"/>
      <c r="AU23" s="45"/>
      <c r="AV23" s="45"/>
      <c r="AW23" s="45"/>
      <c r="AX23" s="45"/>
      <c r="AY23" s="45"/>
      <c r="AZ23" s="45"/>
      <c r="BA23" s="45"/>
      <c r="BB23" s="45"/>
      <c r="BC23" s="45"/>
      <c r="BD23" s="45"/>
      <c r="BE23" s="45"/>
      <c r="BF23" s="45"/>
      <c r="BG23" s="45"/>
      <c r="BH23" s="45"/>
      <c r="BI23" s="45"/>
      <c r="BJ23" s="45"/>
      <c r="BK23" s="45"/>
      <c r="BL23" s="45"/>
      <c r="BM23" s="45"/>
      <c r="BN23" s="45"/>
      <c r="BO23" s="45"/>
      <c r="BP23" s="45"/>
      <c r="BQ23" s="45"/>
      <c r="BR23" s="45"/>
      <c r="BS23" s="45"/>
      <c r="BT23" s="45"/>
      <c r="BU23" s="45"/>
      <c r="BV23" s="45"/>
      <c r="BW23" s="45"/>
      <c r="BX23" s="45"/>
      <c r="BY23" s="45"/>
      <c r="BZ23" s="45"/>
      <c r="CA23" s="45"/>
      <c r="CB23" s="45"/>
      <c r="CC23" s="45"/>
      <c r="CD23" s="45"/>
      <c r="CE23" s="45"/>
      <c r="CF23" s="45"/>
      <c r="CG23" s="45"/>
      <c r="CH23" s="45"/>
      <c r="CI23" s="45"/>
      <c r="CJ23" s="45"/>
      <c r="CK23" s="45"/>
      <c r="CL23" s="45"/>
      <c r="CM23" s="45"/>
      <c r="CN23" s="45"/>
      <c r="CO23" s="45"/>
      <c r="CP23" s="45"/>
      <c r="CQ23" s="45"/>
      <c r="CR23" s="45"/>
      <c r="CS23" s="45"/>
      <c r="CT23" s="45"/>
      <c r="CU23" s="45"/>
      <c r="CV23" s="45"/>
      <c r="CW23" s="45"/>
      <c r="CX23" s="45"/>
      <c r="CY23" s="45"/>
      <c r="CZ23" s="45"/>
      <c r="DA23" s="45"/>
      <c r="DB23" s="45"/>
      <c r="DC23" s="45"/>
      <c r="DD23" s="45"/>
      <c r="DE23" s="45"/>
      <c r="DF23" s="45"/>
      <c r="DG23" s="45"/>
      <c r="DH23" s="45"/>
      <c r="DI23" s="45"/>
      <c r="DJ23" s="45"/>
      <c r="DK23" s="45"/>
      <c r="DL23" s="45"/>
      <c r="DM23" s="45"/>
      <c r="DN23" s="45"/>
      <c r="DO23" s="45"/>
      <c r="DP23" s="45"/>
      <c r="DQ23" s="45"/>
      <c r="DR23" s="45"/>
      <c r="DS23" s="45"/>
      <c r="DT23" s="45"/>
      <c r="DU23" s="45"/>
      <c r="DV23" s="45"/>
      <c r="DW23" s="45"/>
      <c r="DX23" s="45"/>
      <c r="DY23" s="45"/>
      <c r="DZ23" s="45"/>
      <c r="EA23" s="45"/>
      <c r="EB23" s="45"/>
      <c r="EC23" s="45"/>
    </row>
    <row r="24" spans="1:133" s="2" customFormat="1" ht="12.95" customHeight="1">
      <c r="A24" s="128"/>
      <c r="B24" s="128"/>
      <c r="C24" s="129"/>
      <c r="D24" s="98"/>
      <c r="E24" s="98"/>
      <c r="F24" s="98"/>
      <c r="G24" s="98"/>
      <c r="H24" s="98"/>
      <c r="I24" s="95"/>
      <c r="J24" s="95"/>
      <c r="K24" s="95"/>
      <c r="L24" s="45"/>
      <c r="M24" s="45"/>
      <c r="N24" s="45"/>
      <c r="O24" s="45"/>
      <c r="P24" s="45"/>
      <c r="Q24" s="45"/>
      <c r="R24" s="45"/>
      <c r="S24" s="45"/>
      <c r="T24" s="45"/>
      <c r="U24" s="45"/>
      <c r="V24" s="45"/>
      <c r="W24" s="45"/>
      <c r="X24" s="45"/>
      <c r="Y24" s="45"/>
      <c r="Z24" s="45"/>
      <c r="AA24" s="45"/>
      <c r="AB24" s="45"/>
      <c r="AC24" s="45"/>
      <c r="AD24" s="45"/>
      <c r="AE24" s="45"/>
      <c r="AF24" s="45"/>
      <c r="AG24" s="45"/>
      <c r="AH24" s="45"/>
      <c r="AI24" s="45"/>
      <c r="AJ24" s="45"/>
      <c r="AK24" s="45"/>
      <c r="AL24" s="45"/>
      <c r="AM24" s="45"/>
      <c r="AN24" s="45"/>
      <c r="AO24" s="45"/>
      <c r="AP24" s="45"/>
      <c r="AQ24" s="45"/>
      <c r="AR24" s="45"/>
      <c r="AS24" s="45"/>
      <c r="AT24" s="45"/>
      <c r="AU24" s="45"/>
      <c r="AV24" s="45"/>
      <c r="AW24" s="45"/>
      <c r="AX24" s="45"/>
      <c r="AY24" s="45"/>
      <c r="AZ24" s="45"/>
      <c r="BA24" s="45"/>
      <c r="BB24" s="45"/>
      <c r="BC24" s="45"/>
      <c r="BD24" s="45"/>
      <c r="BE24" s="45"/>
      <c r="BF24" s="45"/>
      <c r="BG24" s="45"/>
      <c r="BH24" s="45"/>
      <c r="BI24" s="45"/>
      <c r="BJ24" s="45"/>
      <c r="BK24" s="45"/>
      <c r="BL24" s="45"/>
      <c r="BM24" s="45"/>
      <c r="BN24" s="45"/>
      <c r="BO24" s="45"/>
      <c r="BP24" s="45"/>
      <c r="BQ24" s="45"/>
      <c r="BR24" s="45"/>
      <c r="BS24" s="45"/>
      <c r="BT24" s="45"/>
      <c r="BU24" s="45"/>
      <c r="BV24" s="45"/>
      <c r="BW24" s="45"/>
      <c r="BX24" s="45"/>
      <c r="BY24" s="45"/>
      <c r="BZ24" s="45"/>
      <c r="CA24" s="45"/>
      <c r="CB24" s="45"/>
      <c r="CC24" s="45"/>
      <c r="CD24" s="45"/>
      <c r="CE24" s="45"/>
      <c r="CF24" s="45"/>
      <c r="CG24" s="45"/>
      <c r="CH24" s="45"/>
      <c r="CI24" s="45"/>
      <c r="CJ24" s="45"/>
      <c r="CK24" s="45"/>
      <c r="CL24" s="45"/>
      <c r="CM24" s="45"/>
      <c r="CN24" s="45"/>
      <c r="CO24" s="45"/>
      <c r="CP24" s="45"/>
      <c r="CQ24" s="45"/>
      <c r="CR24" s="45"/>
      <c r="CS24" s="45"/>
      <c r="CT24" s="45"/>
      <c r="CU24" s="45"/>
      <c r="CV24" s="45"/>
      <c r="CW24" s="45"/>
      <c r="CX24" s="45"/>
      <c r="CY24" s="45"/>
      <c r="CZ24" s="45"/>
      <c r="DA24" s="45"/>
      <c r="DB24" s="45"/>
      <c r="DC24" s="45"/>
      <c r="DD24" s="45"/>
      <c r="DE24" s="45"/>
      <c r="DF24" s="45"/>
      <c r="DG24" s="45"/>
      <c r="DH24" s="45"/>
      <c r="DI24" s="45"/>
      <c r="DJ24" s="45"/>
      <c r="DK24" s="45"/>
      <c r="DL24" s="45"/>
      <c r="DM24" s="45"/>
      <c r="DN24" s="45"/>
      <c r="DO24" s="45"/>
      <c r="DP24" s="45"/>
      <c r="DQ24" s="45"/>
      <c r="DR24" s="45"/>
      <c r="DS24" s="45"/>
      <c r="DT24" s="45"/>
      <c r="DU24" s="45"/>
      <c r="DV24" s="45"/>
      <c r="DW24" s="45"/>
      <c r="DX24" s="45"/>
      <c r="DY24" s="45"/>
      <c r="DZ24" s="45"/>
      <c r="EA24" s="45"/>
      <c r="EB24" s="45"/>
      <c r="EC24" s="45"/>
    </row>
    <row r="25" spans="1:133" s="2" customFormat="1" ht="18" customHeight="1" thickBot="1">
      <c r="A25" s="45" t="s">
        <v>25</v>
      </c>
      <c r="B25" s="128"/>
      <c r="C25" s="129"/>
      <c r="D25" s="98"/>
      <c r="E25" s="98"/>
      <c r="F25" s="98"/>
      <c r="G25" s="98"/>
      <c r="H25" s="98"/>
      <c r="I25" s="203">
        <f>I1</f>
        <v>2016</v>
      </c>
      <c r="J25" s="99"/>
      <c r="K25" s="98"/>
      <c r="L25" s="45"/>
      <c r="M25" s="45"/>
      <c r="N25" s="45"/>
      <c r="O25" s="45"/>
      <c r="P25" s="45"/>
      <c r="Q25" s="45"/>
      <c r="R25" s="45"/>
      <c r="S25" s="45"/>
      <c r="T25" s="45"/>
      <c r="U25" s="45"/>
      <c r="V25" s="45"/>
      <c r="W25" s="45"/>
      <c r="X25" s="45"/>
      <c r="Y25" s="45"/>
      <c r="Z25" s="45"/>
      <c r="AA25" s="45"/>
      <c r="AB25" s="45"/>
      <c r="AC25" s="45"/>
      <c r="AD25" s="45"/>
      <c r="AE25" s="45"/>
      <c r="AF25" s="45"/>
      <c r="AG25" s="45"/>
      <c r="AH25" s="45"/>
      <c r="AI25" s="45"/>
      <c r="AJ25" s="45"/>
      <c r="AK25" s="45"/>
      <c r="AL25" s="45"/>
      <c r="AM25" s="45"/>
      <c r="AN25" s="45"/>
      <c r="AO25" s="45"/>
      <c r="AP25" s="45"/>
      <c r="AQ25" s="45"/>
      <c r="AR25" s="45"/>
      <c r="AS25" s="45"/>
      <c r="AT25" s="45"/>
      <c r="AU25" s="45"/>
      <c r="AV25" s="45"/>
      <c r="AW25" s="45"/>
      <c r="AX25" s="45"/>
      <c r="AY25" s="45"/>
      <c r="AZ25" s="45"/>
      <c r="BA25" s="45"/>
      <c r="BB25" s="45"/>
      <c r="BC25" s="45"/>
      <c r="BD25" s="45"/>
      <c r="BE25" s="45"/>
      <c r="BF25" s="45"/>
      <c r="BG25" s="45"/>
      <c r="BH25" s="45"/>
      <c r="BI25" s="45"/>
      <c r="BJ25" s="45"/>
      <c r="BK25" s="45"/>
      <c r="BL25" s="45"/>
      <c r="BM25" s="45"/>
      <c r="BN25" s="45"/>
      <c r="BO25" s="45"/>
      <c r="BP25" s="45"/>
      <c r="BQ25" s="45"/>
      <c r="BR25" s="45"/>
      <c r="BS25" s="45"/>
      <c r="BT25" s="45"/>
      <c r="BU25" s="45"/>
      <c r="BV25" s="45"/>
      <c r="BW25" s="45"/>
      <c r="BX25" s="45"/>
      <c r="BY25" s="45"/>
      <c r="BZ25" s="45"/>
      <c r="CA25" s="45"/>
      <c r="CB25" s="45"/>
      <c r="CC25" s="45"/>
      <c r="CD25" s="45"/>
      <c r="CE25" s="45"/>
      <c r="CF25" s="45"/>
      <c r="CG25" s="45"/>
      <c r="CH25" s="45"/>
      <c r="CI25" s="45"/>
      <c r="CJ25" s="45"/>
      <c r="CK25" s="45"/>
      <c r="CL25" s="45"/>
      <c r="CM25" s="45"/>
      <c r="CN25" s="45"/>
      <c r="CO25" s="45"/>
      <c r="CP25" s="45"/>
      <c r="CQ25" s="45"/>
      <c r="CR25" s="45"/>
      <c r="CS25" s="45"/>
      <c r="CT25" s="45"/>
      <c r="CU25" s="45"/>
      <c r="CV25" s="45"/>
      <c r="CW25" s="45"/>
      <c r="CX25" s="45"/>
      <c r="CY25" s="45"/>
      <c r="CZ25" s="45"/>
      <c r="DA25" s="45"/>
      <c r="DB25" s="45"/>
      <c r="DC25" s="45"/>
      <c r="DD25" s="45"/>
      <c r="DE25" s="45"/>
      <c r="DF25" s="45"/>
      <c r="DG25" s="45"/>
      <c r="DH25" s="45"/>
      <c r="DI25" s="45"/>
      <c r="DJ25" s="45"/>
      <c r="DK25" s="45"/>
      <c r="DL25" s="45"/>
      <c r="DM25" s="45"/>
      <c r="DN25" s="45"/>
      <c r="DO25" s="45"/>
      <c r="DP25" s="45"/>
      <c r="DQ25" s="45"/>
      <c r="DR25" s="45"/>
      <c r="DS25" s="45"/>
      <c r="DT25" s="45"/>
      <c r="DU25" s="45"/>
      <c r="DV25" s="45"/>
      <c r="DW25" s="45"/>
      <c r="DX25" s="45"/>
      <c r="DY25" s="45"/>
      <c r="DZ25" s="45"/>
      <c r="EA25" s="45"/>
      <c r="EB25" s="45"/>
      <c r="EC25" s="45"/>
    </row>
    <row r="26" spans="1:133" s="2" customFormat="1" ht="33" customHeight="1">
      <c r="A26" s="250" t="s">
        <v>432</v>
      </c>
      <c r="B26" s="250"/>
      <c r="C26" s="114"/>
      <c r="D26" s="115"/>
      <c r="E26" s="115"/>
      <c r="F26" s="174"/>
      <c r="G26" s="174"/>
      <c r="H26" s="174"/>
      <c r="I26" s="174"/>
      <c r="J26" s="99"/>
      <c r="K26" s="98"/>
      <c r="L26" s="45"/>
      <c r="M26" s="45"/>
      <c r="N26" s="45"/>
      <c r="O26" s="45"/>
      <c r="P26" s="45"/>
      <c r="Q26" s="45"/>
      <c r="R26" s="45"/>
      <c r="S26" s="45"/>
      <c r="T26" s="45"/>
      <c r="U26" s="45"/>
      <c r="V26" s="45"/>
      <c r="W26" s="45"/>
      <c r="X26" s="45"/>
      <c r="Y26" s="45"/>
      <c r="Z26" s="45"/>
      <c r="AA26" s="45"/>
      <c r="AB26" s="45"/>
      <c r="AC26" s="45"/>
      <c r="AD26" s="45"/>
      <c r="AE26" s="45"/>
      <c r="AF26" s="45"/>
      <c r="AG26" s="45"/>
      <c r="AH26" s="45"/>
      <c r="AI26" s="45"/>
      <c r="AJ26" s="45"/>
      <c r="AK26" s="45"/>
      <c r="AL26" s="45"/>
      <c r="AM26" s="45"/>
      <c r="AN26" s="45"/>
      <c r="AO26" s="45"/>
      <c r="AP26" s="45"/>
      <c r="AQ26" s="45"/>
      <c r="AR26" s="45"/>
      <c r="AS26" s="45"/>
      <c r="AT26" s="45"/>
      <c r="AU26" s="45"/>
      <c r="AV26" s="45"/>
      <c r="AW26" s="45"/>
      <c r="AX26" s="45"/>
      <c r="AY26" s="45"/>
      <c r="AZ26" s="45"/>
      <c r="BA26" s="45"/>
      <c r="BB26" s="45"/>
      <c r="BC26" s="45"/>
      <c r="BD26" s="45"/>
      <c r="BE26" s="45"/>
      <c r="BF26" s="45"/>
      <c r="BG26" s="45"/>
      <c r="BH26" s="45"/>
      <c r="BI26" s="45"/>
      <c r="BJ26" s="45"/>
      <c r="BK26" s="45"/>
      <c r="BL26" s="45"/>
      <c r="BM26" s="45"/>
      <c r="BN26" s="45"/>
      <c r="BO26" s="45"/>
      <c r="BP26" s="45"/>
      <c r="BQ26" s="45"/>
      <c r="BR26" s="45"/>
      <c r="BS26" s="45"/>
      <c r="BT26" s="45"/>
      <c r="BU26" s="45"/>
      <c r="BV26" s="45"/>
      <c r="BW26" s="45"/>
      <c r="BX26" s="45"/>
      <c r="BY26" s="45"/>
      <c r="BZ26" s="45"/>
      <c r="CA26" s="45"/>
      <c r="CB26" s="45"/>
      <c r="CC26" s="45"/>
      <c r="CD26" s="45"/>
      <c r="CE26" s="45"/>
      <c r="CF26" s="45"/>
      <c r="CG26" s="45"/>
      <c r="CH26" s="45"/>
      <c r="CI26" s="45"/>
      <c r="CJ26" s="45"/>
      <c r="CK26" s="45"/>
      <c r="CL26" s="45"/>
      <c r="CM26" s="45"/>
      <c r="CN26" s="45"/>
      <c r="CO26" s="45"/>
      <c r="CP26" s="45"/>
      <c r="CQ26" s="45"/>
      <c r="CR26" s="45"/>
      <c r="CS26" s="45"/>
      <c r="CT26" s="45"/>
      <c r="CU26" s="45"/>
      <c r="CV26" s="45"/>
      <c r="CW26" s="45"/>
      <c r="CX26" s="45"/>
      <c r="CY26" s="45"/>
      <c r="CZ26" s="45"/>
      <c r="DA26" s="45"/>
      <c r="DB26" s="45"/>
      <c r="DC26" s="45"/>
      <c r="DD26" s="45"/>
      <c r="DE26" s="45"/>
      <c r="DF26" s="45"/>
      <c r="DG26" s="45"/>
      <c r="DH26" s="45"/>
      <c r="DI26" s="45"/>
      <c r="DJ26" s="45"/>
      <c r="DK26" s="45"/>
      <c r="DL26" s="45"/>
      <c r="DM26" s="45"/>
      <c r="DN26" s="45"/>
      <c r="DO26" s="45"/>
      <c r="DP26" s="45"/>
      <c r="DQ26" s="45"/>
      <c r="DR26" s="45"/>
      <c r="DS26" s="45"/>
      <c r="DT26" s="45"/>
      <c r="DU26" s="45"/>
      <c r="DV26" s="45"/>
      <c r="DW26" s="45"/>
      <c r="DX26" s="45"/>
      <c r="DY26" s="45"/>
      <c r="DZ26" s="45"/>
      <c r="EA26" s="45"/>
      <c r="EB26" s="45"/>
      <c r="EC26" s="45"/>
    </row>
    <row r="27" spans="1:133" s="2" customFormat="1" ht="48" customHeight="1">
      <c r="A27" s="239" t="s">
        <v>206</v>
      </c>
      <c r="B27" s="239"/>
      <c r="C27" s="175" t="s">
        <v>338</v>
      </c>
      <c r="D27" s="175" t="s">
        <v>339</v>
      </c>
      <c r="E27" s="175" t="s">
        <v>340</v>
      </c>
      <c r="F27" s="175" t="s">
        <v>341</v>
      </c>
      <c r="G27" s="117" t="s">
        <v>211</v>
      </c>
      <c r="H27" s="175" t="s">
        <v>342</v>
      </c>
      <c r="I27" s="175" t="s">
        <v>343</v>
      </c>
      <c r="J27" s="99"/>
      <c r="K27" s="98"/>
      <c r="L27" s="45"/>
      <c r="M27" s="45"/>
      <c r="N27" s="45"/>
      <c r="O27" s="45"/>
      <c r="P27" s="45"/>
      <c r="Q27" s="45"/>
      <c r="R27" s="45"/>
      <c r="S27" s="45"/>
      <c r="T27" s="45"/>
      <c r="U27" s="45"/>
      <c r="V27" s="45"/>
      <c r="W27" s="45"/>
      <c r="X27" s="45"/>
      <c r="Y27" s="45"/>
      <c r="Z27" s="45"/>
      <c r="AA27" s="45"/>
      <c r="AB27" s="45"/>
      <c r="AC27" s="45"/>
      <c r="AD27" s="45"/>
      <c r="AE27" s="45"/>
      <c r="AF27" s="45"/>
      <c r="AG27" s="45"/>
      <c r="AH27" s="45"/>
      <c r="AI27" s="45"/>
      <c r="AJ27" s="45"/>
      <c r="AK27" s="45"/>
      <c r="AL27" s="45"/>
      <c r="AM27" s="45"/>
      <c r="AN27" s="45"/>
      <c r="AO27" s="45"/>
      <c r="AP27" s="45"/>
      <c r="AQ27" s="45"/>
      <c r="AR27" s="45"/>
      <c r="AS27" s="45"/>
      <c r="AT27" s="45"/>
      <c r="AU27" s="45"/>
      <c r="AV27" s="45"/>
      <c r="AW27" s="45"/>
      <c r="AX27" s="45"/>
      <c r="AY27" s="45"/>
      <c r="AZ27" s="45"/>
      <c r="BA27" s="45"/>
      <c r="BB27" s="45"/>
      <c r="BC27" s="45"/>
      <c r="BD27" s="45"/>
      <c r="BE27" s="45"/>
      <c r="BF27" s="45"/>
      <c r="BG27" s="45"/>
      <c r="BH27" s="45"/>
      <c r="BI27" s="45"/>
      <c r="BJ27" s="45"/>
      <c r="BK27" s="45"/>
      <c r="BL27" s="45"/>
      <c r="BM27" s="45"/>
      <c r="BN27" s="45"/>
      <c r="BO27" s="45"/>
      <c r="BP27" s="45"/>
      <c r="BQ27" s="45"/>
      <c r="BR27" s="45"/>
      <c r="BS27" s="45"/>
      <c r="BT27" s="45"/>
      <c r="BU27" s="45"/>
      <c r="BV27" s="45"/>
      <c r="BW27" s="45"/>
      <c r="BX27" s="45"/>
      <c r="BY27" s="45"/>
      <c r="BZ27" s="45"/>
      <c r="CA27" s="45"/>
      <c r="CB27" s="45"/>
      <c r="CC27" s="45"/>
      <c r="CD27" s="45"/>
      <c r="CE27" s="45"/>
      <c r="CF27" s="45"/>
      <c r="CG27" s="45"/>
      <c r="CH27" s="45"/>
      <c r="CI27" s="45"/>
      <c r="CJ27" s="45"/>
      <c r="CK27" s="45"/>
      <c r="CL27" s="45"/>
      <c r="CM27" s="45"/>
      <c r="CN27" s="45"/>
      <c r="CO27" s="45"/>
      <c r="CP27" s="45"/>
      <c r="CQ27" s="45"/>
      <c r="CR27" s="45"/>
      <c r="CS27" s="45"/>
      <c r="CT27" s="45"/>
      <c r="CU27" s="45"/>
      <c r="CV27" s="45"/>
      <c r="CW27" s="45"/>
      <c r="CX27" s="45"/>
      <c r="CY27" s="45"/>
      <c r="CZ27" s="45"/>
      <c r="DA27" s="45"/>
      <c r="DB27" s="45"/>
      <c r="DC27" s="45"/>
      <c r="DD27" s="45"/>
      <c r="DE27" s="45"/>
      <c r="DF27" s="45"/>
      <c r="DG27" s="45"/>
      <c r="DH27" s="45"/>
      <c r="DI27" s="45"/>
      <c r="DJ27" s="45"/>
      <c r="DK27" s="45"/>
      <c r="DL27" s="45"/>
      <c r="DM27" s="45"/>
      <c r="DN27" s="45"/>
      <c r="DO27" s="45"/>
      <c r="DP27" s="45"/>
      <c r="DQ27" s="45"/>
      <c r="DR27" s="45"/>
      <c r="DS27" s="45"/>
      <c r="DT27" s="45"/>
      <c r="DU27" s="45"/>
      <c r="DV27" s="45"/>
      <c r="DW27" s="45"/>
      <c r="DX27" s="45"/>
      <c r="DY27" s="45"/>
      <c r="DZ27" s="45"/>
      <c r="EA27" s="45"/>
      <c r="EB27" s="45"/>
      <c r="EC27" s="45"/>
    </row>
    <row r="28" spans="1:133" s="2" customFormat="1" ht="18" customHeight="1">
      <c r="A28" s="118" t="s">
        <v>215</v>
      </c>
      <c r="B28" s="31" t="s">
        <v>235</v>
      </c>
      <c r="C28" s="119">
        <f t="shared" ref="C28:D36" si="3">C113+C162</f>
        <v>103894623.18000001</v>
      </c>
      <c r="D28" s="119">
        <f t="shared" si="3"/>
        <v>0</v>
      </c>
      <c r="E28" s="119">
        <f t="shared" ref="E28:E36" si="4">E113+F113+E162+F162</f>
        <v>26295485.609999999</v>
      </c>
      <c r="F28" s="119">
        <f t="shared" ref="F28:F36" si="5">I113+J113+I162+J162</f>
        <v>1505366.35</v>
      </c>
      <c r="G28" s="121">
        <f>IF((C28-D28-E28-F28)=0,"    --",H28/(C28+D28-E28-F28)*100)</f>
        <v>11.54255741196789</v>
      </c>
      <c r="H28" s="119">
        <f t="shared" ref="H28:H36" si="6">H113+H162</f>
        <v>8783167.2300000004</v>
      </c>
      <c r="I28" s="119">
        <f>K113+K162</f>
        <v>67310603.99000001</v>
      </c>
      <c r="J28" s="99"/>
      <c r="K28" s="98"/>
      <c r="L28" s="45"/>
      <c r="M28" s="45"/>
      <c r="N28" s="45"/>
      <c r="O28" s="45"/>
      <c r="P28" s="45"/>
      <c r="Q28" s="45"/>
      <c r="R28" s="45"/>
      <c r="S28" s="45"/>
      <c r="T28" s="45"/>
      <c r="U28" s="45"/>
      <c r="V28" s="45"/>
      <c r="W28" s="45"/>
      <c r="X28" s="45"/>
      <c r="Y28" s="45"/>
      <c r="Z28" s="45"/>
      <c r="AA28" s="45"/>
      <c r="AB28" s="45"/>
      <c r="AC28" s="45"/>
      <c r="AD28" s="45"/>
      <c r="AE28" s="45"/>
      <c r="AF28" s="45"/>
      <c r="AG28" s="45"/>
      <c r="AH28" s="45"/>
      <c r="AI28" s="45"/>
      <c r="AJ28" s="45"/>
      <c r="AK28" s="45"/>
      <c r="AL28" s="45"/>
      <c r="AM28" s="45"/>
      <c r="AN28" s="45"/>
      <c r="AO28" s="45"/>
      <c r="AP28" s="45"/>
      <c r="AQ28" s="45"/>
      <c r="AR28" s="45"/>
      <c r="AS28" s="45"/>
      <c r="AT28" s="45"/>
      <c r="AU28" s="45"/>
      <c r="AV28" s="45"/>
      <c r="AW28" s="45"/>
      <c r="AX28" s="45"/>
      <c r="AY28" s="45"/>
      <c r="AZ28" s="45"/>
      <c r="BA28" s="45"/>
      <c r="BB28" s="45"/>
      <c r="BC28" s="45"/>
      <c r="BD28" s="45"/>
      <c r="BE28" s="45"/>
      <c r="BF28" s="45"/>
      <c r="BG28" s="45"/>
      <c r="BH28" s="45"/>
      <c r="BI28" s="45"/>
      <c r="BJ28" s="45"/>
      <c r="BK28" s="45"/>
      <c r="BL28" s="45"/>
      <c r="BM28" s="45"/>
      <c r="BN28" s="45"/>
      <c r="BO28" s="45"/>
      <c r="BP28" s="45"/>
      <c r="BQ28" s="45"/>
      <c r="BR28" s="45"/>
      <c r="BS28" s="45"/>
      <c r="BT28" s="45"/>
      <c r="BU28" s="45"/>
      <c r="BV28" s="45"/>
      <c r="BW28" s="45"/>
      <c r="BX28" s="45"/>
      <c r="BY28" s="45"/>
      <c r="BZ28" s="45"/>
      <c r="CA28" s="45"/>
      <c r="CB28" s="45"/>
      <c r="CC28" s="45"/>
      <c r="CD28" s="45"/>
      <c r="CE28" s="45"/>
      <c r="CF28" s="45"/>
      <c r="CG28" s="45"/>
      <c r="CH28" s="45"/>
      <c r="CI28" s="45"/>
      <c r="CJ28" s="45"/>
      <c r="CK28" s="45"/>
      <c r="CL28" s="45"/>
      <c r="CM28" s="45"/>
      <c r="CN28" s="45"/>
      <c r="CO28" s="45"/>
      <c r="CP28" s="45"/>
      <c r="CQ28" s="45"/>
      <c r="CR28" s="45"/>
      <c r="CS28" s="45"/>
      <c r="CT28" s="45"/>
      <c r="CU28" s="45"/>
      <c r="CV28" s="45"/>
      <c r="CW28" s="45"/>
      <c r="CX28" s="45"/>
      <c r="CY28" s="45"/>
      <c r="CZ28" s="45"/>
      <c r="DA28" s="45"/>
      <c r="DB28" s="45"/>
      <c r="DC28" s="45"/>
      <c r="DD28" s="45"/>
      <c r="DE28" s="45"/>
      <c r="DF28" s="45"/>
      <c r="DG28" s="45"/>
      <c r="DH28" s="45"/>
      <c r="DI28" s="45"/>
      <c r="DJ28" s="45"/>
      <c r="DK28" s="45"/>
      <c r="DL28" s="45"/>
      <c r="DM28" s="45"/>
      <c r="DN28" s="45"/>
      <c r="DO28" s="45"/>
      <c r="DP28" s="45"/>
      <c r="DQ28" s="45"/>
      <c r="DR28" s="45"/>
      <c r="DS28" s="45"/>
      <c r="DT28" s="45"/>
      <c r="DU28" s="45"/>
      <c r="DV28" s="45"/>
      <c r="DW28" s="45"/>
      <c r="DX28" s="45"/>
      <c r="DY28" s="45"/>
      <c r="DZ28" s="45"/>
      <c r="EA28" s="45"/>
      <c r="EB28" s="45"/>
      <c r="EC28" s="45"/>
    </row>
    <row r="29" spans="1:133" s="2" customFormat="1" ht="18" customHeight="1">
      <c r="A29" s="118" t="s">
        <v>217</v>
      </c>
      <c r="B29" s="31" t="s">
        <v>236</v>
      </c>
      <c r="C29" s="119">
        <f t="shared" si="3"/>
        <v>222787224.59999999</v>
      </c>
      <c r="D29" s="119">
        <f t="shared" si="3"/>
        <v>0</v>
      </c>
      <c r="E29" s="119">
        <f t="shared" si="4"/>
        <v>45040711.719999999</v>
      </c>
      <c r="F29" s="119">
        <f t="shared" si="5"/>
        <v>11583161.6</v>
      </c>
      <c r="G29" s="121">
        <f t="shared" ref="G29:G36" si="7">IF((C29-D29-E29-F29)=0,"    --",H29/(C29+D29-E29-F29)*100)</f>
        <v>11.378731064553191</v>
      </c>
      <c r="H29" s="119">
        <f t="shared" si="6"/>
        <v>18907280.870000001</v>
      </c>
      <c r="I29" s="119">
        <f t="shared" ref="I29:I36" si="8">K114+K163</f>
        <v>147256070.41</v>
      </c>
      <c r="J29" s="99"/>
      <c r="K29" s="98"/>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c r="AZ29" s="45"/>
      <c r="BA29" s="45"/>
      <c r="BB29" s="45"/>
      <c r="BC29" s="45"/>
      <c r="BD29" s="45"/>
      <c r="BE29" s="45"/>
      <c r="BF29" s="45"/>
      <c r="BG29" s="45"/>
      <c r="BH29" s="45"/>
      <c r="BI29" s="45"/>
      <c r="BJ29" s="45"/>
      <c r="BK29" s="45"/>
      <c r="BL29" s="45"/>
      <c r="BM29" s="45"/>
      <c r="BN29" s="45"/>
      <c r="BO29" s="45"/>
      <c r="BP29" s="45"/>
      <c r="BQ29" s="45"/>
      <c r="BR29" s="45"/>
      <c r="BS29" s="45"/>
      <c r="BT29" s="45"/>
      <c r="BU29" s="45"/>
      <c r="BV29" s="45"/>
      <c r="BW29" s="45"/>
      <c r="BX29" s="45"/>
      <c r="BY29" s="45"/>
      <c r="BZ29" s="45"/>
      <c r="CA29" s="45"/>
      <c r="CB29" s="45"/>
      <c r="CC29" s="45"/>
      <c r="CD29" s="45"/>
      <c r="CE29" s="45"/>
      <c r="CF29" s="45"/>
      <c r="CG29" s="45"/>
      <c r="CH29" s="45"/>
      <c r="CI29" s="45"/>
      <c r="CJ29" s="45"/>
      <c r="CK29" s="45"/>
      <c r="CL29" s="45"/>
      <c r="CM29" s="45"/>
      <c r="CN29" s="45"/>
      <c r="CO29" s="45"/>
      <c r="CP29" s="45"/>
      <c r="CQ29" s="45"/>
      <c r="CR29" s="45"/>
      <c r="CS29" s="45"/>
      <c r="CT29" s="45"/>
      <c r="CU29" s="45"/>
      <c r="CV29" s="45"/>
      <c r="CW29" s="45"/>
      <c r="CX29" s="45"/>
      <c r="CY29" s="45"/>
      <c r="CZ29" s="45"/>
      <c r="DA29" s="45"/>
      <c r="DB29" s="45"/>
      <c r="DC29" s="45"/>
      <c r="DD29" s="45"/>
      <c r="DE29" s="45"/>
      <c r="DF29" s="45"/>
      <c r="DG29" s="45"/>
      <c r="DH29" s="45"/>
      <c r="DI29" s="45"/>
      <c r="DJ29" s="45"/>
      <c r="DK29" s="45"/>
      <c r="DL29" s="45"/>
      <c r="DM29" s="45"/>
      <c r="DN29" s="45"/>
      <c r="DO29" s="45"/>
      <c r="DP29" s="45"/>
      <c r="DQ29" s="45"/>
      <c r="DR29" s="45"/>
      <c r="DS29" s="45"/>
      <c r="DT29" s="45"/>
      <c r="DU29" s="45"/>
      <c r="DV29" s="45"/>
      <c r="DW29" s="45"/>
      <c r="DX29" s="45"/>
      <c r="DY29" s="45"/>
      <c r="DZ29" s="45"/>
      <c r="EA29" s="45"/>
      <c r="EB29" s="45"/>
      <c r="EC29" s="45"/>
    </row>
    <row r="30" spans="1:133" s="2" customFormat="1" ht="18" customHeight="1">
      <c r="A30" s="118" t="s">
        <v>219</v>
      </c>
      <c r="B30" s="31" t="s">
        <v>237</v>
      </c>
      <c r="C30" s="119">
        <f t="shared" si="3"/>
        <v>452040563.95000011</v>
      </c>
      <c r="D30" s="119">
        <f t="shared" si="3"/>
        <v>55178.829999999842</v>
      </c>
      <c r="E30" s="119">
        <f t="shared" si="4"/>
        <v>21623166.449999999</v>
      </c>
      <c r="F30" s="119">
        <f t="shared" si="5"/>
        <v>23181308.850000001</v>
      </c>
      <c r="G30" s="121">
        <f t="shared" si="7"/>
        <v>42.45490264003535</v>
      </c>
      <c r="H30" s="119">
        <f t="shared" si="6"/>
        <v>172915111.06999999</v>
      </c>
      <c r="I30" s="119">
        <f t="shared" si="8"/>
        <v>234376156.40999997</v>
      </c>
      <c r="J30" s="99"/>
      <c r="K30" s="98"/>
      <c r="L30" s="45"/>
      <c r="M30" s="45"/>
      <c r="N30" s="45"/>
      <c r="O30" s="45"/>
      <c r="P30" s="45"/>
      <c r="Q30" s="45"/>
      <c r="R30" s="45"/>
      <c r="S30" s="45"/>
      <c r="T30" s="45"/>
      <c r="U30" s="45"/>
      <c r="V30" s="45"/>
      <c r="W30" s="45"/>
      <c r="X30" s="45"/>
      <c r="Y30" s="45"/>
      <c r="Z30" s="45"/>
      <c r="AA30" s="45"/>
      <c r="AB30" s="45"/>
      <c r="AC30" s="45"/>
      <c r="AD30" s="45"/>
      <c r="AE30" s="45"/>
      <c r="AF30" s="45"/>
      <c r="AG30" s="45"/>
      <c r="AH30" s="45"/>
      <c r="AI30" s="45"/>
      <c r="AJ30" s="45"/>
      <c r="AK30" s="45"/>
      <c r="AL30" s="45"/>
      <c r="AM30" s="45"/>
      <c r="AN30" s="45"/>
      <c r="AO30" s="45"/>
      <c r="AP30" s="45"/>
      <c r="AQ30" s="45"/>
      <c r="AR30" s="45"/>
      <c r="AS30" s="45"/>
      <c r="AT30" s="45"/>
      <c r="AU30" s="45"/>
      <c r="AV30" s="45"/>
      <c r="AW30" s="45"/>
      <c r="AX30" s="45"/>
      <c r="AY30" s="45"/>
      <c r="AZ30" s="45"/>
      <c r="BA30" s="45"/>
      <c r="BB30" s="45"/>
      <c r="BC30" s="45"/>
      <c r="BD30" s="45"/>
      <c r="BE30" s="45"/>
      <c r="BF30" s="45"/>
      <c r="BG30" s="45"/>
      <c r="BH30" s="45"/>
      <c r="BI30" s="45"/>
      <c r="BJ30" s="45"/>
      <c r="BK30" s="45"/>
      <c r="BL30" s="45"/>
      <c r="BM30" s="45"/>
      <c r="BN30" s="45"/>
      <c r="BO30" s="45"/>
      <c r="BP30" s="45"/>
      <c r="BQ30" s="45"/>
      <c r="BR30" s="45"/>
      <c r="BS30" s="45"/>
      <c r="BT30" s="45"/>
      <c r="BU30" s="45"/>
      <c r="BV30" s="45"/>
      <c r="BW30" s="45"/>
      <c r="BX30" s="45"/>
      <c r="BY30" s="45"/>
      <c r="BZ30" s="45"/>
      <c r="CA30" s="45"/>
      <c r="CB30" s="45"/>
      <c r="CC30" s="45"/>
      <c r="CD30" s="45"/>
      <c r="CE30" s="45"/>
      <c r="CF30" s="45"/>
      <c r="CG30" s="45"/>
      <c r="CH30" s="45"/>
      <c r="CI30" s="45"/>
      <c r="CJ30" s="45"/>
      <c r="CK30" s="45"/>
      <c r="CL30" s="45"/>
      <c r="CM30" s="45"/>
      <c r="CN30" s="45"/>
      <c r="CO30" s="45"/>
      <c r="CP30" s="45"/>
      <c r="CQ30" s="45"/>
      <c r="CR30" s="45"/>
      <c r="CS30" s="45"/>
      <c r="CT30" s="45"/>
      <c r="CU30" s="45"/>
      <c r="CV30" s="45"/>
      <c r="CW30" s="45"/>
      <c r="CX30" s="45"/>
      <c r="CY30" s="45"/>
      <c r="CZ30" s="45"/>
      <c r="DA30" s="45"/>
      <c r="DB30" s="45"/>
      <c r="DC30" s="45"/>
      <c r="DD30" s="45"/>
      <c r="DE30" s="45"/>
      <c r="DF30" s="45"/>
      <c r="DG30" s="45"/>
      <c r="DH30" s="45"/>
      <c r="DI30" s="45"/>
      <c r="DJ30" s="45"/>
      <c r="DK30" s="45"/>
      <c r="DL30" s="45"/>
      <c r="DM30" s="45"/>
      <c r="DN30" s="45"/>
      <c r="DO30" s="45"/>
      <c r="DP30" s="45"/>
      <c r="DQ30" s="45"/>
      <c r="DR30" s="45"/>
      <c r="DS30" s="45"/>
      <c r="DT30" s="45"/>
      <c r="DU30" s="45"/>
      <c r="DV30" s="45"/>
      <c r="DW30" s="45"/>
      <c r="DX30" s="45"/>
      <c r="DY30" s="45"/>
      <c r="DZ30" s="45"/>
      <c r="EA30" s="45"/>
      <c r="EB30" s="45"/>
      <c r="EC30" s="45"/>
    </row>
    <row r="31" spans="1:133" s="2" customFormat="1" ht="18" customHeight="1">
      <c r="A31" s="118" t="s">
        <v>221</v>
      </c>
      <c r="B31" s="31" t="s">
        <v>222</v>
      </c>
      <c r="C31" s="119">
        <f t="shared" si="3"/>
        <v>610309078.49000001</v>
      </c>
      <c r="D31" s="119">
        <f t="shared" si="3"/>
        <v>-4537634.57</v>
      </c>
      <c r="E31" s="119">
        <f t="shared" si="4"/>
        <v>20865632.25</v>
      </c>
      <c r="F31" s="119">
        <f t="shared" si="5"/>
        <v>9574.4</v>
      </c>
      <c r="G31" s="121">
        <f t="shared" si="7"/>
        <v>63.385973837075284</v>
      </c>
      <c r="H31" s="119">
        <f t="shared" si="6"/>
        <v>370742175.92999995</v>
      </c>
      <c r="I31" s="119">
        <f t="shared" si="8"/>
        <v>214154061.33999997</v>
      </c>
      <c r="J31" s="99"/>
      <c r="K31" s="98"/>
      <c r="L31" s="45"/>
      <c r="M31" s="45"/>
      <c r="N31" s="45"/>
      <c r="O31" s="45"/>
      <c r="P31" s="45"/>
      <c r="Q31" s="45"/>
      <c r="R31" s="45"/>
      <c r="S31" s="45"/>
      <c r="T31" s="45"/>
      <c r="U31" s="45"/>
      <c r="V31" s="45"/>
      <c r="W31" s="45"/>
      <c r="X31" s="45"/>
      <c r="Y31" s="45"/>
      <c r="Z31" s="45"/>
      <c r="AA31" s="45"/>
      <c r="AB31" s="45"/>
      <c r="AC31" s="45"/>
      <c r="AD31" s="45"/>
      <c r="AE31" s="45"/>
      <c r="AF31" s="45"/>
      <c r="AG31" s="45"/>
      <c r="AH31" s="45"/>
      <c r="AI31" s="45"/>
      <c r="AJ31" s="45"/>
      <c r="AK31" s="45"/>
      <c r="AL31" s="45"/>
      <c r="AM31" s="45"/>
      <c r="AN31" s="45"/>
      <c r="AO31" s="45"/>
      <c r="AP31" s="45"/>
      <c r="AQ31" s="45"/>
      <c r="AR31" s="45"/>
      <c r="AS31" s="45"/>
      <c r="AT31" s="45"/>
      <c r="AU31" s="45"/>
      <c r="AV31" s="45"/>
      <c r="AW31" s="45"/>
      <c r="AX31" s="45"/>
      <c r="AY31" s="45"/>
      <c r="AZ31" s="45"/>
      <c r="BA31" s="45"/>
      <c r="BB31" s="45"/>
      <c r="BC31" s="45"/>
      <c r="BD31" s="45"/>
      <c r="BE31" s="45"/>
      <c r="BF31" s="45"/>
      <c r="BG31" s="45"/>
      <c r="BH31" s="45"/>
      <c r="BI31" s="45"/>
      <c r="BJ31" s="45"/>
      <c r="BK31" s="45"/>
      <c r="BL31" s="45"/>
      <c r="BM31" s="45"/>
      <c r="BN31" s="45"/>
      <c r="BO31" s="45"/>
      <c r="BP31" s="45"/>
      <c r="BQ31" s="45"/>
      <c r="BR31" s="45"/>
      <c r="BS31" s="45"/>
      <c r="BT31" s="45"/>
      <c r="BU31" s="45"/>
      <c r="BV31" s="45"/>
      <c r="BW31" s="45"/>
      <c r="BX31" s="45"/>
      <c r="BY31" s="45"/>
      <c r="BZ31" s="45"/>
      <c r="CA31" s="45"/>
      <c r="CB31" s="45"/>
      <c r="CC31" s="45"/>
      <c r="CD31" s="45"/>
      <c r="CE31" s="45"/>
      <c r="CF31" s="45"/>
      <c r="CG31" s="45"/>
      <c r="CH31" s="45"/>
      <c r="CI31" s="45"/>
      <c r="CJ31" s="45"/>
      <c r="CK31" s="45"/>
      <c r="CL31" s="45"/>
      <c r="CM31" s="45"/>
      <c r="CN31" s="45"/>
      <c r="CO31" s="45"/>
      <c r="CP31" s="45"/>
      <c r="CQ31" s="45"/>
      <c r="CR31" s="45"/>
      <c r="CS31" s="45"/>
      <c r="CT31" s="45"/>
      <c r="CU31" s="45"/>
      <c r="CV31" s="45"/>
      <c r="CW31" s="45"/>
      <c r="CX31" s="45"/>
      <c r="CY31" s="45"/>
      <c r="CZ31" s="45"/>
      <c r="DA31" s="45"/>
      <c r="DB31" s="45"/>
      <c r="DC31" s="45"/>
      <c r="DD31" s="45"/>
      <c r="DE31" s="45"/>
      <c r="DF31" s="45"/>
      <c r="DG31" s="45"/>
      <c r="DH31" s="45"/>
      <c r="DI31" s="45"/>
      <c r="DJ31" s="45"/>
      <c r="DK31" s="45"/>
      <c r="DL31" s="45"/>
      <c r="DM31" s="45"/>
      <c r="DN31" s="45"/>
      <c r="DO31" s="45"/>
      <c r="DP31" s="45"/>
      <c r="DQ31" s="45"/>
      <c r="DR31" s="45"/>
      <c r="DS31" s="45"/>
      <c r="DT31" s="45"/>
      <c r="DU31" s="45"/>
      <c r="DV31" s="45"/>
      <c r="DW31" s="45"/>
      <c r="DX31" s="45"/>
      <c r="DY31" s="45"/>
      <c r="DZ31" s="45"/>
      <c r="EA31" s="45"/>
      <c r="EB31" s="45"/>
      <c r="EC31" s="45"/>
    </row>
    <row r="32" spans="1:133" s="2" customFormat="1" ht="18" customHeight="1">
      <c r="A32" s="118" t="s">
        <v>238</v>
      </c>
      <c r="B32" s="31" t="s">
        <v>239</v>
      </c>
      <c r="C32" s="119">
        <f t="shared" si="3"/>
        <v>2662256.3699999996</v>
      </c>
      <c r="D32" s="119">
        <f t="shared" si="3"/>
        <v>-8280.26</v>
      </c>
      <c r="E32" s="119">
        <f t="shared" si="4"/>
        <v>158987.04</v>
      </c>
      <c r="F32" s="119">
        <f t="shared" si="5"/>
        <v>83035.259999999995</v>
      </c>
      <c r="G32" s="121">
        <f t="shared" si="7"/>
        <v>47.489289191653313</v>
      </c>
      <c r="H32" s="119">
        <f t="shared" si="6"/>
        <v>1145419.7200000002</v>
      </c>
      <c r="I32" s="119">
        <f t="shared" si="8"/>
        <v>1266534.0900000001</v>
      </c>
      <c r="J32" s="99"/>
      <c r="K32" s="98"/>
      <c r="L32" s="45"/>
      <c r="M32" s="45"/>
      <c r="N32" s="45"/>
      <c r="O32" s="45"/>
      <c r="P32" s="45"/>
      <c r="Q32" s="45"/>
      <c r="R32" s="45"/>
      <c r="S32" s="45"/>
      <c r="T32" s="45"/>
      <c r="U32" s="45"/>
      <c r="V32" s="45"/>
      <c r="W32" s="45"/>
      <c r="X32" s="45"/>
      <c r="Y32" s="45"/>
      <c r="Z32" s="45"/>
      <c r="AA32" s="45"/>
      <c r="AB32" s="45"/>
      <c r="AC32" s="45"/>
      <c r="AD32" s="45"/>
      <c r="AE32" s="45"/>
      <c r="AF32" s="45"/>
      <c r="AG32" s="45"/>
      <c r="AH32" s="45"/>
      <c r="AI32" s="45"/>
      <c r="AJ32" s="45"/>
      <c r="AK32" s="45"/>
      <c r="AL32" s="45"/>
      <c r="AM32" s="45"/>
      <c r="AN32" s="45"/>
      <c r="AO32" s="45"/>
      <c r="AP32" s="45"/>
      <c r="AQ32" s="45"/>
      <c r="AR32" s="45"/>
      <c r="AS32" s="45"/>
      <c r="AT32" s="45"/>
      <c r="AU32" s="45"/>
      <c r="AV32" s="45"/>
      <c r="AW32" s="45"/>
      <c r="AX32" s="45"/>
      <c r="AY32" s="45"/>
      <c r="AZ32" s="45"/>
      <c r="BA32" s="45"/>
      <c r="BB32" s="45"/>
      <c r="BC32" s="45"/>
      <c r="BD32" s="45"/>
      <c r="BE32" s="45"/>
      <c r="BF32" s="45"/>
      <c r="BG32" s="45"/>
      <c r="BH32" s="45"/>
      <c r="BI32" s="45"/>
      <c r="BJ32" s="45"/>
      <c r="BK32" s="45"/>
      <c r="BL32" s="45"/>
      <c r="BM32" s="45"/>
      <c r="BN32" s="45"/>
      <c r="BO32" s="45"/>
      <c r="BP32" s="45"/>
      <c r="BQ32" s="45"/>
      <c r="BR32" s="45"/>
      <c r="BS32" s="45"/>
      <c r="BT32" s="45"/>
      <c r="BU32" s="45"/>
      <c r="BV32" s="45"/>
      <c r="BW32" s="45"/>
      <c r="BX32" s="45"/>
      <c r="BY32" s="45"/>
      <c r="BZ32" s="45"/>
      <c r="CA32" s="45"/>
      <c r="CB32" s="45"/>
      <c r="CC32" s="45"/>
      <c r="CD32" s="45"/>
      <c r="CE32" s="45"/>
      <c r="CF32" s="45"/>
      <c r="CG32" s="45"/>
      <c r="CH32" s="45"/>
      <c r="CI32" s="45"/>
      <c r="CJ32" s="45"/>
      <c r="CK32" s="45"/>
      <c r="CL32" s="45"/>
      <c r="CM32" s="45"/>
      <c r="CN32" s="45"/>
      <c r="CO32" s="45"/>
      <c r="CP32" s="45"/>
      <c r="CQ32" s="45"/>
      <c r="CR32" s="45"/>
      <c r="CS32" s="45"/>
      <c r="CT32" s="45"/>
      <c r="CU32" s="45"/>
      <c r="CV32" s="45"/>
      <c r="CW32" s="45"/>
      <c r="CX32" s="45"/>
      <c r="CY32" s="45"/>
      <c r="CZ32" s="45"/>
      <c r="DA32" s="45"/>
      <c r="DB32" s="45"/>
      <c r="DC32" s="45"/>
      <c r="DD32" s="45"/>
      <c r="DE32" s="45"/>
      <c r="DF32" s="45"/>
      <c r="DG32" s="45"/>
      <c r="DH32" s="45"/>
      <c r="DI32" s="45"/>
      <c r="DJ32" s="45"/>
      <c r="DK32" s="45"/>
      <c r="DL32" s="45"/>
      <c r="DM32" s="45"/>
      <c r="DN32" s="45"/>
      <c r="DO32" s="45"/>
      <c r="DP32" s="45"/>
      <c r="DQ32" s="45"/>
      <c r="DR32" s="45"/>
      <c r="DS32" s="45"/>
      <c r="DT32" s="45"/>
      <c r="DU32" s="45"/>
      <c r="DV32" s="45"/>
      <c r="DW32" s="45"/>
      <c r="DX32" s="45"/>
      <c r="DY32" s="45"/>
      <c r="DZ32" s="45"/>
      <c r="EA32" s="45"/>
      <c r="EB32" s="45"/>
      <c r="EC32" s="45"/>
    </row>
    <row r="33" spans="1:215" s="2" customFormat="1" ht="18" customHeight="1">
      <c r="A33" s="118" t="s">
        <v>223</v>
      </c>
      <c r="B33" s="31" t="s">
        <v>240</v>
      </c>
      <c r="C33" s="119">
        <f t="shared" si="3"/>
        <v>94129.47</v>
      </c>
      <c r="D33" s="119">
        <f t="shared" si="3"/>
        <v>0</v>
      </c>
      <c r="E33" s="119">
        <f t="shared" si="4"/>
        <v>0</v>
      </c>
      <c r="F33" s="119">
        <f t="shared" si="5"/>
        <v>0</v>
      </c>
      <c r="G33" s="121">
        <f t="shared" si="7"/>
        <v>19.273177677511626</v>
      </c>
      <c r="H33" s="119">
        <f t="shared" si="6"/>
        <v>18141.740000000002</v>
      </c>
      <c r="I33" s="119">
        <f t="shared" si="8"/>
        <v>75987.73000000001</v>
      </c>
      <c r="J33" s="99"/>
      <c r="K33" s="98"/>
      <c r="L33" s="45"/>
      <c r="M33" s="45"/>
      <c r="N33" s="45"/>
      <c r="O33" s="45"/>
      <c r="P33" s="45"/>
      <c r="Q33" s="45"/>
      <c r="R33" s="45"/>
      <c r="S33" s="45"/>
      <c r="T33" s="45"/>
      <c r="U33" s="45"/>
      <c r="V33" s="45"/>
      <c r="W33" s="45"/>
      <c r="X33" s="45"/>
      <c r="Y33" s="45"/>
      <c r="Z33" s="45"/>
      <c r="AA33" s="45"/>
      <c r="AB33" s="45"/>
      <c r="AC33" s="45"/>
      <c r="AD33" s="45"/>
      <c r="AE33" s="45"/>
      <c r="AF33" s="45"/>
      <c r="AG33" s="45"/>
      <c r="AH33" s="45"/>
      <c r="AI33" s="45"/>
      <c r="AJ33" s="45"/>
      <c r="AK33" s="45"/>
      <c r="AL33" s="45"/>
      <c r="AM33" s="45"/>
      <c r="AN33" s="45"/>
      <c r="AO33" s="45"/>
      <c r="AP33" s="45"/>
      <c r="AQ33" s="45"/>
      <c r="AR33" s="45"/>
      <c r="AS33" s="45"/>
      <c r="AT33" s="45"/>
      <c r="AU33" s="45"/>
      <c r="AV33" s="45"/>
      <c r="AW33" s="45"/>
      <c r="AX33" s="45"/>
      <c r="AY33" s="45"/>
      <c r="AZ33" s="45"/>
      <c r="BA33" s="45"/>
      <c r="BB33" s="45"/>
      <c r="BC33" s="45"/>
      <c r="BD33" s="45"/>
      <c r="BE33" s="45"/>
      <c r="BF33" s="45"/>
      <c r="BG33" s="45"/>
      <c r="BH33" s="45"/>
      <c r="BI33" s="45"/>
      <c r="BJ33" s="45"/>
      <c r="BK33" s="45"/>
      <c r="BL33" s="45"/>
      <c r="BM33" s="45"/>
      <c r="BN33" s="45"/>
      <c r="BO33" s="45"/>
      <c r="BP33" s="45"/>
      <c r="BQ33" s="45"/>
      <c r="BR33" s="45"/>
      <c r="BS33" s="45"/>
      <c r="BT33" s="45"/>
      <c r="BU33" s="45"/>
      <c r="BV33" s="45"/>
      <c r="BW33" s="45"/>
      <c r="BX33" s="45"/>
      <c r="BY33" s="45"/>
      <c r="BZ33" s="45"/>
      <c r="CA33" s="45"/>
      <c r="CB33" s="45"/>
      <c r="CC33" s="45"/>
      <c r="CD33" s="45"/>
      <c r="CE33" s="45"/>
      <c r="CF33" s="45"/>
      <c r="CG33" s="45"/>
      <c r="CH33" s="45"/>
      <c r="CI33" s="45"/>
      <c r="CJ33" s="45"/>
      <c r="CK33" s="45"/>
      <c r="CL33" s="45"/>
      <c r="CM33" s="45"/>
      <c r="CN33" s="45"/>
      <c r="CO33" s="45"/>
      <c r="CP33" s="45"/>
      <c r="CQ33" s="45"/>
      <c r="CR33" s="45"/>
      <c r="CS33" s="45"/>
      <c r="CT33" s="45"/>
      <c r="CU33" s="45"/>
      <c r="CV33" s="45"/>
      <c r="CW33" s="45"/>
      <c r="CX33" s="45"/>
      <c r="CY33" s="45"/>
      <c r="CZ33" s="45"/>
      <c r="DA33" s="45"/>
      <c r="DB33" s="45"/>
      <c r="DC33" s="45"/>
      <c r="DD33" s="45"/>
      <c r="DE33" s="45"/>
      <c r="DF33" s="45"/>
      <c r="DG33" s="45"/>
      <c r="DH33" s="45"/>
      <c r="DI33" s="45"/>
      <c r="DJ33" s="45"/>
      <c r="DK33" s="45"/>
      <c r="DL33" s="45"/>
      <c r="DM33" s="45"/>
      <c r="DN33" s="45"/>
      <c r="DO33" s="45"/>
      <c r="DP33" s="45"/>
      <c r="DQ33" s="45"/>
      <c r="DR33" s="45"/>
      <c r="DS33" s="45"/>
      <c r="DT33" s="45"/>
      <c r="DU33" s="45"/>
      <c r="DV33" s="45"/>
      <c r="DW33" s="45"/>
      <c r="DX33" s="45"/>
      <c r="DY33" s="45"/>
      <c r="DZ33" s="45"/>
      <c r="EA33" s="45"/>
      <c r="EB33" s="45"/>
      <c r="EC33" s="45"/>
    </row>
    <row r="34" spans="1:215" s="2" customFormat="1" ht="18" customHeight="1">
      <c r="A34" s="118" t="s">
        <v>225</v>
      </c>
      <c r="B34" s="31" t="s">
        <v>226</v>
      </c>
      <c r="C34" s="119">
        <f t="shared" si="3"/>
        <v>253095946.03999999</v>
      </c>
      <c r="D34" s="119">
        <f t="shared" si="3"/>
        <v>-375000.99</v>
      </c>
      <c r="E34" s="119">
        <f t="shared" si="4"/>
        <v>9754139.75</v>
      </c>
      <c r="F34" s="119">
        <f t="shared" si="5"/>
        <v>6000</v>
      </c>
      <c r="G34" s="121">
        <f t="shared" si="7"/>
        <v>57.532978678351462</v>
      </c>
      <c r="H34" s="119">
        <f t="shared" si="6"/>
        <v>139782588.31</v>
      </c>
      <c r="I34" s="119">
        <f t="shared" si="8"/>
        <v>103178216.98999999</v>
      </c>
      <c r="J34" s="99"/>
      <c r="K34" s="98"/>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c r="AS34" s="45"/>
      <c r="AT34" s="45"/>
      <c r="AU34" s="45"/>
      <c r="AV34" s="45"/>
      <c r="AW34" s="45"/>
      <c r="AX34" s="45"/>
      <c r="AY34" s="45"/>
      <c r="AZ34" s="45"/>
      <c r="BA34" s="45"/>
      <c r="BB34" s="45"/>
      <c r="BC34" s="45"/>
      <c r="BD34" s="45"/>
      <c r="BE34" s="45"/>
      <c r="BF34" s="45"/>
      <c r="BG34" s="45"/>
      <c r="BH34" s="45"/>
      <c r="BI34" s="45"/>
      <c r="BJ34" s="45"/>
      <c r="BK34" s="45"/>
      <c r="BL34" s="45"/>
      <c r="BM34" s="45"/>
      <c r="BN34" s="45"/>
      <c r="BO34" s="45"/>
      <c r="BP34" s="45"/>
      <c r="BQ34" s="45"/>
      <c r="BR34" s="45"/>
      <c r="BS34" s="45"/>
      <c r="BT34" s="45"/>
      <c r="BU34" s="45"/>
      <c r="BV34" s="45"/>
      <c r="BW34" s="45"/>
      <c r="BX34" s="45"/>
      <c r="BY34" s="45"/>
      <c r="BZ34" s="45"/>
      <c r="CA34" s="45"/>
      <c r="CB34" s="45"/>
      <c r="CC34" s="45"/>
      <c r="CD34" s="45"/>
      <c r="CE34" s="45"/>
      <c r="CF34" s="45"/>
      <c r="CG34" s="45"/>
      <c r="CH34" s="45"/>
      <c r="CI34" s="45"/>
      <c r="CJ34" s="45"/>
      <c r="CK34" s="45"/>
      <c r="CL34" s="45"/>
      <c r="CM34" s="45"/>
      <c r="CN34" s="45"/>
      <c r="CO34" s="45"/>
      <c r="CP34" s="45"/>
      <c r="CQ34" s="45"/>
      <c r="CR34" s="45"/>
      <c r="CS34" s="45"/>
      <c r="CT34" s="45"/>
      <c r="CU34" s="45"/>
      <c r="CV34" s="45"/>
      <c r="CW34" s="45"/>
      <c r="CX34" s="45"/>
      <c r="CY34" s="45"/>
      <c r="CZ34" s="45"/>
      <c r="DA34" s="45"/>
      <c r="DB34" s="45"/>
      <c r="DC34" s="45"/>
      <c r="DD34" s="45"/>
      <c r="DE34" s="45"/>
      <c r="DF34" s="45"/>
      <c r="DG34" s="45"/>
      <c r="DH34" s="45"/>
      <c r="DI34" s="45"/>
      <c r="DJ34" s="45"/>
      <c r="DK34" s="45"/>
      <c r="DL34" s="45"/>
      <c r="DM34" s="45"/>
      <c r="DN34" s="45"/>
      <c r="DO34" s="45"/>
      <c r="DP34" s="45"/>
      <c r="DQ34" s="45"/>
      <c r="DR34" s="45"/>
      <c r="DS34" s="45"/>
      <c r="DT34" s="45"/>
      <c r="DU34" s="45"/>
      <c r="DV34" s="45"/>
      <c r="DW34" s="45"/>
      <c r="DX34" s="45"/>
      <c r="DY34" s="45"/>
      <c r="DZ34" s="45"/>
      <c r="EA34" s="45"/>
      <c r="EB34" s="45"/>
      <c r="EC34" s="45"/>
    </row>
    <row r="35" spans="1:215" s="2" customFormat="1" ht="18" customHeight="1">
      <c r="A35" s="118" t="s">
        <v>227</v>
      </c>
      <c r="B35" s="31" t="s">
        <v>228</v>
      </c>
      <c r="C35" s="119">
        <f t="shared" si="3"/>
        <v>179973.37</v>
      </c>
      <c r="D35" s="119">
        <f t="shared" si="3"/>
        <v>0</v>
      </c>
      <c r="E35" s="119">
        <f t="shared" si="4"/>
        <v>0</v>
      </c>
      <c r="F35" s="119">
        <f t="shared" si="5"/>
        <v>86205.35</v>
      </c>
      <c r="G35" s="121">
        <f t="shared" si="7"/>
        <v>10.074863476908225</v>
      </c>
      <c r="H35" s="119">
        <f t="shared" si="6"/>
        <v>9447</v>
      </c>
      <c r="I35" s="119">
        <f t="shared" si="8"/>
        <v>84321.01999999999</v>
      </c>
      <c r="J35" s="99"/>
      <c r="K35" s="98"/>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c r="AS35" s="45"/>
      <c r="AT35" s="45"/>
      <c r="AU35" s="45"/>
      <c r="AV35" s="45"/>
      <c r="AW35" s="45"/>
      <c r="AX35" s="45"/>
      <c r="AY35" s="45"/>
      <c r="AZ35" s="45"/>
      <c r="BA35" s="45"/>
      <c r="BB35" s="45"/>
      <c r="BC35" s="45"/>
      <c r="BD35" s="45"/>
      <c r="BE35" s="45"/>
      <c r="BF35" s="45"/>
      <c r="BG35" s="45"/>
      <c r="BH35" s="45"/>
      <c r="BI35" s="45"/>
      <c r="BJ35" s="45"/>
      <c r="BK35" s="45"/>
      <c r="BL35" s="45"/>
      <c r="BM35" s="45"/>
      <c r="BN35" s="45"/>
      <c r="BO35" s="45"/>
      <c r="BP35" s="45"/>
      <c r="BQ35" s="45"/>
      <c r="BR35" s="45"/>
      <c r="BS35" s="45"/>
      <c r="BT35" s="45"/>
      <c r="BU35" s="45"/>
      <c r="BV35" s="45"/>
      <c r="BW35" s="45"/>
      <c r="BX35" s="45"/>
      <c r="BY35" s="45"/>
      <c r="BZ35" s="45"/>
      <c r="CA35" s="45"/>
      <c r="CB35" s="45"/>
      <c r="CC35" s="45"/>
      <c r="CD35" s="45"/>
      <c r="CE35" s="45"/>
      <c r="CF35" s="45"/>
      <c r="CG35" s="45"/>
      <c r="CH35" s="45"/>
      <c r="CI35" s="45"/>
      <c r="CJ35" s="45"/>
      <c r="CK35" s="45"/>
      <c r="CL35" s="45"/>
      <c r="CM35" s="45"/>
      <c r="CN35" s="45"/>
      <c r="CO35" s="45"/>
      <c r="CP35" s="45"/>
      <c r="CQ35" s="45"/>
      <c r="CR35" s="45"/>
      <c r="CS35" s="45"/>
      <c r="CT35" s="45"/>
      <c r="CU35" s="45"/>
      <c r="CV35" s="45"/>
      <c r="CW35" s="45"/>
      <c r="CX35" s="45"/>
      <c r="CY35" s="45"/>
      <c r="CZ35" s="45"/>
      <c r="DA35" s="45"/>
      <c r="DB35" s="45"/>
      <c r="DC35" s="45"/>
      <c r="DD35" s="45"/>
      <c r="DE35" s="45"/>
      <c r="DF35" s="45"/>
      <c r="DG35" s="45"/>
      <c r="DH35" s="45"/>
      <c r="DI35" s="45"/>
      <c r="DJ35" s="45"/>
      <c r="DK35" s="45"/>
      <c r="DL35" s="45"/>
      <c r="DM35" s="45"/>
      <c r="DN35" s="45"/>
      <c r="DO35" s="45"/>
      <c r="DP35" s="45"/>
      <c r="DQ35" s="45"/>
      <c r="DR35" s="45"/>
      <c r="DS35" s="45"/>
      <c r="DT35" s="45"/>
      <c r="DU35" s="45"/>
      <c r="DV35" s="45"/>
      <c r="DW35" s="45"/>
      <c r="DX35" s="45"/>
      <c r="DY35" s="45"/>
      <c r="DZ35" s="45"/>
      <c r="EA35" s="45"/>
      <c r="EB35" s="45"/>
      <c r="EC35" s="45"/>
    </row>
    <row r="36" spans="1:215" s="2" customFormat="1" ht="18" customHeight="1">
      <c r="A36" s="118" t="s">
        <v>229</v>
      </c>
      <c r="B36" s="31" t="s">
        <v>230</v>
      </c>
      <c r="C36" s="119">
        <f t="shared" si="3"/>
        <v>603269.31000000006</v>
      </c>
      <c r="D36" s="119">
        <f t="shared" si="3"/>
        <v>0</v>
      </c>
      <c r="E36" s="119">
        <f t="shared" si="4"/>
        <v>77510.13</v>
      </c>
      <c r="F36" s="119">
        <f t="shared" si="5"/>
        <v>0</v>
      </c>
      <c r="G36" s="121">
        <f t="shared" si="7"/>
        <v>99.998097988512541</v>
      </c>
      <c r="H36" s="119">
        <f t="shared" si="6"/>
        <v>525749.18000000005</v>
      </c>
      <c r="I36" s="119">
        <f t="shared" si="8"/>
        <v>9.999999999992724</v>
      </c>
      <c r="J36" s="99"/>
      <c r="K36" s="98"/>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c r="AS36" s="45"/>
      <c r="AT36" s="45"/>
      <c r="AU36" s="45"/>
      <c r="AV36" s="45"/>
      <c r="AW36" s="45"/>
      <c r="AX36" s="45"/>
      <c r="AY36" s="45"/>
      <c r="AZ36" s="45"/>
      <c r="BA36" s="45"/>
      <c r="BB36" s="45"/>
      <c r="BC36" s="45"/>
      <c r="BD36" s="45"/>
      <c r="BE36" s="45"/>
      <c r="BF36" s="45"/>
      <c r="BG36" s="45"/>
      <c r="BH36" s="45"/>
      <c r="BI36" s="45"/>
      <c r="BJ36" s="45"/>
      <c r="BK36" s="45"/>
      <c r="BL36" s="45"/>
      <c r="BM36" s="45"/>
      <c r="BN36" s="45"/>
      <c r="BO36" s="45"/>
      <c r="BP36" s="45"/>
      <c r="BQ36" s="45"/>
      <c r="BR36" s="45"/>
      <c r="BS36" s="45"/>
      <c r="BT36" s="45"/>
      <c r="BU36" s="45"/>
      <c r="BV36" s="45"/>
      <c r="BW36" s="45"/>
      <c r="BX36" s="45"/>
      <c r="BY36" s="45"/>
      <c r="BZ36" s="45"/>
      <c r="CA36" s="45"/>
      <c r="CB36" s="45"/>
      <c r="CC36" s="45"/>
      <c r="CD36" s="45"/>
      <c r="CE36" s="45"/>
      <c r="CF36" s="45"/>
      <c r="CG36" s="45"/>
      <c r="CH36" s="45"/>
      <c r="CI36" s="45"/>
      <c r="CJ36" s="45"/>
      <c r="CK36" s="45"/>
      <c r="CL36" s="45"/>
      <c r="CM36" s="45"/>
      <c r="CN36" s="45"/>
      <c r="CO36" s="45"/>
      <c r="CP36" s="45"/>
      <c r="CQ36" s="45"/>
      <c r="CR36" s="45"/>
      <c r="CS36" s="45"/>
      <c r="CT36" s="45"/>
      <c r="CU36" s="45"/>
      <c r="CV36" s="45"/>
      <c r="CW36" s="45"/>
      <c r="CX36" s="45"/>
      <c r="CY36" s="45"/>
      <c r="CZ36" s="45"/>
      <c r="DA36" s="45"/>
      <c r="DB36" s="45"/>
      <c r="DC36" s="45"/>
      <c r="DD36" s="45"/>
      <c r="DE36" s="45"/>
      <c r="DF36" s="45"/>
      <c r="DG36" s="45"/>
      <c r="DH36" s="45"/>
      <c r="DI36" s="45"/>
      <c r="DJ36" s="45"/>
      <c r="DK36" s="45"/>
      <c r="DL36" s="45"/>
      <c r="DM36" s="45"/>
      <c r="DN36" s="45"/>
      <c r="DO36" s="45"/>
      <c r="DP36" s="45"/>
      <c r="DQ36" s="45"/>
      <c r="DR36" s="45"/>
      <c r="DS36" s="45"/>
      <c r="DT36" s="45"/>
      <c r="DU36" s="45"/>
      <c r="DV36" s="45"/>
      <c r="DW36" s="45"/>
      <c r="DX36" s="45"/>
      <c r="DY36" s="45"/>
      <c r="DZ36" s="45"/>
      <c r="EA36" s="45"/>
      <c r="EB36" s="45"/>
      <c r="EC36" s="45"/>
    </row>
    <row r="37" spans="1:215" s="2" customFormat="1" ht="18" customHeight="1" thickBot="1">
      <c r="A37" s="244" t="s">
        <v>344</v>
      </c>
      <c r="B37" s="244"/>
      <c r="C37" s="122">
        <f>SUM(C28:C36)</f>
        <v>1645667064.7799997</v>
      </c>
      <c r="D37" s="122">
        <f t="shared" ref="D37:I37" si="9">SUM(D28:D36)</f>
        <v>-4865736.99</v>
      </c>
      <c r="E37" s="122">
        <f t="shared" si="9"/>
        <v>123815632.95</v>
      </c>
      <c r="F37" s="122">
        <f t="shared" si="9"/>
        <v>36454651.809999995</v>
      </c>
      <c r="G37" s="176">
        <f>IF((C37-D37-E37-F37)=0,"    --",H37/(C37+D37-E37-F37)*100)</f>
        <v>48.146851388617314</v>
      </c>
      <c r="H37" s="122">
        <f t="shared" si="9"/>
        <v>712829081.04999983</v>
      </c>
      <c r="I37" s="122">
        <f t="shared" si="9"/>
        <v>767701961.9799999</v>
      </c>
      <c r="J37" s="99"/>
      <c r="K37" s="98"/>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c r="AS37" s="45"/>
      <c r="AT37" s="45"/>
      <c r="AU37" s="45"/>
      <c r="AV37" s="45"/>
      <c r="AW37" s="45"/>
      <c r="AX37" s="45"/>
      <c r="AY37" s="45"/>
      <c r="AZ37" s="45"/>
      <c r="BA37" s="45"/>
      <c r="BB37" s="45"/>
      <c r="BC37" s="45"/>
      <c r="BD37" s="45"/>
      <c r="BE37" s="45"/>
      <c r="BF37" s="45"/>
      <c r="BG37" s="45"/>
      <c r="BH37" s="45"/>
      <c r="BI37" s="45"/>
      <c r="BJ37" s="45"/>
      <c r="BK37" s="45"/>
      <c r="BL37" s="45"/>
      <c r="BM37" s="45"/>
      <c r="BN37" s="45"/>
      <c r="BO37" s="45"/>
      <c r="BP37" s="45"/>
      <c r="BQ37" s="45"/>
      <c r="BR37" s="45"/>
      <c r="BS37" s="45"/>
      <c r="BT37" s="45"/>
      <c r="BU37" s="45"/>
      <c r="BV37" s="45"/>
      <c r="BW37" s="45"/>
      <c r="BX37" s="45"/>
      <c r="BY37" s="45"/>
      <c r="BZ37" s="45"/>
      <c r="CA37" s="45"/>
      <c r="CB37" s="45"/>
      <c r="CC37" s="45"/>
      <c r="CD37" s="45"/>
      <c r="CE37" s="45"/>
      <c r="CF37" s="45"/>
      <c r="CG37" s="45"/>
      <c r="CH37" s="45"/>
      <c r="CI37" s="45"/>
      <c r="CJ37" s="45"/>
      <c r="CK37" s="45"/>
      <c r="CL37" s="45"/>
      <c r="CM37" s="45"/>
      <c r="CN37" s="45"/>
      <c r="CO37" s="45"/>
      <c r="CP37" s="45"/>
      <c r="CQ37" s="45"/>
      <c r="CR37" s="45"/>
      <c r="CS37" s="45"/>
      <c r="CT37" s="45"/>
      <c r="CU37" s="45"/>
      <c r="CV37" s="45"/>
      <c r="CW37" s="45"/>
      <c r="CX37" s="45"/>
      <c r="CY37" s="45"/>
      <c r="CZ37" s="45"/>
      <c r="DA37" s="45"/>
      <c r="DB37" s="45"/>
      <c r="DC37" s="45"/>
      <c r="DD37" s="45"/>
      <c r="DE37" s="45"/>
      <c r="DF37" s="45"/>
      <c r="DG37" s="45"/>
      <c r="DH37" s="45"/>
      <c r="DI37" s="45"/>
      <c r="DJ37" s="45"/>
      <c r="DK37" s="45"/>
      <c r="DL37" s="45"/>
      <c r="DM37" s="45"/>
      <c r="DN37" s="45"/>
      <c r="DO37" s="45"/>
      <c r="DP37" s="45"/>
      <c r="DQ37" s="45"/>
      <c r="DR37" s="45"/>
      <c r="DS37" s="45"/>
      <c r="DT37" s="45"/>
      <c r="DU37" s="45"/>
      <c r="DV37" s="45"/>
      <c r="DW37" s="45"/>
      <c r="DX37" s="45"/>
      <c r="DY37" s="45"/>
      <c r="DZ37" s="45"/>
      <c r="EA37" s="45"/>
      <c r="EB37" s="45"/>
      <c r="EC37" s="45"/>
    </row>
    <row r="38" spans="1:215" s="2" customFormat="1" ht="12.95" customHeight="1">
      <c r="A38" s="24"/>
      <c r="B38" s="95"/>
      <c r="C38" s="95"/>
      <c r="D38" s="95"/>
      <c r="E38" s="95"/>
      <c r="F38" s="96"/>
      <c r="G38" s="96"/>
      <c r="H38" s="96"/>
      <c r="I38" s="95"/>
      <c r="J38" s="95"/>
      <c r="K38" s="9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c r="AS38" s="45"/>
      <c r="AT38" s="45"/>
      <c r="AU38" s="45"/>
      <c r="AV38" s="45"/>
      <c r="AW38" s="45"/>
      <c r="AX38" s="45"/>
      <c r="AY38" s="45"/>
      <c r="AZ38" s="45"/>
      <c r="BA38" s="45"/>
      <c r="BB38" s="45"/>
      <c r="BC38" s="45"/>
      <c r="BD38" s="45"/>
      <c r="BE38" s="45"/>
      <c r="BF38" s="45"/>
      <c r="BG38" s="45"/>
      <c r="BH38" s="45"/>
      <c r="BI38" s="45"/>
      <c r="BJ38" s="45"/>
      <c r="BK38" s="45"/>
      <c r="BL38" s="45"/>
      <c r="BM38" s="45"/>
      <c r="BN38" s="45"/>
      <c r="BO38" s="45"/>
      <c r="BP38" s="45"/>
      <c r="BQ38" s="45"/>
      <c r="BR38" s="45"/>
      <c r="BS38" s="45"/>
      <c r="BT38" s="45"/>
      <c r="BU38" s="45"/>
      <c r="BV38" s="45"/>
      <c r="BW38" s="45"/>
      <c r="BX38" s="45"/>
      <c r="BY38" s="45"/>
      <c r="BZ38" s="45"/>
      <c r="CA38" s="45"/>
      <c r="CB38" s="45"/>
      <c r="CC38" s="45"/>
      <c r="CD38" s="45"/>
      <c r="CE38" s="45"/>
      <c r="CF38" s="45"/>
      <c r="CG38" s="45"/>
      <c r="CH38" s="45"/>
      <c r="CI38" s="45"/>
      <c r="CJ38" s="45"/>
      <c r="CK38" s="45"/>
      <c r="CL38" s="45"/>
      <c r="CM38" s="45"/>
      <c r="CN38" s="45"/>
      <c r="CO38" s="45"/>
      <c r="CP38" s="45"/>
      <c r="CQ38" s="45"/>
      <c r="CR38" s="45"/>
      <c r="CS38" s="45"/>
      <c r="CT38" s="45"/>
      <c r="CU38" s="45"/>
      <c r="CV38" s="45"/>
      <c r="CW38" s="45"/>
      <c r="CX38" s="45"/>
      <c r="CY38" s="45"/>
      <c r="CZ38" s="45"/>
      <c r="DA38" s="45"/>
      <c r="DB38" s="45"/>
      <c r="DC38" s="45"/>
      <c r="DD38" s="45"/>
      <c r="DE38" s="45"/>
      <c r="DF38" s="45"/>
      <c r="DG38" s="45"/>
      <c r="DH38" s="45"/>
      <c r="DI38" s="45"/>
      <c r="DJ38" s="45"/>
      <c r="DK38" s="45"/>
      <c r="DL38" s="45"/>
      <c r="DM38" s="45"/>
      <c r="DN38" s="45"/>
      <c r="DO38" s="45"/>
      <c r="DP38" s="45"/>
      <c r="DQ38" s="45"/>
      <c r="DR38" s="45"/>
      <c r="DS38" s="45"/>
      <c r="DT38" s="45"/>
      <c r="DU38" s="45"/>
      <c r="DV38" s="45"/>
      <c r="DW38" s="45"/>
      <c r="DX38" s="45"/>
      <c r="DY38" s="45"/>
      <c r="DZ38" s="45"/>
      <c r="EA38" s="45"/>
      <c r="EB38" s="45"/>
      <c r="EC38" s="45"/>
      <c r="ED38" s="46"/>
      <c r="EE38" s="46"/>
      <c r="EF38" s="46"/>
      <c r="EG38" s="46"/>
      <c r="EH38" s="46"/>
      <c r="EI38" s="46"/>
      <c r="EJ38" s="46"/>
      <c r="EK38" s="46"/>
      <c r="EL38" s="46"/>
      <c r="EM38" s="46"/>
      <c r="EN38" s="46"/>
      <c r="EO38" s="46"/>
      <c r="EP38" s="46"/>
      <c r="EQ38" s="46"/>
      <c r="ER38" s="46"/>
      <c r="ES38" s="46"/>
      <c r="ET38" s="46"/>
      <c r="EU38" s="46"/>
      <c r="EV38" s="46"/>
      <c r="EW38" s="46"/>
      <c r="EX38" s="46"/>
      <c r="EY38" s="46"/>
      <c r="EZ38" s="46"/>
      <c r="FA38" s="46"/>
      <c r="FB38" s="46"/>
      <c r="FC38" s="46"/>
      <c r="FD38" s="46"/>
      <c r="FE38" s="46"/>
      <c r="FF38" s="46"/>
      <c r="FG38" s="46"/>
      <c r="FH38" s="46"/>
      <c r="FI38" s="46"/>
      <c r="FJ38" s="46"/>
      <c r="FK38" s="46"/>
      <c r="FL38" s="46"/>
      <c r="FM38" s="46"/>
      <c r="FN38" s="46"/>
      <c r="FO38" s="46"/>
      <c r="FP38" s="46"/>
      <c r="FQ38" s="46"/>
      <c r="FR38" s="46"/>
      <c r="FS38" s="46"/>
      <c r="FT38" s="46"/>
      <c r="FU38" s="46"/>
      <c r="FV38" s="46"/>
      <c r="FW38" s="46"/>
      <c r="FX38" s="46"/>
      <c r="FY38" s="46"/>
      <c r="FZ38" s="46"/>
      <c r="GA38" s="46"/>
      <c r="GB38" s="46"/>
      <c r="GC38" s="46"/>
      <c r="GD38" s="46"/>
      <c r="GE38" s="46"/>
      <c r="GF38" s="46"/>
      <c r="GG38" s="46"/>
      <c r="GH38" s="46"/>
      <c r="GI38" s="46"/>
      <c r="GJ38" s="46"/>
      <c r="GK38" s="46"/>
      <c r="GL38" s="46"/>
      <c r="GM38" s="46"/>
      <c r="GN38" s="46"/>
      <c r="GO38" s="46"/>
      <c r="GP38" s="46"/>
      <c r="GQ38" s="46"/>
      <c r="GR38" s="46"/>
      <c r="GS38" s="46"/>
      <c r="GT38" s="46"/>
      <c r="GU38" s="46"/>
      <c r="GV38" s="46"/>
      <c r="GW38" s="46"/>
      <c r="GX38" s="46"/>
      <c r="GY38" s="46"/>
      <c r="GZ38" s="46"/>
      <c r="HA38" s="46"/>
      <c r="HB38" s="46"/>
      <c r="HC38" s="46"/>
      <c r="HD38" s="46"/>
      <c r="HE38" s="46"/>
      <c r="HF38" s="46"/>
      <c r="HG38" s="46"/>
    </row>
    <row r="39" spans="1:215" s="2" customFormat="1" ht="12.95" customHeight="1">
      <c r="A39" s="24"/>
      <c r="B39" s="95"/>
      <c r="C39" s="95"/>
      <c r="D39" s="95"/>
      <c r="E39" s="95"/>
      <c r="F39" s="96"/>
      <c r="G39" s="96"/>
      <c r="H39" s="96"/>
      <c r="I39" s="95"/>
      <c r="J39" s="95"/>
      <c r="K39" s="9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c r="AS39" s="45"/>
      <c r="AT39" s="45"/>
      <c r="AU39" s="45"/>
      <c r="AV39" s="45"/>
      <c r="AW39" s="45"/>
      <c r="AX39" s="45"/>
      <c r="AY39" s="45"/>
      <c r="AZ39" s="45"/>
      <c r="BA39" s="45"/>
      <c r="BB39" s="45"/>
      <c r="BC39" s="45"/>
      <c r="BD39" s="45"/>
      <c r="BE39" s="45"/>
      <c r="BF39" s="45"/>
      <c r="BG39" s="45"/>
      <c r="BH39" s="45"/>
      <c r="BI39" s="45"/>
      <c r="BJ39" s="45"/>
      <c r="BK39" s="45"/>
      <c r="BL39" s="45"/>
      <c r="BM39" s="45"/>
      <c r="BN39" s="45"/>
      <c r="BO39" s="45"/>
      <c r="BP39" s="45"/>
      <c r="BQ39" s="45"/>
      <c r="BR39" s="45"/>
      <c r="BS39" s="45"/>
      <c r="BT39" s="45"/>
      <c r="BU39" s="45"/>
      <c r="BV39" s="45"/>
      <c r="BW39" s="45"/>
      <c r="BX39" s="45"/>
      <c r="BY39" s="45"/>
      <c r="BZ39" s="45"/>
      <c r="CA39" s="45"/>
      <c r="CB39" s="45"/>
      <c r="CC39" s="45"/>
      <c r="CD39" s="45"/>
      <c r="CE39" s="45"/>
      <c r="CF39" s="45"/>
      <c r="CG39" s="45"/>
      <c r="CH39" s="45"/>
      <c r="CI39" s="45"/>
      <c r="CJ39" s="45"/>
      <c r="CK39" s="45"/>
      <c r="CL39" s="45"/>
      <c r="CM39" s="45"/>
      <c r="CN39" s="45"/>
      <c r="CO39" s="45"/>
      <c r="CP39" s="45"/>
      <c r="CQ39" s="45"/>
      <c r="CR39" s="45"/>
      <c r="CS39" s="45"/>
      <c r="CT39" s="45"/>
      <c r="CU39" s="45"/>
      <c r="CV39" s="45"/>
      <c r="CW39" s="45"/>
      <c r="CX39" s="45"/>
      <c r="CY39" s="45"/>
      <c r="CZ39" s="45"/>
      <c r="DA39" s="45"/>
      <c r="DB39" s="45"/>
      <c r="DC39" s="45"/>
      <c r="DD39" s="45"/>
      <c r="DE39" s="45"/>
      <c r="DF39" s="45"/>
      <c r="DG39" s="45"/>
      <c r="DH39" s="45"/>
      <c r="DI39" s="45"/>
      <c r="DJ39" s="45"/>
      <c r="DK39" s="45"/>
      <c r="DL39" s="45"/>
      <c r="DM39" s="45"/>
      <c r="DN39" s="45"/>
      <c r="DO39" s="45"/>
      <c r="DP39" s="45"/>
      <c r="DQ39" s="45"/>
      <c r="DR39" s="45"/>
      <c r="DS39" s="45"/>
      <c r="DT39" s="45"/>
      <c r="DU39" s="45"/>
      <c r="DV39" s="45"/>
      <c r="DW39" s="45"/>
      <c r="DX39" s="45"/>
      <c r="DY39" s="45"/>
      <c r="DZ39" s="45"/>
      <c r="EA39" s="45"/>
      <c r="EB39" s="45"/>
      <c r="EC39" s="45"/>
      <c r="ED39" s="46"/>
      <c r="EE39" s="46"/>
      <c r="EF39" s="46"/>
      <c r="EG39" s="46"/>
      <c r="EH39" s="46"/>
      <c r="EI39" s="46"/>
      <c r="EJ39" s="46"/>
      <c r="EK39" s="46"/>
      <c r="EL39" s="46"/>
      <c r="EM39" s="46"/>
      <c r="EN39" s="46"/>
      <c r="EO39" s="46"/>
      <c r="EP39" s="46"/>
      <c r="EQ39" s="46"/>
      <c r="ER39" s="46"/>
      <c r="ES39" s="46"/>
      <c r="ET39" s="46"/>
      <c r="EU39" s="46"/>
      <c r="EV39" s="46"/>
      <c r="EW39" s="46"/>
      <c r="EX39" s="46"/>
      <c r="EY39" s="46"/>
      <c r="EZ39" s="46"/>
      <c r="FA39" s="46"/>
      <c r="FB39" s="46"/>
      <c r="FC39" s="46"/>
      <c r="FD39" s="46"/>
      <c r="FE39" s="46"/>
      <c r="FF39" s="46"/>
      <c r="FG39" s="46"/>
      <c r="FH39" s="46"/>
      <c r="FI39" s="46"/>
      <c r="FJ39" s="46"/>
      <c r="FK39" s="46"/>
      <c r="FL39" s="46"/>
      <c r="FM39" s="46"/>
      <c r="FN39" s="46"/>
      <c r="FO39" s="46"/>
      <c r="FP39" s="46"/>
      <c r="FQ39" s="46"/>
      <c r="FR39" s="46"/>
      <c r="FS39" s="46"/>
      <c r="FT39" s="46"/>
      <c r="FU39" s="46"/>
      <c r="FV39" s="46"/>
      <c r="FW39" s="46"/>
      <c r="FX39" s="46"/>
      <c r="FY39" s="46"/>
      <c r="FZ39" s="46"/>
      <c r="GA39" s="46"/>
      <c r="GB39" s="46"/>
      <c r="GC39" s="46"/>
      <c r="GD39" s="46"/>
      <c r="GE39" s="46"/>
      <c r="GF39" s="46"/>
      <c r="GG39" s="46"/>
      <c r="GH39" s="46"/>
      <c r="GI39" s="46"/>
      <c r="GJ39" s="46"/>
      <c r="GK39" s="46"/>
      <c r="GL39" s="46"/>
      <c r="GM39" s="46"/>
      <c r="GN39" s="46"/>
      <c r="GO39" s="46"/>
      <c r="GP39" s="46"/>
      <c r="GQ39" s="46"/>
      <c r="GR39" s="46"/>
      <c r="GS39" s="46"/>
      <c r="GT39" s="46"/>
      <c r="GU39" s="46"/>
      <c r="GV39" s="46"/>
      <c r="GW39" s="46"/>
      <c r="GX39" s="46"/>
      <c r="GY39" s="46"/>
      <c r="GZ39" s="46"/>
      <c r="HA39" s="46"/>
      <c r="HB39" s="46"/>
      <c r="HC39" s="46"/>
      <c r="HD39" s="46"/>
      <c r="HE39" s="46"/>
      <c r="HF39" s="46"/>
      <c r="HG39" s="46"/>
    </row>
    <row r="40" spans="1:215" ht="12.95" customHeight="1"/>
    <row r="41" spans="1:215" ht="21" customHeight="1">
      <c r="A41" s="97" t="s">
        <v>427</v>
      </c>
      <c r="E41" s="97" t="s">
        <v>428</v>
      </c>
    </row>
    <row r="42" spans="1:215" ht="12.95" customHeight="1"/>
    <row r="43" spans="1:215" ht="18" customHeight="1" thickBot="1">
      <c r="A43" s="32" t="s">
        <v>25</v>
      </c>
      <c r="E43" s="32" t="s">
        <v>25</v>
      </c>
    </row>
    <row r="44" spans="1:215" s="32" customFormat="1" ht="33" customHeight="1">
      <c r="A44" s="250" t="s">
        <v>29</v>
      </c>
      <c r="B44" s="250"/>
      <c r="C44" s="28">
        <f>I1</f>
        <v>2016</v>
      </c>
      <c r="E44" s="250" t="s">
        <v>29</v>
      </c>
      <c r="F44" s="250"/>
      <c r="G44" s="168"/>
      <c r="H44" s="28">
        <f>I1</f>
        <v>2016</v>
      </c>
      <c r="I44" s="3"/>
    </row>
    <row r="45" spans="1:215" s="32" customFormat="1" ht="18" customHeight="1">
      <c r="A45" s="169" t="s">
        <v>345</v>
      </c>
      <c r="B45" s="169" t="s">
        <v>346</v>
      </c>
      <c r="C45" s="170">
        <f t="shared" ref="C45:C61" si="10">C126+C175</f>
        <v>1177188564.5</v>
      </c>
      <c r="E45" s="169" t="s">
        <v>347</v>
      </c>
      <c r="F45" s="169"/>
      <c r="G45" s="170"/>
      <c r="H45" s="141">
        <f t="shared" ref="H45:H56" si="11">F126+F175</f>
        <v>34992445348.670006</v>
      </c>
      <c r="I45" s="3"/>
    </row>
    <row r="46" spans="1:215" s="32" customFormat="1" ht="18" customHeight="1">
      <c r="A46" s="31" t="s">
        <v>348</v>
      </c>
      <c r="B46" s="31" t="s">
        <v>349</v>
      </c>
      <c r="C46" s="36">
        <f t="shared" si="10"/>
        <v>750201428.25999999</v>
      </c>
      <c r="E46" s="238" t="s">
        <v>350</v>
      </c>
      <c r="F46" s="238"/>
      <c r="G46" s="238"/>
      <c r="H46" s="142">
        <f t="shared" si="11"/>
        <v>20179631657.490005</v>
      </c>
      <c r="I46" s="3"/>
    </row>
    <row r="47" spans="1:215" s="32" customFormat="1" ht="18" customHeight="1">
      <c r="A47" s="31" t="s">
        <v>348</v>
      </c>
      <c r="B47" s="31" t="s">
        <v>351</v>
      </c>
      <c r="C47" s="36">
        <f t="shared" si="10"/>
        <v>767701961.98000014</v>
      </c>
      <c r="E47" s="238" t="s">
        <v>352</v>
      </c>
      <c r="F47" s="238"/>
      <c r="G47" s="238"/>
      <c r="H47" s="142">
        <f t="shared" si="11"/>
        <v>712829081.04999995</v>
      </c>
      <c r="I47" s="3"/>
    </row>
    <row r="48" spans="1:215" s="32" customFormat="1" ht="18" customHeight="1">
      <c r="A48" s="31" t="s">
        <v>353</v>
      </c>
      <c r="B48" s="31" t="s">
        <v>354</v>
      </c>
      <c r="C48" s="36">
        <f t="shared" si="10"/>
        <v>14337801.68</v>
      </c>
      <c r="E48" s="238" t="s">
        <v>355</v>
      </c>
      <c r="F48" s="238"/>
      <c r="G48" s="238"/>
      <c r="H48" s="142">
        <f t="shared" si="11"/>
        <v>14096245672.740004</v>
      </c>
      <c r="I48" s="3"/>
    </row>
    <row r="49" spans="1:9" s="32" customFormat="1" ht="18" customHeight="1">
      <c r="A49" s="31" t="s">
        <v>353</v>
      </c>
      <c r="B49" s="31" t="s">
        <v>356</v>
      </c>
      <c r="C49" s="36">
        <f t="shared" si="10"/>
        <v>520892.14</v>
      </c>
      <c r="E49" s="238" t="s">
        <v>357</v>
      </c>
      <c r="F49" s="238"/>
      <c r="G49" s="238"/>
      <c r="H49" s="142">
        <f t="shared" si="11"/>
        <v>3738937.39</v>
      </c>
      <c r="I49" s="3"/>
    </row>
    <row r="50" spans="1:9" s="32" customFormat="1" ht="18" customHeight="1">
      <c r="A50" s="31" t="s">
        <v>358</v>
      </c>
      <c r="B50" s="31" t="s">
        <v>359</v>
      </c>
      <c r="C50" s="36">
        <f t="shared" si="10"/>
        <v>69053975.570000008</v>
      </c>
      <c r="E50" s="143" t="s">
        <v>360</v>
      </c>
      <c r="F50" s="143"/>
      <c r="G50" s="30"/>
      <c r="H50" s="193">
        <f t="shared" si="11"/>
        <v>34805510427.779999</v>
      </c>
      <c r="I50" s="3"/>
    </row>
    <row r="51" spans="1:9" s="32" customFormat="1" ht="18" customHeight="1">
      <c r="A51" s="31" t="s">
        <v>361</v>
      </c>
      <c r="B51" s="31" t="s">
        <v>362</v>
      </c>
      <c r="C51" s="36">
        <f t="shared" si="10"/>
        <v>286519543.98999995</v>
      </c>
      <c r="E51" s="238" t="s">
        <v>350</v>
      </c>
      <c r="F51" s="238"/>
      <c r="G51" s="238"/>
      <c r="H51" s="142">
        <f t="shared" si="11"/>
        <v>18116352379.650002</v>
      </c>
      <c r="I51" s="3"/>
    </row>
    <row r="52" spans="1:9" s="32" customFormat="1" ht="18" customHeight="1">
      <c r="A52" s="143" t="s">
        <v>363</v>
      </c>
      <c r="B52" s="143" t="s">
        <v>364</v>
      </c>
      <c r="C52" s="30">
        <f t="shared" si="10"/>
        <v>2637239309.6900001</v>
      </c>
      <c r="E52" s="238" t="s">
        <v>352</v>
      </c>
      <c r="F52" s="238"/>
      <c r="G52" s="238"/>
      <c r="H52" s="142">
        <f t="shared" si="11"/>
        <v>2058709225.5599999</v>
      </c>
      <c r="I52" s="3"/>
    </row>
    <row r="53" spans="1:9" s="32" customFormat="1" ht="18" customHeight="1">
      <c r="A53" s="31" t="s">
        <v>365</v>
      </c>
      <c r="B53" s="31" t="s">
        <v>366</v>
      </c>
      <c r="C53" s="36">
        <f t="shared" si="10"/>
        <v>1522503407.3099999</v>
      </c>
      <c r="E53" s="238" t="s">
        <v>355</v>
      </c>
      <c r="F53" s="238"/>
      <c r="G53" s="238"/>
      <c r="H53" s="142">
        <f t="shared" si="11"/>
        <v>14626775345.010002</v>
      </c>
      <c r="I53" s="3"/>
    </row>
    <row r="54" spans="1:9" s="32" customFormat="1" ht="18" customHeight="1">
      <c r="A54" s="31" t="s">
        <v>365</v>
      </c>
      <c r="B54" s="31" t="s">
        <v>367</v>
      </c>
      <c r="C54" s="36">
        <f t="shared" si="10"/>
        <v>366968578.02000004</v>
      </c>
      <c r="E54" s="252" t="s">
        <v>357</v>
      </c>
      <c r="F54" s="252"/>
      <c r="G54" s="252"/>
      <c r="H54" s="142">
        <f t="shared" si="11"/>
        <v>3673477.56</v>
      </c>
      <c r="I54" s="3"/>
    </row>
    <row r="55" spans="1:9" s="32" customFormat="1" ht="18" customHeight="1">
      <c r="A55" s="31" t="s">
        <v>365</v>
      </c>
      <c r="B55" s="31" t="s">
        <v>368</v>
      </c>
      <c r="C55" s="36">
        <f t="shared" si="10"/>
        <v>746895625.88</v>
      </c>
      <c r="E55" s="169" t="s">
        <v>369</v>
      </c>
      <c r="F55" s="169"/>
      <c r="G55" s="170"/>
      <c r="H55" s="193">
        <f t="shared" si="11"/>
        <v>186934920.89000627</v>
      </c>
      <c r="I55" s="3"/>
    </row>
    <row r="56" spans="1:9" s="32" customFormat="1" ht="18" customHeight="1">
      <c r="A56" s="31" t="s">
        <v>353</v>
      </c>
      <c r="B56" s="31" t="s">
        <v>370</v>
      </c>
      <c r="C56" s="36">
        <f t="shared" si="10"/>
        <v>2368628.34</v>
      </c>
      <c r="E56" s="169" t="s">
        <v>371</v>
      </c>
      <c r="F56" s="169"/>
      <c r="G56" s="170"/>
      <c r="H56" s="141">
        <f t="shared" si="11"/>
        <v>407451792.47000003</v>
      </c>
      <c r="I56" s="3"/>
    </row>
    <row r="57" spans="1:9" s="32" customFormat="1" ht="18" customHeight="1">
      <c r="A57" s="31" t="s">
        <v>361</v>
      </c>
      <c r="B57" s="31" t="s">
        <v>372</v>
      </c>
      <c r="C57" s="36">
        <f t="shared" si="10"/>
        <v>1496929.86</v>
      </c>
    </row>
    <row r="58" spans="1:9" s="32" customFormat="1" ht="18" customHeight="1" thickBot="1">
      <c r="A58" s="143" t="s">
        <v>373</v>
      </c>
      <c r="B58" s="143" t="s">
        <v>374</v>
      </c>
      <c r="C58" s="30">
        <f t="shared" si="10"/>
        <v>594386713.25999999</v>
      </c>
      <c r="E58" s="177" t="s">
        <v>375</v>
      </c>
      <c r="F58" s="177"/>
      <c r="G58" s="37"/>
      <c r="H58" s="192">
        <f>F138+F187</f>
        <v>594386713.36000621</v>
      </c>
    </row>
    <row r="59" spans="1:9" s="32" customFormat="1" ht="18" customHeight="1">
      <c r="A59" s="178" t="s">
        <v>376</v>
      </c>
      <c r="B59" s="143" t="s">
        <v>377</v>
      </c>
      <c r="C59" s="30">
        <f t="shared" si="10"/>
        <v>844544291.44999993</v>
      </c>
    </row>
    <row r="60" spans="1:9" s="32" customFormat="1" ht="18" customHeight="1">
      <c r="A60" s="178" t="s">
        <v>378</v>
      </c>
      <c r="B60" s="143" t="s">
        <v>379</v>
      </c>
      <c r="C60" s="30">
        <f t="shared" si="10"/>
        <v>-1710208323.3900001</v>
      </c>
      <c r="D60" s="39"/>
      <c r="H60" s="39"/>
    </row>
    <row r="61" spans="1:9" s="32" customFormat="1" ht="18" customHeight="1" thickBot="1">
      <c r="A61" s="179" t="s">
        <v>380</v>
      </c>
      <c r="B61" s="180" t="s">
        <v>381</v>
      </c>
      <c r="C61" s="192">
        <f t="shared" si="10"/>
        <v>-865664031.92999971</v>
      </c>
      <c r="D61" s="39"/>
      <c r="E61" s="39"/>
    </row>
    <row r="62" spans="1:9" s="32" customFormat="1" ht="12.95" customHeight="1">
      <c r="E62" s="39"/>
    </row>
    <row r="63" spans="1:9" s="32" customFormat="1" ht="12.95" customHeight="1"/>
    <row r="64" spans="1:9" s="32" customFormat="1" ht="21" customHeight="1">
      <c r="A64" s="97" t="s">
        <v>59</v>
      </c>
    </row>
    <row r="65" spans="1:36" s="32" customFormat="1" ht="12.95" customHeight="1">
      <c r="A65" s="97"/>
    </row>
    <row r="66" spans="1:36" s="32" customFormat="1" ht="12.95" customHeight="1" thickBot="1">
      <c r="L66" s="41">
        <v>11100</v>
      </c>
      <c r="M66" s="41">
        <v>11200</v>
      </c>
      <c r="N66" s="41">
        <v>11201</v>
      </c>
      <c r="O66" s="41">
        <v>11202</v>
      </c>
      <c r="P66" s="41">
        <v>11203</v>
      </c>
      <c r="Q66" s="41">
        <v>11204</v>
      </c>
      <c r="R66" s="41">
        <v>11205</v>
      </c>
      <c r="S66" s="41">
        <v>11206</v>
      </c>
      <c r="T66" s="41">
        <v>21301</v>
      </c>
      <c r="U66" s="41">
        <v>21303</v>
      </c>
      <c r="V66" s="41">
        <v>21307</v>
      </c>
      <c r="W66" s="41">
        <v>21400</v>
      </c>
      <c r="X66" s="41">
        <v>21401</v>
      </c>
      <c r="Y66" s="41">
        <v>21402</v>
      </c>
      <c r="Z66" s="41">
        <v>21403</v>
      </c>
      <c r="AA66" s="41">
        <v>21500</v>
      </c>
      <c r="AB66" s="41">
        <v>21501</v>
      </c>
      <c r="AC66" s="41">
        <v>21502</v>
      </c>
      <c r="AD66" s="41">
        <v>21503</v>
      </c>
      <c r="AE66" s="41">
        <v>21504</v>
      </c>
      <c r="AF66" s="41">
        <v>21700</v>
      </c>
      <c r="AG66" s="41">
        <v>21701</v>
      </c>
      <c r="AH66" s="41">
        <v>21702</v>
      </c>
      <c r="AI66" s="41">
        <v>21703</v>
      </c>
      <c r="AJ66" s="41">
        <v>21704</v>
      </c>
    </row>
    <row r="67" spans="1:36" s="32" customFormat="1" ht="33" customHeight="1">
      <c r="A67" s="250" t="s">
        <v>73</v>
      </c>
      <c r="B67" s="250"/>
      <c r="C67" s="27"/>
      <c r="D67" s="28">
        <f>I1</f>
        <v>2016</v>
      </c>
      <c r="L67" s="41" t="s">
        <v>22</v>
      </c>
      <c r="M67" s="41" t="s">
        <v>22</v>
      </c>
      <c r="N67" s="41" t="s">
        <v>22</v>
      </c>
      <c r="O67" s="41" t="s">
        <v>22</v>
      </c>
      <c r="P67" s="41" t="s">
        <v>22</v>
      </c>
      <c r="Q67" s="41" t="s">
        <v>22</v>
      </c>
      <c r="R67" s="41" t="s">
        <v>22</v>
      </c>
      <c r="S67" s="41" t="s">
        <v>22</v>
      </c>
      <c r="T67" s="41" t="s">
        <v>22</v>
      </c>
      <c r="U67" s="41" t="s">
        <v>22</v>
      </c>
      <c r="V67" s="41" t="s">
        <v>22</v>
      </c>
      <c r="W67" s="41" t="s">
        <v>23</v>
      </c>
      <c r="X67" s="41" t="s">
        <v>23</v>
      </c>
      <c r="Y67" s="41" t="s">
        <v>23</v>
      </c>
      <c r="Z67" s="41" t="s">
        <v>23</v>
      </c>
      <c r="AA67" s="41" t="s">
        <v>23</v>
      </c>
      <c r="AB67" s="41" t="s">
        <v>23</v>
      </c>
      <c r="AC67" s="41" t="s">
        <v>23</v>
      </c>
      <c r="AD67" s="41" t="s">
        <v>23</v>
      </c>
      <c r="AE67" s="41" t="s">
        <v>23</v>
      </c>
      <c r="AF67" s="41" t="s">
        <v>22</v>
      </c>
      <c r="AG67" s="41" t="s">
        <v>23</v>
      </c>
      <c r="AH67" s="41" t="s">
        <v>23</v>
      </c>
      <c r="AI67" s="41" t="s">
        <v>23</v>
      </c>
      <c r="AJ67" s="41" t="s">
        <v>23</v>
      </c>
    </row>
    <row r="68" spans="1:36" s="32" customFormat="1" ht="18" customHeight="1" thickBot="1">
      <c r="A68" s="106" t="s">
        <v>57</v>
      </c>
      <c r="B68" s="107"/>
      <c r="C68" s="107"/>
      <c r="D68" s="108">
        <f>SUM(L70:AJ70)</f>
        <v>152007</v>
      </c>
      <c r="L68" s="41" t="s">
        <v>0</v>
      </c>
      <c r="M68" s="41" t="s">
        <v>1</v>
      </c>
      <c r="N68" s="41" t="s">
        <v>2</v>
      </c>
      <c r="O68" s="41" t="s">
        <v>3</v>
      </c>
      <c r="P68" s="41" t="s">
        <v>4</v>
      </c>
      <c r="Q68" s="41" t="s">
        <v>504</v>
      </c>
      <c r="R68" s="41" t="s">
        <v>5</v>
      </c>
      <c r="S68" s="41" t="s">
        <v>6</v>
      </c>
      <c r="T68" s="41" t="s">
        <v>7</v>
      </c>
      <c r="U68" s="41" t="s">
        <v>8</v>
      </c>
      <c r="V68" s="41"/>
      <c r="W68" s="41" t="s">
        <v>9</v>
      </c>
      <c r="X68" s="41" t="s">
        <v>10</v>
      </c>
      <c r="Y68" s="41" t="s">
        <v>11</v>
      </c>
      <c r="Z68" s="41" t="s">
        <v>12</v>
      </c>
      <c r="AA68" s="41" t="s">
        <v>13</v>
      </c>
      <c r="AB68" s="41" t="s">
        <v>14</v>
      </c>
      <c r="AC68" s="41" t="s">
        <v>15</v>
      </c>
      <c r="AD68" s="41" t="s">
        <v>16</v>
      </c>
      <c r="AE68" s="41" t="s">
        <v>17</v>
      </c>
      <c r="AF68" s="41" t="s">
        <v>514</v>
      </c>
      <c r="AG68" s="41" t="s">
        <v>515</v>
      </c>
      <c r="AH68" s="41" t="s">
        <v>516</v>
      </c>
      <c r="AI68" s="219" t="s">
        <v>518</v>
      </c>
      <c r="AJ68" s="41" t="s">
        <v>517</v>
      </c>
    </row>
    <row r="69" spans="1:36" s="32" customFormat="1" ht="18" customHeight="1">
      <c r="A69" s="3"/>
      <c r="B69" s="3"/>
      <c r="C69" s="3"/>
      <c r="D69" s="3"/>
      <c r="E69" s="101"/>
      <c r="F69" s="101"/>
      <c r="G69" s="101"/>
      <c r="H69" s="101"/>
      <c r="I69" s="101"/>
      <c r="L69" s="41"/>
      <c r="M69" s="41"/>
      <c r="N69" s="41"/>
      <c r="O69" s="41"/>
      <c r="P69" s="41"/>
      <c r="Q69" s="41"/>
      <c r="R69" s="41"/>
      <c r="S69" s="41"/>
      <c r="T69" s="41"/>
      <c r="U69" s="41"/>
      <c r="V69" s="41"/>
      <c r="W69" s="41"/>
      <c r="X69" s="41"/>
      <c r="Y69" s="41"/>
      <c r="Z69" s="41"/>
      <c r="AA69" s="41"/>
      <c r="AB69" s="41"/>
      <c r="AC69" s="41"/>
      <c r="AD69" s="41"/>
      <c r="AE69" s="41"/>
      <c r="AF69" s="41"/>
      <c r="AG69" s="41"/>
      <c r="AH69" s="41"/>
      <c r="AI69" s="41"/>
      <c r="AJ69" s="41"/>
    </row>
    <row r="70" spans="1:36" s="32" customFormat="1" ht="18" customHeight="1">
      <c r="A70" s="1" t="str">
        <f>"* En su defecto, empleados a fin de ejercicio."</f>
        <v>* En su defecto, empleados a fin de ejercicio.</v>
      </c>
      <c r="B70" s="3"/>
      <c r="C70" s="3"/>
      <c r="D70" s="3"/>
      <c r="E70" s="101"/>
      <c r="F70" s="101"/>
      <c r="G70" s="101"/>
      <c r="H70" s="101"/>
      <c r="I70" s="101"/>
      <c r="L70" s="101">
        <f>'[1]8100'!$D$6</f>
        <v>126772</v>
      </c>
      <c r="M70" s="101">
        <f>'[2]8100'!$D$6</f>
        <v>260</v>
      </c>
      <c r="N70" s="101">
        <f>'[3]8100'!$D$6</f>
        <v>87</v>
      </c>
      <c r="O70" s="101">
        <f>'[4]8100'!$D$6</f>
        <v>10</v>
      </c>
      <c r="P70" s="101">
        <f>'[5]8100'!$D$6</f>
        <v>37</v>
      </c>
      <c r="Q70" s="101">
        <f>'[6]8100'!$D$6</f>
        <v>11</v>
      </c>
      <c r="R70" s="101">
        <f>'[7]8100'!$D$6</f>
        <v>27</v>
      </c>
      <c r="S70" s="101">
        <f>'[8]8100'!$D$6</f>
        <v>31</v>
      </c>
      <c r="T70" s="101">
        <f>'[9]8100'!$D$6</f>
        <v>1488</v>
      </c>
      <c r="U70" s="101">
        <f>'[10]8100'!$D$6</f>
        <v>190</v>
      </c>
      <c r="V70" s="101">
        <f>'[11]8100'!$D$6</f>
        <v>238</v>
      </c>
      <c r="W70" s="101">
        <f>'[12]8100'!$D$6</f>
        <v>145</v>
      </c>
      <c r="X70" s="101">
        <f>'[13]8100'!$D$6</f>
        <v>302</v>
      </c>
      <c r="Y70" s="101">
        <f>'[14]8100'!$D$6</f>
        <v>24</v>
      </c>
      <c r="Z70" s="101">
        <f>'[15]8100'!$D$6</f>
        <v>21</v>
      </c>
      <c r="AA70" s="101">
        <f>'[16]8100'!$D$6</f>
        <v>5322</v>
      </c>
      <c r="AB70" s="101">
        <f>'[17]8100'!$D$6</f>
        <v>5008</v>
      </c>
      <c r="AC70" s="101">
        <f>'[18]8100'!$D$6</f>
        <v>3899</v>
      </c>
      <c r="AD70" s="101">
        <f>'[19]8100'!$D$6</f>
        <v>2298</v>
      </c>
      <c r="AE70" s="101">
        <f>'[20]8100'!$D$6</f>
        <v>1824</v>
      </c>
      <c r="AF70" s="101">
        <f>'[21]8100'!$D$6</f>
        <v>5</v>
      </c>
      <c r="AG70" s="101">
        <f>'[22]8100'!$D$6</f>
        <v>11</v>
      </c>
      <c r="AH70" s="101">
        <f>'[23]8100'!$D$6</f>
        <v>2695</v>
      </c>
      <c r="AI70" s="101">
        <f>'[24]8100'!$D$6</f>
        <v>1295</v>
      </c>
      <c r="AJ70" s="101">
        <f>'[25]8100'!$D$6</f>
        <v>7</v>
      </c>
    </row>
    <row r="71" spans="1:36" s="32" customFormat="1" ht="12.95" customHeight="1" thickBot="1">
      <c r="A71" s="1"/>
      <c r="B71" s="3"/>
      <c r="C71" s="3"/>
      <c r="D71" s="3"/>
      <c r="E71" s="101"/>
      <c r="F71" s="101"/>
      <c r="G71" s="101"/>
      <c r="H71" s="101"/>
      <c r="I71" s="101"/>
      <c r="L71" s="101"/>
      <c r="M71" s="101"/>
      <c r="N71" s="101"/>
      <c r="O71" s="101"/>
      <c r="P71" s="101"/>
      <c r="Q71" s="101"/>
      <c r="R71" s="101"/>
      <c r="S71" s="101"/>
      <c r="T71" s="101"/>
      <c r="U71" s="101"/>
      <c r="V71" s="101"/>
      <c r="W71" s="101"/>
      <c r="X71" s="101"/>
      <c r="Y71" s="101"/>
      <c r="Z71" s="101"/>
      <c r="AA71" s="101"/>
      <c r="AB71" s="101"/>
      <c r="AC71" s="101"/>
      <c r="AD71" s="101"/>
      <c r="AE71" s="101"/>
      <c r="AF71" s="101"/>
      <c r="AG71" s="101"/>
      <c r="AH71" s="101"/>
      <c r="AI71" s="101"/>
      <c r="AJ71" s="101"/>
    </row>
    <row r="72" spans="1:36" s="32" customFormat="1" ht="33" customHeight="1">
      <c r="A72" s="250" t="s">
        <v>74</v>
      </c>
      <c r="B72" s="250"/>
      <c r="C72" s="27"/>
      <c r="D72" s="27"/>
      <c r="E72" s="27"/>
      <c r="F72" s="205"/>
      <c r="G72" s="205"/>
      <c r="H72" s="28">
        <f>I1</f>
        <v>2016</v>
      </c>
      <c r="L72" s="41"/>
      <c r="M72" s="41"/>
      <c r="N72" s="41"/>
      <c r="O72" s="41"/>
      <c r="P72" s="41"/>
      <c r="Q72" s="41"/>
      <c r="R72" s="41"/>
      <c r="S72" s="41"/>
      <c r="T72" s="41"/>
      <c r="U72" s="41"/>
      <c r="V72" s="41"/>
      <c r="W72" s="41"/>
      <c r="X72" s="41"/>
      <c r="Y72" s="41"/>
      <c r="Z72" s="41"/>
      <c r="AA72" s="41"/>
      <c r="AB72" s="41"/>
      <c r="AC72" s="41"/>
      <c r="AD72" s="41"/>
      <c r="AE72" s="41"/>
      <c r="AF72" s="41"/>
      <c r="AG72" s="41"/>
      <c r="AH72" s="41"/>
      <c r="AI72" s="41"/>
      <c r="AJ72" s="41"/>
    </row>
    <row r="73" spans="1:36" s="32" customFormat="1" ht="18" customHeight="1">
      <c r="A73" s="195" t="s">
        <v>509</v>
      </c>
      <c r="B73" s="195"/>
      <c r="C73" s="195"/>
      <c r="D73" s="195"/>
      <c r="E73" s="195"/>
      <c r="F73" s="195"/>
      <c r="G73" s="195"/>
      <c r="H73" s="105">
        <f>SUM(L73:AJ73)</f>
        <v>0</v>
      </c>
      <c r="L73" s="100">
        <f>'[1]8100'!$H$10</f>
        <v>0</v>
      </c>
      <c r="M73" s="100">
        <f>'[2]8100'!$H$10</f>
        <v>0</v>
      </c>
      <c r="N73" s="100">
        <f>'[3]8100'!$H$10</f>
        <v>0</v>
      </c>
      <c r="O73" s="100">
        <f>'[4]8100'!$H$10</f>
        <v>0</v>
      </c>
      <c r="P73" s="100">
        <f>'[5]8100'!$H$10</f>
        <v>0</v>
      </c>
      <c r="Q73" s="100">
        <f>'[6]8100'!$H$10</f>
        <v>0</v>
      </c>
      <c r="R73" s="100">
        <f>'[7]8100'!$H$10</f>
        <v>0</v>
      </c>
      <c r="S73" s="100">
        <f>'[8]8100'!$H$10</f>
        <v>0</v>
      </c>
      <c r="T73" s="100">
        <f>'[9]8100'!$H$10</f>
        <v>0</v>
      </c>
      <c r="U73" s="100">
        <f>'[10]8100'!$H$10</f>
        <v>0</v>
      </c>
      <c r="V73" s="100">
        <f>'[11]8100'!$H$10</f>
        <v>0</v>
      </c>
      <c r="W73" s="100">
        <f>'[12]8100'!$H$10</f>
        <v>0</v>
      </c>
      <c r="X73" s="100">
        <f>'[13]8100'!$H$10</f>
        <v>0</v>
      </c>
      <c r="Y73" s="100">
        <f>'[14]8100'!$H$10</f>
        <v>0</v>
      </c>
      <c r="Z73" s="100">
        <f>'[15]8100'!$H$10</f>
        <v>0</v>
      </c>
      <c r="AA73" s="100">
        <f>'[16]8100'!$H$10</f>
        <v>0</v>
      </c>
      <c r="AB73" s="100">
        <f>'[17]8100'!$H$10</f>
        <v>0</v>
      </c>
      <c r="AC73" s="100">
        <f>'[18]8100'!$H$10</f>
        <v>0</v>
      </c>
      <c r="AD73" s="100">
        <f>'[19]8100'!$H$10</f>
        <v>0</v>
      </c>
      <c r="AE73" s="100">
        <f>'[20]8100'!$H$10</f>
        <v>0</v>
      </c>
      <c r="AF73" s="100">
        <f>'[21]8100'!$H$10</f>
        <v>0</v>
      </c>
      <c r="AG73" s="100">
        <f>'[22]8100'!$H$10</f>
        <v>0</v>
      </c>
      <c r="AH73" s="100">
        <f>'[23]8100'!$H$10</f>
        <v>0</v>
      </c>
      <c r="AI73" s="100">
        <f>'[24]8100'!$H$10</f>
        <v>0</v>
      </c>
      <c r="AJ73" s="100">
        <f>'[25]8100'!$H$10</f>
        <v>0</v>
      </c>
    </row>
    <row r="74" spans="1:36" s="32" customFormat="1" ht="18" customHeight="1">
      <c r="A74" s="207" t="s">
        <v>510</v>
      </c>
      <c r="B74" s="169"/>
      <c r="D74" s="197"/>
      <c r="E74" s="197"/>
      <c r="F74" s="197"/>
      <c r="G74" s="197"/>
      <c r="H74" s="105">
        <f>SUM(L74:AJ74)</f>
        <v>0</v>
      </c>
      <c r="L74" s="100">
        <f>'[1]8100'!$H$11</f>
        <v>0</v>
      </c>
      <c r="M74" s="100">
        <f>'[2]8100'!$H$11</f>
        <v>0</v>
      </c>
      <c r="N74" s="100">
        <f>'[3]8100'!$H$11</f>
        <v>0</v>
      </c>
      <c r="O74" s="100">
        <f>'[4]8100'!$H$11</f>
        <v>0</v>
      </c>
      <c r="P74" s="100">
        <f>'[5]8100'!$H$11</f>
        <v>0</v>
      </c>
      <c r="Q74" s="100">
        <f>'[6]8100'!$H$11</f>
        <v>0</v>
      </c>
      <c r="R74" s="100">
        <f>'[7]8100'!$H$11</f>
        <v>0</v>
      </c>
      <c r="S74" s="100">
        <f>'[8]8100'!$H$11</f>
        <v>0</v>
      </c>
      <c r="T74" s="100">
        <f>'[9]8100'!$H$11</f>
        <v>0</v>
      </c>
      <c r="U74" s="100">
        <f>'[10]8100'!$H$11</f>
        <v>0</v>
      </c>
      <c r="V74" s="100">
        <f>'[11]8100'!$H$11</f>
        <v>0</v>
      </c>
      <c r="W74" s="100">
        <f>'[12]8100'!$H$11</f>
        <v>0</v>
      </c>
      <c r="X74" s="100">
        <f>'[13]8100'!$H$11</f>
        <v>0</v>
      </c>
      <c r="Y74" s="100">
        <f>'[14]8100'!$H$11</f>
        <v>0</v>
      </c>
      <c r="Z74" s="100">
        <f>'[15]8100'!$H$11</f>
        <v>0</v>
      </c>
      <c r="AA74" s="100">
        <f>'[16]8100'!$H$11</f>
        <v>0</v>
      </c>
      <c r="AB74" s="100">
        <f>'[17]8100'!$H$11</f>
        <v>0</v>
      </c>
      <c r="AC74" s="100">
        <f>'[18]8100'!$H$11</f>
        <v>0</v>
      </c>
      <c r="AD74" s="100">
        <f>'[19]8100'!$H$11</f>
        <v>0</v>
      </c>
      <c r="AE74" s="100">
        <f>'[20]8100'!$H$11</f>
        <v>0</v>
      </c>
      <c r="AF74" s="100">
        <f>'[21]8100'!$H$11</f>
        <v>0</v>
      </c>
      <c r="AG74" s="100">
        <f>'[22]8100'!$H$11</f>
        <v>0</v>
      </c>
      <c r="AH74" s="100">
        <f>'[23]8100'!$H$11</f>
        <v>0</v>
      </c>
      <c r="AI74" s="100">
        <f>'[24]8100'!$H$11</f>
        <v>0</v>
      </c>
      <c r="AJ74" s="100">
        <f>'[25]8100'!$H$11</f>
        <v>0</v>
      </c>
    </row>
    <row r="75" spans="1:36" s="32" customFormat="1" ht="18" customHeight="1">
      <c r="A75" s="195" t="s">
        <v>511</v>
      </c>
      <c r="B75" s="195"/>
      <c r="C75" s="195"/>
      <c r="D75" s="195"/>
      <c r="E75" s="195"/>
      <c r="F75" s="195"/>
      <c r="G75" s="195"/>
      <c r="H75" s="105">
        <f>SUM(L75:AJ75)</f>
        <v>0</v>
      </c>
      <c r="L75" s="100">
        <f>'[1]8100'!$H$16</f>
        <v>0</v>
      </c>
      <c r="M75" s="100">
        <f>'[2]8100'!$H$16</f>
        <v>0</v>
      </c>
      <c r="N75" s="100">
        <f>'[3]8100'!$H$16</f>
        <v>0</v>
      </c>
      <c r="O75" s="100">
        <f>'[4]8100'!$H$16</f>
        <v>0</v>
      </c>
      <c r="P75" s="100">
        <f>'[5]8100'!$H$16</f>
        <v>0</v>
      </c>
      <c r="Q75" s="100">
        <f>'[6]8100'!$H$16</f>
        <v>0</v>
      </c>
      <c r="R75" s="100">
        <f>'[7]8100'!$H$16</f>
        <v>0</v>
      </c>
      <c r="S75" s="100">
        <f>'[8]8100'!$H$16</f>
        <v>0</v>
      </c>
      <c r="T75" s="100">
        <f>'[9]8100'!$H$16</f>
        <v>0</v>
      </c>
      <c r="U75" s="100">
        <f>'[10]8100'!$H$16</f>
        <v>0</v>
      </c>
      <c r="V75" s="100">
        <f>'[11]8100'!$H$16</f>
        <v>0</v>
      </c>
      <c r="W75" s="100">
        <f>'[12]8100'!$H$16</f>
        <v>0</v>
      </c>
      <c r="X75" s="100">
        <f>'[13]8100'!$H$16</f>
        <v>0</v>
      </c>
      <c r="Y75" s="100">
        <f>'[14]8100'!$H$16</f>
        <v>0</v>
      </c>
      <c r="Z75" s="100">
        <f>'[15]8100'!$H$16</f>
        <v>0</v>
      </c>
      <c r="AA75" s="100">
        <f>'[16]8100'!$H$16</f>
        <v>0</v>
      </c>
      <c r="AB75" s="100">
        <f>'[17]8100'!$H$16</f>
        <v>0</v>
      </c>
      <c r="AC75" s="100">
        <f>'[18]8100'!$H$16</f>
        <v>0</v>
      </c>
      <c r="AD75" s="100">
        <f>'[19]8100'!$H$16</f>
        <v>0</v>
      </c>
      <c r="AE75" s="100">
        <f>'[20]8100'!$H$16</f>
        <v>0</v>
      </c>
      <c r="AF75" s="100">
        <f>'[21]8100'!$H$18</f>
        <v>0</v>
      </c>
      <c r="AG75" s="100">
        <f>'[22]8100'!$H$18</f>
        <v>0</v>
      </c>
      <c r="AH75" s="100">
        <f>'[23]8100'!$H$18</f>
        <v>0</v>
      </c>
      <c r="AI75" s="100">
        <f>'[24]8100'!$H$18</f>
        <v>0</v>
      </c>
      <c r="AJ75" s="100">
        <f>'[25]8100'!$H$18</f>
        <v>0</v>
      </c>
    </row>
    <row r="76" spans="1:36" s="32" customFormat="1" ht="18" customHeight="1">
      <c r="A76" s="196" t="s">
        <v>512</v>
      </c>
      <c r="B76" s="208"/>
      <c r="C76" s="208"/>
      <c r="D76" s="208"/>
      <c r="E76" s="208"/>
      <c r="F76" s="208"/>
      <c r="G76" s="208"/>
      <c r="H76" s="100">
        <f>SUM(L76:AJ76)</f>
        <v>926091140.63</v>
      </c>
      <c r="L76" s="100">
        <f>'[1]8100'!H17</f>
        <v>926091140.63</v>
      </c>
      <c r="M76" s="42"/>
      <c r="N76" s="42"/>
      <c r="O76" s="42"/>
      <c r="P76" s="42"/>
      <c r="Q76" s="42"/>
      <c r="R76" s="42"/>
      <c r="S76" s="42"/>
      <c r="T76" s="42"/>
      <c r="U76" s="42"/>
      <c r="V76" s="42"/>
      <c r="W76" s="42"/>
      <c r="X76" s="42"/>
      <c r="Y76" s="42"/>
      <c r="Z76" s="42"/>
      <c r="AA76" s="42"/>
      <c r="AB76" s="42"/>
      <c r="AC76" s="42"/>
      <c r="AD76" s="42"/>
      <c r="AE76" s="42"/>
    </row>
    <row r="77" spans="1:36" ht="18" customHeight="1" thickBot="1">
      <c r="A77" s="103" t="s">
        <v>513</v>
      </c>
      <c r="B77" s="103"/>
      <c r="C77" s="103"/>
      <c r="D77" s="103"/>
      <c r="E77" s="103"/>
      <c r="F77" s="103"/>
      <c r="G77" s="103"/>
      <c r="H77" s="109">
        <f>SUM(L77:AJ77)</f>
        <v>470751412.44999999</v>
      </c>
      <c r="L77" s="100">
        <f>'[1]8100'!$H$28</f>
        <v>470751412.44999999</v>
      </c>
      <c r="M77" s="101"/>
      <c r="N77" s="101"/>
      <c r="O77" s="101"/>
      <c r="P77" s="101"/>
      <c r="Q77" s="101"/>
      <c r="R77" s="101"/>
      <c r="S77" s="101"/>
      <c r="T77" s="101"/>
      <c r="U77" s="101"/>
      <c r="V77" s="101"/>
      <c r="W77" s="101"/>
      <c r="X77" s="101"/>
      <c r="Y77" s="101"/>
      <c r="Z77" s="101"/>
      <c r="AA77" s="101"/>
      <c r="AB77" s="101"/>
      <c r="AC77" s="101"/>
      <c r="AD77" s="101"/>
      <c r="AE77" s="101"/>
      <c r="AF77" s="32"/>
      <c r="AG77" s="32"/>
      <c r="AH77" s="32"/>
      <c r="AI77" s="32"/>
      <c r="AJ77" s="32"/>
    </row>
    <row r="78" spans="1:36" s="32" customFormat="1" ht="12.95" customHeight="1" thickBot="1">
      <c r="A78" s="1"/>
      <c r="B78" s="3"/>
      <c r="C78" s="3"/>
      <c r="D78" s="3"/>
      <c r="E78" s="101"/>
      <c r="F78" s="101"/>
      <c r="G78" s="101"/>
      <c r="H78" s="101"/>
      <c r="I78" s="101"/>
      <c r="L78" s="101"/>
      <c r="M78" s="101"/>
      <c r="N78" s="101"/>
      <c r="O78" s="101"/>
      <c r="P78" s="101"/>
      <c r="Q78" s="101"/>
      <c r="R78" s="101"/>
      <c r="S78" s="101"/>
      <c r="T78" s="101"/>
      <c r="U78" s="101"/>
      <c r="V78" s="101"/>
      <c r="W78" s="101"/>
      <c r="X78" s="101"/>
      <c r="Y78" s="101"/>
      <c r="Z78" s="101"/>
      <c r="AA78" s="101"/>
      <c r="AB78" s="101"/>
      <c r="AC78" s="101"/>
      <c r="AD78" s="101"/>
      <c r="AE78" s="101"/>
      <c r="AF78" s="45"/>
      <c r="AG78" s="45"/>
      <c r="AH78" s="45"/>
      <c r="AI78" s="45"/>
      <c r="AJ78" s="45"/>
    </row>
    <row r="79" spans="1:36" s="32" customFormat="1" ht="33" customHeight="1">
      <c r="A79" s="250" t="s">
        <v>520</v>
      </c>
      <c r="B79" s="250"/>
      <c r="C79" s="220"/>
      <c r="D79" s="220"/>
      <c r="E79" s="220"/>
      <c r="F79" s="28">
        <f>I1</f>
        <v>2016</v>
      </c>
      <c r="G79" s="101"/>
      <c r="H79" s="101"/>
      <c r="I79" s="101"/>
      <c r="L79" s="101"/>
      <c r="M79" s="101"/>
      <c r="N79" s="101"/>
      <c r="O79" s="101"/>
      <c r="P79" s="101"/>
      <c r="Q79" s="101"/>
      <c r="R79" s="101"/>
      <c r="S79" s="101"/>
      <c r="T79" s="101"/>
      <c r="U79" s="101"/>
      <c r="V79" s="101"/>
      <c r="W79" s="101"/>
      <c r="X79" s="101"/>
      <c r="Y79" s="101"/>
      <c r="Z79" s="101"/>
      <c r="AA79" s="101"/>
      <c r="AB79" s="101"/>
      <c r="AC79" s="101"/>
      <c r="AD79" s="101"/>
      <c r="AE79" s="101"/>
      <c r="AF79" s="45"/>
      <c r="AG79" s="45"/>
      <c r="AH79" s="45"/>
      <c r="AI79" s="45"/>
      <c r="AJ79" s="45"/>
    </row>
    <row r="80" spans="1:36" s="32" customFormat="1" ht="18" customHeight="1">
      <c r="A80" s="195" t="s">
        <v>528</v>
      </c>
      <c r="B80" s="195"/>
      <c r="C80" s="195"/>
      <c r="D80" s="195"/>
      <c r="E80" s="195"/>
      <c r="F80" s="222">
        <f>SUM(L80:AJ80)/16</f>
        <v>7.0162499999999994</v>
      </c>
      <c r="G80" s="101"/>
      <c r="H80" s="101"/>
      <c r="I80" s="101"/>
      <c r="L80" s="224">
        <f>'[1]8100'!$H$30</f>
        <v>59.69</v>
      </c>
      <c r="M80" s="224" t="str">
        <f>'[2]8100'!$H$30</f>
        <v>Sin información</v>
      </c>
      <c r="N80" s="224" t="str">
        <f>'[3]8100'!$H$30</f>
        <v>Sin información</v>
      </c>
      <c r="O80" s="224" t="str">
        <f>'[4]8100'!$H$30</f>
        <v>Sin información</v>
      </c>
      <c r="P80" s="224" t="str">
        <f>'[5]8100'!$H$30</f>
        <v>Sin información</v>
      </c>
      <c r="Q80" s="224" t="str">
        <f>'[6]8100'!$H$30</f>
        <v>Sin información</v>
      </c>
      <c r="R80" s="224" t="str">
        <f>'[7]8100'!$H$30</f>
        <v>Sin información</v>
      </c>
      <c r="S80" s="224" t="str">
        <f>'[8]8100'!$H$30</f>
        <v>Sin información</v>
      </c>
      <c r="T80" s="224">
        <f>'[9]8100'!$H$30</f>
        <v>7.84</v>
      </c>
      <c r="U80" s="224" t="str">
        <f>'[10]8100'!$H$30</f>
        <v>Sin información</v>
      </c>
      <c r="V80" s="224">
        <f>'[11]8100'!$H$30</f>
        <v>-12.01</v>
      </c>
      <c r="W80" s="224">
        <f>'[12]8100'!$H$30</f>
        <v>-11.92</v>
      </c>
      <c r="X80" s="224" t="str">
        <f>'[13]8100'!$H$30</f>
        <v>Sin información</v>
      </c>
      <c r="Y80" s="224">
        <f>'[14]8100'!$H$30</f>
        <v>-15.01</v>
      </c>
      <c r="Z80" s="224">
        <f>'[15]8100'!$H$30</f>
        <v>-22.03</v>
      </c>
      <c r="AA80" s="224">
        <f>'[16]8100'!$H$30</f>
        <v>-14.82</v>
      </c>
      <c r="AB80" s="224">
        <f>'[17]8100'!$H$30</f>
        <v>21.41</v>
      </c>
      <c r="AC80" s="224">
        <f>'[18]8100'!$H$30</f>
        <v>6.04</v>
      </c>
      <c r="AD80" s="224">
        <f>'[19]8100'!$H$30</f>
        <v>-10.06</v>
      </c>
      <c r="AE80" s="224">
        <f>'[20]8100'!$H$30</f>
        <v>12.98</v>
      </c>
      <c r="AF80" s="224">
        <f>'[21]8100'!$H$30</f>
        <v>-12.29</v>
      </c>
      <c r="AG80" s="224">
        <f>'[22]8100'!$H$30</f>
        <v>6.74</v>
      </c>
      <c r="AH80" s="224">
        <f>'[23]8100'!$H$30</f>
        <v>34.68</v>
      </c>
      <c r="AI80" s="224">
        <f>'[24]8100'!$H$30</f>
        <v>49.61</v>
      </c>
      <c r="AJ80" s="224">
        <f>'[25]8100'!$H$30</f>
        <v>11.41</v>
      </c>
    </row>
    <row r="81" spans="1:135" s="32" customFormat="1" ht="18" customHeight="1" thickBot="1">
      <c r="A81" s="103" t="s">
        <v>526</v>
      </c>
      <c r="B81" s="106"/>
      <c r="C81" s="106"/>
      <c r="D81" s="106"/>
      <c r="E81" s="106"/>
      <c r="F81" s="223">
        <f>SUM(L81:AJ81)/10</f>
        <v>41.870999999999995</v>
      </c>
      <c r="G81" s="101"/>
      <c r="H81" s="101"/>
      <c r="I81" s="101"/>
      <c r="L81" s="224" t="str">
        <f>'[1]8100'!$H$31</f>
        <v>Sin información</v>
      </c>
      <c r="M81" s="224" t="str">
        <f>'[2]8100'!$H$31</f>
        <v>Sin información</v>
      </c>
      <c r="N81" s="224" t="str">
        <f>'[3]8100'!$H$31</f>
        <v>Sin información</v>
      </c>
      <c r="O81" s="224" t="str">
        <f>'[4]8100'!$H$31</f>
        <v>Sin información</v>
      </c>
      <c r="P81" s="224" t="str">
        <f>'[5]8100'!$H$31</f>
        <v>Sin información</v>
      </c>
      <c r="Q81" s="224" t="str">
        <f>'[6]8100'!$H$31</f>
        <v>Sin información</v>
      </c>
      <c r="R81" s="224" t="str">
        <f>'[7]8100'!$H$31</f>
        <v>Sin información</v>
      </c>
      <c r="S81" s="224" t="str">
        <f>'[8]8100'!$H$31</f>
        <v>Sin información</v>
      </c>
      <c r="T81" s="224" t="str">
        <f>'[9]8100'!$H$31</f>
        <v>Sin información</v>
      </c>
      <c r="U81" s="224" t="str">
        <f>'[10]8100'!$H$31</f>
        <v>Sin información</v>
      </c>
      <c r="V81" s="224" t="str">
        <f>'[11]8100'!$H$31</f>
        <v>Sin información</v>
      </c>
      <c r="W81" s="224" t="str">
        <f>'[12]8100'!$H$31</f>
        <v>Sin información</v>
      </c>
      <c r="X81" s="224" t="str">
        <f>'[13]8100'!$H$31</f>
        <v>Sin información</v>
      </c>
      <c r="Y81" s="224">
        <f>'[14]8100'!$H$31</f>
        <v>61.2</v>
      </c>
      <c r="Z81" s="224" t="str">
        <f>'[15]8100'!$H$31</f>
        <v>Sin información</v>
      </c>
      <c r="AA81" s="224">
        <f>'[16]8100'!$H$31</f>
        <v>34</v>
      </c>
      <c r="AB81" s="224">
        <f>'[17]8100'!$H$31</f>
        <v>20.07</v>
      </c>
      <c r="AC81" s="224">
        <f>'[18]8100'!$H$31</f>
        <v>42.05</v>
      </c>
      <c r="AD81" s="224">
        <f>'[19]8100'!$H$31</f>
        <v>21.52</v>
      </c>
      <c r="AE81" s="224">
        <f>'[20]8100'!$H$31</f>
        <v>45.69</v>
      </c>
      <c r="AF81" s="224">
        <f>'[21]8100'!$H$31</f>
        <v>26.44</v>
      </c>
      <c r="AG81" s="224">
        <f>'[22]8100'!$H$31</f>
        <v>36.1</v>
      </c>
      <c r="AH81" s="224">
        <f>'[23]8100'!$H$31</f>
        <v>54.47</v>
      </c>
      <c r="AI81" s="224">
        <f>'[24]8100'!$H$31</f>
        <v>77.17</v>
      </c>
      <c r="AJ81" s="224" t="str">
        <f>'[25]8100'!$H$31</f>
        <v>Sin información</v>
      </c>
    </row>
    <row r="82" spans="1:135" s="32" customFormat="1" ht="12.95" customHeight="1">
      <c r="A82" s="208"/>
      <c r="B82" s="208"/>
      <c r="C82" s="208"/>
      <c r="D82" s="208"/>
      <c r="E82" s="208"/>
      <c r="F82" s="42"/>
      <c r="G82" s="101"/>
      <c r="H82" s="101"/>
      <c r="I82" s="101"/>
      <c r="L82" s="101"/>
      <c r="M82" s="101"/>
      <c r="N82" s="101"/>
      <c r="O82" s="101"/>
      <c r="P82" s="101"/>
      <c r="Q82" s="101"/>
      <c r="R82" s="101"/>
      <c r="S82" s="101"/>
      <c r="T82" s="101"/>
      <c r="U82" s="101"/>
      <c r="V82" s="101"/>
      <c r="W82" s="101"/>
      <c r="X82" s="101"/>
      <c r="Y82" s="101"/>
      <c r="Z82" s="101"/>
      <c r="AA82" s="101"/>
      <c r="AB82" s="101"/>
      <c r="AC82" s="101"/>
      <c r="AD82" s="101"/>
      <c r="AE82" s="101"/>
      <c r="AF82" s="45"/>
      <c r="AG82" s="45"/>
      <c r="AH82" s="45"/>
      <c r="AI82" s="45"/>
      <c r="AJ82" s="45"/>
    </row>
    <row r="83" spans="1:135" s="32" customFormat="1" ht="18" customHeight="1">
      <c r="A83" s="221" t="str">
        <f>IF(COUNTIF(L80:AJ80,"Sin información")=0,"(a) En media de las entidades que lo declaran.","(a) En media de las entidades que lo declaran. En 9 de las "&amp;COUNTA(L80:AJ80)&amp;" cuentas agregadas, la memoria no ofrece dicha información.")</f>
        <v>(a) En media de las entidades que lo declaran. En 9 de las 25 cuentas agregadas, la memoria no ofrece dicha información.</v>
      </c>
      <c r="B83" s="208"/>
      <c r="C83" s="208"/>
      <c r="D83" s="208"/>
      <c r="E83" s="208"/>
      <c r="F83" s="42"/>
      <c r="G83" s="101"/>
      <c r="H83" s="101"/>
      <c r="I83" s="101"/>
      <c r="L83" s="101"/>
      <c r="M83" s="101"/>
      <c r="N83" s="101"/>
      <c r="O83" s="101"/>
      <c r="P83" s="101"/>
      <c r="Q83" s="101"/>
      <c r="R83" s="101"/>
      <c r="S83" s="101"/>
      <c r="T83" s="101"/>
      <c r="U83" s="101"/>
      <c r="V83" s="101"/>
      <c r="W83" s="101"/>
      <c r="X83" s="101"/>
      <c r="Y83" s="101"/>
      <c r="Z83" s="101"/>
      <c r="AA83" s="101"/>
      <c r="AB83" s="101"/>
      <c r="AC83" s="101"/>
      <c r="AD83" s="101"/>
      <c r="AE83" s="101"/>
      <c r="AF83" s="45"/>
      <c r="AG83" s="45"/>
      <c r="AH83" s="45"/>
      <c r="AI83" s="45"/>
      <c r="AJ83" s="45"/>
    </row>
    <row r="84" spans="1:135" s="32" customFormat="1" ht="18" customHeight="1">
      <c r="A84" s="221" t="str">
        <f>IF(COUNTIF(L81:AJ81,"Sin información")=0,"(b) En media de las entidades que lo declaran.","(b) En media de las entidades que lo declaran. En 15 de las "&amp;COUNTA(L81:AJ81)&amp;" cuentas agregadas, la memoria no ofrece dicha información.")</f>
        <v>(b) En media de las entidades que lo declaran. En 15 de las 25 cuentas agregadas, la memoria no ofrece dicha información.</v>
      </c>
      <c r="B84" s="208"/>
      <c r="C84" s="208"/>
      <c r="D84" s="208"/>
      <c r="E84" s="208"/>
      <c r="F84" s="42"/>
      <c r="G84" s="101"/>
      <c r="H84" s="101"/>
      <c r="I84" s="101"/>
      <c r="L84" s="101"/>
      <c r="M84" s="101"/>
      <c r="N84" s="101"/>
      <c r="O84" s="101"/>
      <c r="P84" s="101"/>
      <c r="Q84" s="101"/>
      <c r="R84" s="101"/>
      <c r="S84" s="101"/>
      <c r="T84" s="101"/>
      <c r="U84" s="101"/>
      <c r="V84" s="101"/>
      <c r="W84" s="101"/>
      <c r="X84" s="101"/>
      <c r="Y84" s="101"/>
      <c r="Z84" s="101"/>
      <c r="AA84" s="101"/>
      <c r="AB84" s="101"/>
      <c r="AC84" s="101"/>
      <c r="AD84" s="101"/>
      <c r="AE84" s="101"/>
      <c r="AF84" s="45"/>
      <c r="AG84" s="45"/>
      <c r="AH84" s="45"/>
      <c r="AI84" s="45"/>
      <c r="AJ84" s="45"/>
    </row>
    <row r="85" spans="1:135" s="32" customFormat="1" ht="12.95" customHeight="1">
      <c r="A85" s="1"/>
      <c r="B85" s="3"/>
      <c r="C85" s="3"/>
      <c r="D85" s="3"/>
      <c r="E85" s="101"/>
      <c r="F85" s="101"/>
      <c r="G85" s="101"/>
      <c r="H85" s="101"/>
      <c r="I85" s="101"/>
      <c r="J85" s="101"/>
      <c r="K85" s="101"/>
      <c r="L85" s="101"/>
      <c r="M85" s="101"/>
      <c r="N85" s="101"/>
      <c r="O85" s="101"/>
      <c r="P85" s="101"/>
      <c r="Q85" s="101"/>
      <c r="R85" s="101"/>
      <c r="S85" s="101"/>
      <c r="T85" s="101"/>
      <c r="U85" s="101"/>
      <c r="V85" s="101"/>
      <c r="W85" s="101"/>
      <c r="X85" s="101"/>
      <c r="Y85" s="101"/>
      <c r="Z85" s="101"/>
      <c r="AF85" s="45"/>
      <c r="AG85" s="45"/>
      <c r="AH85" s="45"/>
      <c r="AI85" s="45"/>
      <c r="AJ85" s="45"/>
    </row>
    <row r="86" spans="1:135" s="2" customFormat="1" ht="21" customHeight="1">
      <c r="A86" s="97" t="s">
        <v>30</v>
      </c>
      <c r="B86" s="128"/>
      <c r="C86" s="98"/>
      <c r="D86" s="98"/>
      <c r="E86" s="98"/>
      <c r="F86" s="98"/>
      <c r="G86" s="98"/>
      <c r="H86" s="99"/>
      <c r="I86" s="99"/>
      <c r="J86" s="98"/>
      <c r="K86" s="99"/>
      <c r="L86" s="45"/>
      <c r="M86" s="45"/>
      <c r="N86" s="45"/>
      <c r="O86" s="45"/>
      <c r="P86" s="45"/>
      <c r="Q86" s="45"/>
      <c r="R86" s="45"/>
      <c r="S86" s="45"/>
      <c r="T86" s="45"/>
      <c r="U86" s="45"/>
      <c r="V86" s="45"/>
      <c r="W86" s="45"/>
      <c r="X86" s="45"/>
      <c r="Y86" s="45"/>
      <c r="Z86" s="45"/>
      <c r="AA86" s="45"/>
      <c r="AB86" s="45"/>
      <c r="AC86" s="45"/>
      <c r="AD86" s="45"/>
      <c r="AE86" s="45"/>
      <c r="AF86" s="3"/>
      <c r="AG86" s="3"/>
      <c r="AH86" s="3"/>
      <c r="AI86" s="3"/>
      <c r="AJ86" s="3"/>
      <c r="AK86" s="45"/>
      <c r="AL86" s="45"/>
      <c r="AM86" s="45"/>
      <c r="AN86" s="45"/>
      <c r="AO86" s="45"/>
      <c r="AP86" s="45"/>
      <c r="AQ86" s="45"/>
      <c r="AR86" s="45"/>
      <c r="AS86" s="45"/>
      <c r="AT86" s="45"/>
      <c r="AU86" s="45"/>
      <c r="AV86" s="45"/>
      <c r="AW86" s="45"/>
      <c r="AX86" s="45"/>
      <c r="AY86" s="45"/>
      <c r="AZ86" s="45"/>
      <c r="BA86" s="45"/>
      <c r="BB86" s="45"/>
      <c r="BC86" s="45"/>
      <c r="BD86" s="45"/>
      <c r="BE86" s="45"/>
      <c r="BF86" s="45"/>
      <c r="BG86" s="45"/>
      <c r="BH86" s="45"/>
      <c r="BI86" s="45"/>
      <c r="BJ86" s="45"/>
      <c r="BK86" s="45"/>
      <c r="BL86" s="45"/>
      <c r="BM86" s="45"/>
      <c r="BN86" s="45"/>
      <c r="BO86" s="45"/>
      <c r="BP86" s="45"/>
      <c r="BQ86" s="45"/>
      <c r="BR86" s="45"/>
      <c r="BS86" s="45"/>
      <c r="BT86" s="45"/>
      <c r="BU86" s="45"/>
      <c r="BV86" s="45"/>
      <c r="BW86" s="45"/>
      <c r="BX86" s="45"/>
      <c r="BY86" s="45"/>
      <c r="BZ86" s="45"/>
      <c r="CA86" s="45"/>
      <c r="CB86" s="45"/>
      <c r="CC86" s="45"/>
      <c r="CD86" s="45"/>
      <c r="CE86" s="45"/>
      <c r="CF86" s="45"/>
      <c r="CG86" s="45"/>
      <c r="CH86" s="45"/>
      <c r="CI86" s="45"/>
      <c r="CJ86" s="45"/>
      <c r="CK86" s="45"/>
      <c r="CL86" s="45"/>
      <c r="CM86" s="45"/>
      <c r="CN86" s="45"/>
      <c r="CO86" s="45"/>
      <c r="CP86" s="45"/>
      <c r="CQ86" s="45"/>
      <c r="CR86" s="45"/>
      <c r="CS86" s="45"/>
      <c r="CT86" s="45"/>
      <c r="CU86" s="45"/>
      <c r="CV86" s="45"/>
      <c r="CW86" s="45"/>
      <c r="CX86" s="45"/>
      <c r="CY86" s="45"/>
      <c r="CZ86" s="45"/>
      <c r="DA86" s="45"/>
      <c r="DB86" s="45"/>
      <c r="DC86" s="45"/>
      <c r="DD86" s="45"/>
      <c r="DE86" s="45"/>
      <c r="DF86" s="45"/>
      <c r="DG86" s="45"/>
      <c r="DH86" s="45"/>
      <c r="DI86" s="45"/>
      <c r="DJ86" s="45"/>
      <c r="DK86" s="45"/>
      <c r="DL86" s="45"/>
      <c r="DM86" s="45"/>
      <c r="DN86" s="45"/>
      <c r="DO86" s="45"/>
      <c r="DP86" s="45"/>
      <c r="DQ86" s="45"/>
      <c r="DR86" s="45"/>
      <c r="DS86" s="45"/>
      <c r="DT86" s="45"/>
      <c r="DU86" s="45"/>
      <c r="DV86" s="45"/>
      <c r="DW86" s="45"/>
      <c r="DX86" s="45"/>
      <c r="DY86" s="45"/>
      <c r="DZ86" s="45"/>
      <c r="EA86" s="45"/>
      <c r="EB86" s="45"/>
      <c r="EC86" s="45"/>
      <c r="ED86" s="45"/>
      <c r="EE86" s="45"/>
    </row>
    <row r="87" spans="1:135" s="147" customFormat="1" ht="12.95" customHeight="1">
      <c r="A87" s="97"/>
      <c r="B87" s="128"/>
      <c r="C87" s="98"/>
      <c r="D87" s="125"/>
      <c r="E87" s="98"/>
      <c r="F87" s="98"/>
      <c r="G87" s="98"/>
      <c r="H87" s="99"/>
      <c r="I87" s="127"/>
      <c r="J87" s="125"/>
      <c r="K87" s="127"/>
      <c r="L87" s="45"/>
      <c r="M87" s="45"/>
      <c r="N87" s="45"/>
      <c r="O87" s="45"/>
      <c r="P87" s="45"/>
      <c r="Q87" s="45"/>
      <c r="R87" s="45"/>
      <c r="S87" s="45"/>
      <c r="T87" s="45"/>
      <c r="U87" s="45"/>
      <c r="V87" s="45"/>
      <c r="W87" s="45"/>
      <c r="X87" s="45"/>
      <c r="Y87" s="45"/>
      <c r="Z87" s="45"/>
      <c r="AA87" s="45"/>
      <c r="AB87" s="45"/>
      <c r="AC87" s="45"/>
      <c r="AD87" s="45"/>
      <c r="AE87" s="45"/>
      <c r="AF87" s="3"/>
      <c r="AG87" s="3"/>
      <c r="AH87" s="3"/>
      <c r="AI87" s="3"/>
      <c r="AJ87" s="3"/>
      <c r="AK87" s="45"/>
      <c r="AL87" s="45"/>
      <c r="AM87" s="45"/>
      <c r="AN87" s="45"/>
      <c r="AO87" s="45"/>
      <c r="AP87" s="45"/>
      <c r="AQ87" s="45"/>
      <c r="AR87" s="45"/>
      <c r="AS87" s="45"/>
      <c r="AT87" s="45"/>
      <c r="AU87" s="45"/>
      <c r="AV87" s="45"/>
      <c r="AW87" s="45"/>
      <c r="AX87" s="45"/>
      <c r="AY87" s="45"/>
      <c r="AZ87" s="45"/>
      <c r="BA87" s="45"/>
      <c r="BB87" s="45"/>
      <c r="BC87" s="45"/>
      <c r="BD87" s="45"/>
      <c r="BE87" s="45"/>
      <c r="BF87" s="45"/>
      <c r="BG87" s="45"/>
      <c r="BH87" s="45"/>
      <c r="BI87" s="45"/>
      <c r="BJ87" s="45"/>
      <c r="BK87" s="45"/>
      <c r="BL87" s="45"/>
      <c r="BM87" s="45"/>
      <c r="BN87" s="45"/>
      <c r="BO87" s="45"/>
      <c r="BP87" s="45"/>
      <c r="BQ87" s="45"/>
      <c r="BR87" s="45"/>
      <c r="BS87" s="45"/>
      <c r="BT87" s="45"/>
      <c r="BU87" s="45"/>
      <c r="BV87" s="45"/>
      <c r="BW87" s="45"/>
      <c r="BX87" s="45"/>
      <c r="BY87" s="45"/>
      <c r="BZ87" s="45"/>
      <c r="CA87" s="45"/>
      <c r="CB87" s="45"/>
      <c r="CC87" s="45"/>
      <c r="CD87" s="45"/>
      <c r="CE87" s="45"/>
      <c r="CF87" s="45"/>
      <c r="CG87" s="45"/>
      <c r="CH87" s="45"/>
      <c r="CI87" s="45"/>
      <c r="CJ87" s="45"/>
      <c r="CK87" s="45"/>
      <c r="CL87" s="45"/>
      <c r="CM87" s="45"/>
      <c r="CN87" s="45"/>
      <c r="CO87" s="45"/>
      <c r="CP87" s="45"/>
      <c r="CQ87" s="45"/>
      <c r="CR87" s="45"/>
      <c r="CS87" s="45"/>
      <c r="CT87" s="45"/>
      <c r="CU87" s="45"/>
      <c r="CV87" s="45"/>
      <c r="CW87" s="45"/>
      <c r="CX87" s="45"/>
      <c r="CY87" s="45"/>
      <c r="CZ87" s="45"/>
      <c r="DA87" s="45"/>
      <c r="DB87" s="45"/>
      <c r="DC87" s="45"/>
      <c r="DD87" s="45"/>
      <c r="DE87" s="45"/>
      <c r="DF87" s="45"/>
      <c r="DG87" s="45"/>
      <c r="DH87" s="45"/>
      <c r="DI87" s="45"/>
      <c r="DJ87" s="45"/>
      <c r="DK87" s="45"/>
      <c r="DL87" s="45"/>
      <c r="DM87" s="45"/>
      <c r="DN87" s="45"/>
      <c r="DO87" s="45"/>
      <c r="DP87" s="45"/>
      <c r="DQ87" s="45"/>
      <c r="DR87" s="45"/>
      <c r="DS87" s="45"/>
      <c r="DT87" s="45"/>
      <c r="DU87" s="45"/>
      <c r="DV87" s="45"/>
      <c r="DW87" s="45"/>
      <c r="DX87" s="45"/>
      <c r="DY87" s="45"/>
      <c r="DZ87" s="45"/>
      <c r="EA87" s="45"/>
      <c r="EB87" s="45"/>
      <c r="EC87" s="45"/>
      <c r="ED87" s="45"/>
      <c r="EE87" s="45"/>
    </row>
    <row r="88" spans="1:135" ht="18" customHeight="1" thickBot="1">
      <c r="A88" s="113"/>
      <c r="B88" s="128"/>
      <c r="C88" s="203">
        <f>I1</f>
        <v>2016</v>
      </c>
      <c r="E88" s="98"/>
      <c r="F88" s="98"/>
      <c r="G88" s="98"/>
      <c r="H88" s="203">
        <f>I1</f>
        <v>2016</v>
      </c>
    </row>
    <row r="89" spans="1:135" ht="33" customHeight="1">
      <c r="A89" s="243" t="s">
        <v>267</v>
      </c>
      <c r="B89" s="243"/>
      <c r="C89" s="243"/>
      <c r="E89" s="243" t="s">
        <v>268</v>
      </c>
      <c r="F89" s="243"/>
      <c r="G89" s="243"/>
      <c r="H89" s="243"/>
    </row>
    <row r="90" spans="1:135" ht="18" customHeight="1">
      <c r="A90" s="32" t="s">
        <v>382</v>
      </c>
      <c r="C90" s="63">
        <f>IF(G22="    --","    --",G22/100)</f>
        <v>0.84871503648242153</v>
      </c>
      <c r="E90" s="31" t="s">
        <v>383</v>
      </c>
      <c r="F90" s="61"/>
      <c r="G90" s="61"/>
      <c r="H90" s="63">
        <f>IF((C53+C54)=0,"    --",H22/(C53+C54))</f>
        <v>0.19421752789624366</v>
      </c>
    </row>
    <row r="91" spans="1:135" ht="18" customHeight="1" thickBot="1">
      <c r="A91" s="67" t="s">
        <v>384</v>
      </c>
      <c r="B91" s="48"/>
      <c r="C91" s="68">
        <f>IF(G37="    --","    --",G37/100)</f>
        <v>0.48146851388617312</v>
      </c>
      <c r="E91" s="67" t="s">
        <v>385</v>
      </c>
      <c r="F91" s="48"/>
      <c r="G91" s="48"/>
      <c r="H91" s="68">
        <f>IF((C46+C47)=0,"    --",I37/(C46+C47))</f>
        <v>0.50576470605195512</v>
      </c>
    </row>
    <row r="92" spans="1:135" ht="12.95" customHeight="1">
      <c r="A92" s="31"/>
      <c r="B92" s="61"/>
      <c r="C92" s="63"/>
      <c r="E92" s="31"/>
      <c r="F92" s="61"/>
      <c r="G92" s="61"/>
      <c r="H92" s="63"/>
    </row>
    <row r="93" spans="1:135" ht="12.95" customHeight="1">
      <c r="E93" s="32"/>
      <c r="AF93" s="32"/>
      <c r="AG93" s="32"/>
      <c r="AH93" s="32"/>
      <c r="AI93" s="32"/>
      <c r="AJ93" s="32"/>
    </row>
    <row r="94" spans="1:135" ht="18" customHeight="1">
      <c r="A94" s="60" t="s">
        <v>502</v>
      </c>
      <c r="AF94" s="32"/>
      <c r="AG94" s="32"/>
      <c r="AH94" s="32"/>
      <c r="AI94" s="32"/>
      <c r="AJ94" s="32"/>
    </row>
    <row r="95" spans="1:135" s="32" customFormat="1" ht="18" customHeight="1">
      <c r="A95" s="31" t="s">
        <v>503</v>
      </c>
      <c r="B95" s="3"/>
      <c r="C95" s="31" t="s">
        <v>479</v>
      </c>
    </row>
    <row r="96" spans="1:135" s="32" customFormat="1" ht="21" hidden="1" customHeight="1">
      <c r="A96" s="97"/>
      <c r="B96" s="233" t="s">
        <v>419</v>
      </c>
      <c r="C96" s="236" t="s">
        <v>402</v>
      </c>
      <c r="D96" s="236" t="s">
        <v>403</v>
      </c>
      <c r="E96" s="253" t="s">
        <v>404</v>
      </c>
      <c r="F96" s="236" t="s">
        <v>405</v>
      </c>
      <c r="G96" s="231" t="s">
        <v>406</v>
      </c>
      <c r="H96" s="3"/>
      <c r="I96" s="3"/>
      <c r="J96" s="3"/>
      <c r="K96" s="3"/>
    </row>
    <row r="97" spans="1:11" s="32" customFormat="1" ht="21" hidden="1" customHeight="1">
      <c r="A97" s="97"/>
      <c r="B97" s="234"/>
      <c r="C97" s="237"/>
      <c r="D97" s="237"/>
      <c r="E97" s="254"/>
      <c r="F97" s="237"/>
      <c r="G97" s="232"/>
      <c r="H97" s="3"/>
      <c r="I97" s="3"/>
      <c r="J97" s="3"/>
      <c r="K97" s="3"/>
    </row>
    <row r="98" spans="1:11" s="32" customFormat="1" ht="21" hidden="1" customHeight="1">
      <c r="A98" s="97"/>
      <c r="B98" s="235"/>
      <c r="C98" s="158" t="s">
        <v>303</v>
      </c>
      <c r="D98" s="158" t="s">
        <v>299</v>
      </c>
      <c r="E98" s="158" t="s">
        <v>300</v>
      </c>
      <c r="F98" s="158" t="s">
        <v>301</v>
      </c>
      <c r="G98" s="158" t="s">
        <v>302</v>
      </c>
      <c r="H98" s="3"/>
      <c r="I98" s="3"/>
      <c r="J98" s="3"/>
      <c r="K98" s="3"/>
    </row>
    <row r="99" spans="1:11" s="32" customFormat="1" ht="21" hidden="1" customHeight="1">
      <c r="A99" s="97"/>
      <c r="B99" s="161" t="s">
        <v>307</v>
      </c>
      <c r="C99" s="119">
        <f>'[1]7100'!D5+'[2]7100'!D5+'[3]7100'!D5+'[4]7100'!D5+'[5]7100'!D5+'[6]7100'!D5+'[7]7100'!D5+'[8]7100'!D5+'[9]7100'!D5+'[10]7100'!D5+'[11]7100'!D5+'[12]7100'!D5+'[13]7100'!D5+'[14]7100'!D5+'[15]7100'!D5+'[21]7100'!D5+'[22]7100'!D5+'[23]7100'!D5+'[24]7100'!D5+'[25]7100'!D5</f>
        <v>13237864.610000003</v>
      </c>
      <c r="D99" s="119">
        <f>'[1]7100'!E5+'[2]7100'!E5+'[3]7100'!E5+'[4]7100'!E5+'[5]7100'!E5+'[6]7100'!E5+'[7]7100'!E5+'[8]7100'!E5+'[9]7100'!E5+'[10]7100'!E5+'[11]7100'!E5+'[12]7100'!E5+'[13]7100'!E5+'[14]7100'!E5+'[15]7100'!E5+'[21]7100'!E5+'[22]7100'!E5+'[23]7100'!E5+'[24]7100'!E5+'[25]7100'!E5</f>
        <v>-247</v>
      </c>
      <c r="E99" s="119">
        <f>'[1]7100'!F5+'[2]7100'!F5+'[3]7100'!F5+'[4]7100'!F5+'[5]7100'!F5+'[6]7100'!F5+'[7]7100'!F5+'[8]7100'!F5+'[9]7100'!F5+'[10]7100'!F5+'[11]7100'!F5+'[12]7100'!F5+'[13]7100'!F5+'[14]7100'!F5+'[15]7100'!F5+'[21]7100'!F5+'[22]7100'!F5+'[23]7100'!F5+'[24]7100'!F5+'[25]7100'!F5</f>
        <v>13237617.610000003</v>
      </c>
      <c r="F99" s="119">
        <f>'[1]7100'!G5+'[2]7100'!G5+'[3]7100'!G5+'[4]7100'!G5+'[5]7100'!G5+'[6]7100'!G5+'[7]7100'!G5+'[8]7100'!G5+'[9]7100'!G5+'[10]7100'!G5+'[11]7100'!G5+'[12]7100'!G5+'[13]7100'!G5+'[14]7100'!G5+'[15]7100'!G5+'[21]7100'!G5+'[22]7100'!G5+'[23]7100'!G5+'[24]7100'!G5+'[25]7100'!G5</f>
        <v>12383499.510000002</v>
      </c>
      <c r="G99" s="119">
        <f>'[1]7100'!H5+'[2]7100'!H5+'[3]7100'!H5+'[4]7100'!H5+'[5]7100'!H5+'[6]7100'!H5+'[7]7100'!H5+'[8]7100'!H5+'[9]7100'!H5+'[10]7100'!H5+'[11]7100'!H5+'[12]7100'!H5+'[13]7100'!H5+'[14]7100'!H5+'[15]7100'!H5+'[21]7100'!H5+'[22]7100'!H5+'[23]7100'!H5+'[24]7100'!H5+'[25]7100'!H5</f>
        <v>854118.10000000265</v>
      </c>
      <c r="H99" s="3"/>
      <c r="I99" s="3"/>
      <c r="J99" s="3"/>
      <c r="K99" s="3"/>
    </row>
    <row r="100" spans="1:11" s="32" customFormat="1" ht="21" hidden="1" customHeight="1">
      <c r="A100" s="97"/>
      <c r="B100" s="163" t="s">
        <v>308</v>
      </c>
      <c r="C100" s="119">
        <f>'[1]7100'!D6+'[2]7100'!D6+'[3]7100'!D6+'[4]7100'!D6+'[5]7100'!D6+'[6]7100'!D6+'[7]7100'!D6+'[8]7100'!D6+'[9]7100'!D6+'[10]7100'!D6+'[11]7100'!D6+'[12]7100'!D6+'[13]7100'!D6+'[14]7100'!D6+'[15]7100'!D6+'[21]7100'!D6+'[22]7100'!D6+'[23]7100'!D6+'[24]7100'!D6+'[25]7100'!D6</f>
        <v>841683767.24000013</v>
      </c>
      <c r="D100" s="119">
        <f>'[1]7100'!E6+'[2]7100'!E6+'[3]7100'!E6+'[4]7100'!E6+'[5]7100'!E6+'[6]7100'!E6+'[7]7100'!E6+'[8]7100'!E6+'[9]7100'!E6+'[10]7100'!E6+'[11]7100'!E6+'[12]7100'!E6+'[13]7100'!E6+'[14]7100'!E6+'[15]7100'!E6+'[21]7100'!E6+'[22]7100'!E6+'[23]7100'!E6+'[24]7100'!E6+'[25]7100'!E6</f>
        <v>-684514.48</v>
      </c>
      <c r="E100" s="119">
        <f>'[1]7100'!F6+'[2]7100'!F6+'[3]7100'!F6+'[4]7100'!F6+'[5]7100'!F6+'[6]7100'!F6+'[7]7100'!F6+'[8]7100'!F6+'[9]7100'!F6+'[10]7100'!F6+'[11]7100'!F6+'[12]7100'!F6+'[13]7100'!F6+'[14]7100'!F6+'[15]7100'!F6+'[21]7100'!F6+'[22]7100'!F6+'[23]7100'!F6+'[24]7100'!F6+'[25]7100'!F6</f>
        <v>840999252.76000011</v>
      </c>
      <c r="F100" s="119">
        <f>'[1]7100'!G6+'[2]7100'!G6+'[3]7100'!G6+'[4]7100'!G6+'[5]7100'!G6+'[6]7100'!G6+'[7]7100'!G6+'[8]7100'!G6+'[9]7100'!G6+'[10]7100'!G6+'[11]7100'!G6+'[12]7100'!G6+'[13]7100'!G6+'[14]7100'!G6+'[15]7100'!G6+'[21]7100'!G6+'[22]7100'!G6+'[23]7100'!G6+'[24]7100'!G6+'[25]7100'!G6</f>
        <v>834188957.4000001</v>
      </c>
      <c r="G100" s="119">
        <f>'[1]7100'!H6+'[2]7100'!H6+'[3]7100'!H6+'[4]7100'!H6+'[5]7100'!H6+'[6]7100'!H6+'[7]7100'!H6+'[8]7100'!H6+'[9]7100'!H6+'[10]7100'!H6+'[11]7100'!H6+'[12]7100'!H6+'[13]7100'!H6+'[14]7100'!H6+'[15]7100'!H6+'[21]7100'!H6+'[22]7100'!H6+'[23]7100'!H6+'[24]7100'!H6+'[25]7100'!H6</f>
        <v>6810295.3599999677</v>
      </c>
      <c r="H100" s="3"/>
      <c r="I100" s="3"/>
      <c r="J100" s="3"/>
      <c r="K100" s="3"/>
    </row>
    <row r="101" spans="1:11" s="32" customFormat="1" ht="21" hidden="1" customHeight="1">
      <c r="A101" s="97"/>
      <c r="B101" s="163" t="s">
        <v>309</v>
      </c>
      <c r="C101" s="119">
        <f>'[1]7100'!D7+'[2]7100'!D7+'[3]7100'!D7+'[4]7100'!D7+'[5]7100'!D7+'[6]7100'!D7+'[7]7100'!D7+'[8]7100'!D7+'[9]7100'!D7+'[10]7100'!D7+'[11]7100'!D7+'[12]7100'!D7+'[13]7100'!D7+'[14]7100'!D7+'[15]7100'!D7+'[21]7100'!D7+'[22]7100'!D7+'[23]7100'!D7+'[24]7100'!D7+'[25]7100'!D7</f>
        <v>62376467.960000001</v>
      </c>
      <c r="D101" s="119">
        <f>'[1]7100'!E7+'[2]7100'!E7+'[3]7100'!E7+'[4]7100'!E7+'[5]7100'!E7+'[6]7100'!E7+'[7]7100'!E7+'[8]7100'!E7+'[9]7100'!E7+'[10]7100'!E7+'[11]7100'!E7+'[12]7100'!E7+'[13]7100'!E7+'[14]7100'!E7+'[15]7100'!E7+'[21]7100'!E7+'[22]7100'!E7+'[23]7100'!E7+'[24]7100'!E7+'[25]7100'!E7</f>
        <v>-7600.27</v>
      </c>
      <c r="E101" s="119">
        <f>'[1]7100'!F7+'[2]7100'!F7+'[3]7100'!F7+'[4]7100'!F7+'[5]7100'!F7+'[6]7100'!F7+'[7]7100'!F7+'[8]7100'!F7+'[9]7100'!F7+'[10]7100'!F7+'[11]7100'!F7+'[12]7100'!F7+'[13]7100'!F7+'[14]7100'!F7+'[15]7100'!F7+'[21]7100'!F7+'[22]7100'!F7+'[23]7100'!F7+'[24]7100'!F7+'[25]7100'!F7</f>
        <v>62368867.689999998</v>
      </c>
      <c r="F101" s="119">
        <f>'[1]7100'!G7+'[2]7100'!G7+'[3]7100'!G7+'[4]7100'!G7+'[5]7100'!G7+'[6]7100'!G7+'[7]7100'!G7+'[8]7100'!G7+'[9]7100'!G7+'[10]7100'!G7+'[11]7100'!G7+'[12]7100'!G7+'[13]7100'!G7+'[14]7100'!G7+'[15]7100'!G7+'[21]7100'!G7+'[22]7100'!G7+'[23]7100'!G7+'[24]7100'!G7+'[25]7100'!G7</f>
        <v>62008224.75</v>
      </c>
      <c r="G101" s="119">
        <f>'[1]7100'!H7+'[2]7100'!H7+'[3]7100'!H7+'[4]7100'!H7+'[5]7100'!H7+'[6]7100'!H7+'[7]7100'!H7+'[8]7100'!H7+'[9]7100'!H7+'[10]7100'!H7+'[11]7100'!H7+'[12]7100'!H7+'[13]7100'!H7+'[14]7100'!H7+'[15]7100'!H7+'[21]7100'!H7+'[22]7100'!H7+'[23]7100'!H7+'[24]7100'!H7+'[25]7100'!H7</f>
        <v>360642.93999999738</v>
      </c>
      <c r="H101" s="3"/>
      <c r="I101" s="3"/>
      <c r="J101" s="3"/>
      <c r="K101" s="3"/>
    </row>
    <row r="102" spans="1:11" s="32" customFormat="1" ht="21" hidden="1" customHeight="1">
      <c r="A102" s="97"/>
      <c r="B102" s="163" t="s">
        <v>310</v>
      </c>
      <c r="C102" s="119">
        <f>'[1]7100'!D8+'[2]7100'!D8+'[3]7100'!D8+'[4]7100'!D8+'[5]7100'!D8+'[6]7100'!D8+'[7]7100'!D8+'[8]7100'!D8+'[9]7100'!D8+'[10]7100'!D8+'[11]7100'!D8+'[12]7100'!D8+'[13]7100'!D8+'[14]7100'!D8+'[15]7100'!D8+'[21]7100'!D8+'[22]7100'!D8+'[23]7100'!D8+'[24]7100'!D8+'[25]7100'!D8</f>
        <v>923630175.51000011</v>
      </c>
      <c r="D102" s="119">
        <f>'[1]7100'!E8+'[2]7100'!E8+'[3]7100'!E8+'[4]7100'!E8+'[5]7100'!E8+'[6]7100'!E8+'[7]7100'!E8+'[8]7100'!E8+'[9]7100'!E8+'[10]7100'!E8+'[11]7100'!E8+'[12]7100'!E8+'[13]7100'!E8+'[14]7100'!E8+'[15]7100'!E8+'[21]7100'!E8+'[22]7100'!E8+'[23]7100'!E8+'[24]7100'!E8+'[25]7100'!E8</f>
        <v>-11216700.42</v>
      </c>
      <c r="E102" s="119">
        <f>'[1]7100'!F8+'[2]7100'!F8+'[3]7100'!F8+'[4]7100'!F8+'[5]7100'!F8+'[6]7100'!F8+'[7]7100'!F8+'[8]7100'!F8+'[9]7100'!F8+'[10]7100'!F8+'[11]7100'!F8+'[12]7100'!F8+'[13]7100'!F8+'[14]7100'!F8+'[15]7100'!F8+'[21]7100'!F8+'[22]7100'!F8+'[23]7100'!F8+'[24]7100'!F8+'[25]7100'!F8</f>
        <v>912413475.09000015</v>
      </c>
      <c r="F102" s="119">
        <f>'[1]7100'!G8+'[2]7100'!G8+'[3]7100'!G8+'[4]7100'!G8+'[5]7100'!G8+'[6]7100'!G8+'[7]7100'!G8+'[8]7100'!G8+'[9]7100'!G8+'[10]7100'!G8+'[11]7100'!G8+'[12]7100'!G8+'[13]7100'!G8+'[14]7100'!G8+'[15]7100'!G8+'[21]7100'!G8+'[22]7100'!G8+'[23]7100'!G8+'[24]7100'!G8+'[25]7100'!G8</f>
        <v>712681260.56999993</v>
      </c>
      <c r="G102" s="119">
        <f>'[1]7100'!H8+'[2]7100'!H8+'[3]7100'!H8+'[4]7100'!H8+'[5]7100'!H8+'[6]7100'!H8+'[7]7100'!H8+'[8]7100'!H8+'[9]7100'!H8+'[10]7100'!H8+'[11]7100'!H8+'[12]7100'!H8+'[13]7100'!H8+'[14]7100'!H8+'[15]7100'!H8+'[21]7100'!H8+'[22]7100'!H8+'[23]7100'!H8+'[24]7100'!H8+'[25]7100'!H8</f>
        <v>199732214.52000013</v>
      </c>
      <c r="H102" s="3"/>
      <c r="I102" s="3"/>
      <c r="J102" s="3"/>
      <c r="K102" s="3"/>
    </row>
    <row r="103" spans="1:11" s="32" customFormat="1" ht="21" hidden="1" customHeight="1">
      <c r="A103" s="97"/>
      <c r="B103" s="163" t="s">
        <v>311</v>
      </c>
      <c r="C103" s="119">
        <f>'[1]7100'!D9+'[2]7100'!D9+'[3]7100'!D9+'[4]7100'!D9+'[5]7100'!D9+'[6]7100'!D9+'[7]7100'!D9+'[8]7100'!D9+'[9]7100'!D9+'[10]7100'!D9+'[11]7100'!D9+'[12]7100'!D9+'[13]7100'!D9+'[14]7100'!D9+'[15]7100'!D9+'[21]7100'!D9+'[22]7100'!D9+'[23]7100'!D9+'[24]7100'!D9+'[25]7100'!D9</f>
        <v>104194184.97</v>
      </c>
      <c r="D103" s="119">
        <f>'[1]7100'!E9+'[2]7100'!E9+'[3]7100'!E9+'[4]7100'!E9+'[5]7100'!E9+'[6]7100'!E9+'[7]7100'!E9+'[8]7100'!E9+'[9]7100'!E9+'[10]7100'!E9+'[11]7100'!E9+'[12]7100'!E9+'[13]7100'!E9+'[14]7100'!E9+'[15]7100'!E9+'[21]7100'!E9+'[22]7100'!E9+'[23]7100'!E9+'[24]7100'!E9+'[25]7100'!E9</f>
        <v>-19136.169999999998</v>
      </c>
      <c r="E103" s="119">
        <f>'[1]7100'!F9+'[2]7100'!F9+'[3]7100'!F9+'[4]7100'!F9+'[5]7100'!F9+'[6]7100'!F9+'[7]7100'!F9+'[8]7100'!F9+'[9]7100'!F9+'[10]7100'!F9+'[11]7100'!F9+'[12]7100'!F9+'[13]7100'!F9+'[14]7100'!F9+'[15]7100'!F9+'[21]7100'!F9+'[22]7100'!F9+'[23]7100'!F9+'[24]7100'!F9+'[25]7100'!F9</f>
        <v>104175048.8</v>
      </c>
      <c r="F103" s="119">
        <f>'[1]7100'!G9+'[2]7100'!G9+'[3]7100'!G9+'[4]7100'!G9+'[5]7100'!G9+'[6]7100'!G9+'[7]7100'!G9+'[8]7100'!G9+'[9]7100'!G9+'[10]7100'!G9+'[11]7100'!G9+'[12]7100'!G9+'[13]7100'!G9+'[14]7100'!G9+'[15]7100'!G9+'[21]7100'!G9+'[22]7100'!G9+'[23]7100'!G9+'[24]7100'!G9+'[25]7100'!G9</f>
        <v>104174238.09999999</v>
      </c>
      <c r="G103" s="119">
        <f>'[1]7100'!H9+'[2]7100'!H9+'[3]7100'!H9+'[4]7100'!H9+'[5]7100'!H9+'[6]7100'!H9+'[7]7100'!H9+'[8]7100'!H9+'[9]7100'!H9+'[10]7100'!H9+'[11]7100'!H9+'[12]7100'!H9+'[13]7100'!H9+'[14]7100'!H9+'[15]7100'!H9+'[21]7100'!H9+'[22]7100'!H9+'[23]7100'!H9+'[24]7100'!H9+'[25]7100'!H9</f>
        <v>810.70000000298023</v>
      </c>
      <c r="H103" s="3"/>
      <c r="I103" s="3"/>
      <c r="J103" s="3"/>
      <c r="K103" s="3"/>
    </row>
    <row r="104" spans="1:11" s="32" customFormat="1" ht="21" hidden="1" customHeight="1">
      <c r="A104" s="97"/>
      <c r="B104" s="163" t="s">
        <v>312</v>
      </c>
      <c r="C104" s="119">
        <f>'[1]7100'!D10+'[2]7100'!D10+'[3]7100'!D10+'[4]7100'!D10+'[5]7100'!D10+'[6]7100'!D10+'[7]7100'!D10+'[8]7100'!D10+'[9]7100'!D10+'[10]7100'!D10+'[11]7100'!D10+'[12]7100'!D10+'[13]7100'!D10+'[14]7100'!D10+'[15]7100'!D10+'[21]7100'!D10+'[22]7100'!D10+'[23]7100'!D10+'[24]7100'!D10+'[25]7100'!D10</f>
        <v>401635214.75</v>
      </c>
      <c r="D104" s="119">
        <f>'[1]7100'!E10+'[2]7100'!E10+'[3]7100'!E10+'[4]7100'!E10+'[5]7100'!E10+'[6]7100'!E10+'[7]7100'!E10+'[8]7100'!E10+'[9]7100'!E10+'[10]7100'!E10+'[11]7100'!E10+'[12]7100'!E10+'[13]7100'!E10+'[14]7100'!E10+'[15]7100'!E10+'[21]7100'!E10+'[22]7100'!E10+'[23]7100'!E10+'[24]7100'!E10+'[25]7100'!E10</f>
        <v>-31179183.469999999</v>
      </c>
      <c r="E104" s="119">
        <f>'[1]7100'!F10+'[2]7100'!F10+'[3]7100'!F10+'[4]7100'!F10+'[5]7100'!F10+'[6]7100'!F10+'[7]7100'!F10+'[8]7100'!F10+'[9]7100'!F10+'[10]7100'!F10+'[11]7100'!F10+'[12]7100'!F10+'[13]7100'!F10+'[14]7100'!F10+'[15]7100'!F10+'[21]7100'!F10+'[22]7100'!F10+'[23]7100'!F10+'[24]7100'!F10+'[25]7100'!F10</f>
        <v>370456031.28000003</v>
      </c>
      <c r="F104" s="119">
        <f>'[1]7100'!G10+'[2]7100'!G10+'[3]7100'!G10+'[4]7100'!G10+'[5]7100'!G10+'[6]7100'!G10+'[7]7100'!G10+'[8]7100'!G10+'[9]7100'!G10+'[10]7100'!G10+'[11]7100'!G10+'[12]7100'!G10+'[13]7100'!G10+'[14]7100'!G10+'[15]7100'!G10+'[21]7100'!G10+'[22]7100'!G10+'[23]7100'!G10+'[24]7100'!G10+'[25]7100'!G10</f>
        <v>212440494.87999997</v>
      </c>
      <c r="G104" s="119">
        <f>'[1]7100'!H10+'[2]7100'!H10+'[3]7100'!H10+'[4]7100'!H10+'[5]7100'!H10+'[6]7100'!H10+'[7]7100'!H10+'[8]7100'!H10+'[9]7100'!H10+'[10]7100'!H10+'[11]7100'!H10+'[12]7100'!H10+'[13]7100'!H10+'[14]7100'!H10+'[15]7100'!H10+'[21]7100'!H10+'[22]7100'!H10+'[23]7100'!H10+'[24]7100'!H10+'[25]7100'!H10</f>
        <v>158015536.40000004</v>
      </c>
      <c r="H104" s="3"/>
      <c r="I104" s="3"/>
      <c r="J104" s="3"/>
      <c r="K104" s="3"/>
    </row>
    <row r="105" spans="1:11" s="32" customFormat="1" ht="21" hidden="1" customHeight="1">
      <c r="A105" s="97"/>
      <c r="B105" s="163" t="s">
        <v>313</v>
      </c>
      <c r="C105" s="119">
        <f>'[1]7100'!D11+'[2]7100'!D11+'[3]7100'!D11+'[4]7100'!D11+'[5]7100'!D11+'[6]7100'!D11+'[7]7100'!D11+'[8]7100'!D11+'[9]7100'!D11+'[10]7100'!D11+'[11]7100'!D11+'[12]7100'!D11+'[13]7100'!D11+'[14]7100'!D11+'[15]7100'!D11+'[21]7100'!D11+'[22]7100'!D11+'[23]7100'!D11+'[24]7100'!D11+'[25]7100'!D11</f>
        <v>73818646.280000001</v>
      </c>
      <c r="D105" s="119">
        <f>'[1]7100'!E11+'[2]7100'!E11+'[3]7100'!E11+'[4]7100'!E11+'[5]7100'!E11+'[6]7100'!E11+'[7]7100'!E11+'[8]7100'!E11+'[9]7100'!E11+'[10]7100'!E11+'[11]7100'!E11+'[12]7100'!E11+'[13]7100'!E11+'[14]7100'!E11+'[15]7100'!E11+'[21]7100'!E11+'[22]7100'!E11+'[23]7100'!E11+'[24]7100'!E11+'[25]7100'!E11</f>
        <v>0</v>
      </c>
      <c r="E105" s="119">
        <f>'[1]7100'!F11+'[2]7100'!F11+'[3]7100'!F11+'[4]7100'!F11+'[5]7100'!F11+'[6]7100'!F11+'[7]7100'!F11+'[8]7100'!F11+'[9]7100'!F11+'[10]7100'!F11+'[11]7100'!F11+'[12]7100'!F11+'[13]7100'!F11+'[14]7100'!F11+'[15]7100'!F11+'[21]7100'!F11+'[22]7100'!F11+'[23]7100'!F11+'[24]7100'!F11+'[25]7100'!F11</f>
        <v>73818646.280000001</v>
      </c>
      <c r="F105" s="119">
        <f>'[1]7100'!G11+'[2]7100'!G11+'[3]7100'!G11+'[4]7100'!G11+'[5]7100'!G11+'[6]7100'!G11+'[7]7100'!G11+'[8]7100'!G11+'[9]7100'!G11+'[10]7100'!G11+'[11]7100'!G11+'[12]7100'!G11+'[13]7100'!G11+'[14]7100'!G11+'[15]7100'!G11+'[21]7100'!G11+'[22]7100'!G11+'[23]7100'!G11+'[24]7100'!G11+'[25]7100'!G11</f>
        <v>73144720.480000004</v>
      </c>
      <c r="G105" s="119">
        <f>'[1]7100'!H11+'[2]7100'!H11+'[3]7100'!H11+'[4]7100'!H11+'[5]7100'!H11+'[6]7100'!H11+'[7]7100'!H11+'[8]7100'!H11+'[9]7100'!H11+'[10]7100'!H11+'[11]7100'!H11+'[12]7100'!H11+'[13]7100'!H11+'[14]7100'!H11+'[15]7100'!H11+'[21]7100'!H11+'[22]7100'!H11+'[23]7100'!H11+'[24]7100'!H11+'[25]7100'!H11</f>
        <v>673925.79999999702</v>
      </c>
      <c r="H105" s="3"/>
      <c r="I105" s="3"/>
      <c r="J105" s="3"/>
      <c r="K105" s="3"/>
    </row>
    <row r="106" spans="1:11" s="32" customFormat="1" ht="21" hidden="1" customHeight="1">
      <c r="A106" s="97"/>
      <c r="B106" s="163" t="s">
        <v>314</v>
      </c>
      <c r="C106" s="119">
        <f>'[1]7100'!D12+'[2]7100'!D12+'[3]7100'!D12+'[4]7100'!D12+'[5]7100'!D12+'[6]7100'!D12+'[7]7100'!D12+'[8]7100'!D12+'[9]7100'!D12+'[10]7100'!D12+'[11]7100'!D12+'[12]7100'!D12+'[13]7100'!D12+'[14]7100'!D12+'[15]7100'!D12+'[21]7100'!D12+'[22]7100'!D12+'[23]7100'!D12+'[24]7100'!D12+'[25]7100'!D12</f>
        <v>4959114.3099999996</v>
      </c>
      <c r="D106" s="119">
        <f>'[1]7100'!E12+'[2]7100'!E12+'[3]7100'!E12+'[4]7100'!E12+'[5]7100'!E12+'[6]7100'!E12+'[7]7100'!E12+'[8]7100'!E12+'[9]7100'!E12+'[10]7100'!E12+'[11]7100'!E12+'[12]7100'!E12+'[13]7100'!E12+'[14]7100'!E12+'[15]7100'!E12+'[21]7100'!E12+'[22]7100'!E12+'[23]7100'!E12+'[24]7100'!E12+'[25]7100'!E12</f>
        <v>0</v>
      </c>
      <c r="E106" s="119">
        <f>'[1]7100'!F12+'[2]7100'!F12+'[3]7100'!F12+'[4]7100'!F12+'[5]7100'!F12+'[6]7100'!F12+'[7]7100'!F12+'[8]7100'!F12+'[9]7100'!F12+'[10]7100'!F12+'[11]7100'!F12+'[12]7100'!F12+'[13]7100'!F12+'[14]7100'!F12+'[15]7100'!F12+'[21]7100'!F12+'[22]7100'!F12+'[23]7100'!F12+'[24]7100'!F12+'[25]7100'!F12</f>
        <v>4959114.3099999996</v>
      </c>
      <c r="F106" s="119">
        <f>'[1]7100'!G12+'[2]7100'!G12+'[3]7100'!G12+'[4]7100'!G12+'[5]7100'!G12+'[6]7100'!G12+'[7]7100'!G12+'[8]7100'!G12+'[9]7100'!G12+'[10]7100'!G12+'[11]7100'!G12+'[12]7100'!G12+'[13]7100'!G12+'[14]7100'!G12+'[15]7100'!G12+'[21]7100'!G12+'[22]7100'!G12+'[23]7100'!G12+'[24]7100'!G12+'[25]7100'!G12</f>
        <v>4910699.12</v>
      </c>
      <c r="G106" s="119">
        <f>'[1]7100'!H12+'[2]7100'!H12+'[3]7100'!H12+'[4]7100'!H12+'[5]7100'!H12+'[6]7100'!H12+'[7]7100'!H12+'[8]7100'!H12+'[9]7100'!H12+'[10]7100'!H12+'[11]7100'!H12+'[12]7100'!H12+'[13]7100'!H12+'[14]7100'!H12+'[15]7100'!H12+'[21]7100'!H12+'[22]7100'!H12+'[23]7100'!H12+'[24]7100'!H12+'[25]7100'!H12</f>
        <v>48415.189999999478</v>
      </c>
      <c r="H106" s="3"/>
      <c r="I106" s="3"/>
      <c r="J106" s="3"/>
      <c r="K106" s="3"/>
    </row>
    <row r="107" spans="1:11" s="32" customFormat="1" ht="21" hidden="1" customHeight="1" thickBot="1">
      <c r="A107" s="97"/>
      <c r="B107" s="164" t="s">
        <v>407</v>
      </c>
      <c r="C107" s="165">
        <f>SUM(C99:C106)</f>
        <v>2425535435.6300001</v>
      </c>
      <c r="D107" s="165">
        <f>SUM(D99:D106)</f>
        <v>-43107381.810000002</v>
      </c>
      <c r="E107" s="165">
        <f>SUM(E99:E106)</f>
        <v>2382428053.8200006</v>
      </c>
      <c r="F107" s="165">
        <f>SUM(F99:F106)</f>
        <v>2015932094.8099997</v>
      </c>
      <c r="G107" s="166">
        <f>SUM(G99:G106)</f>
        <v>366495959.01000017</v>
      </c>
      <c r="H107" s="3"/>
      <c r="I107" s="3"/>
      <c r="J107" s="3"/>
      <c r="K107" s="3"/>
    </row>
    <row r="108" spans="1:11" s="32" customFormat="1" ht="21" hidden="1" customHeight="1">
      <c r="A108" s="97"/>
      <c r="B108" s="3"/>
      <c r="C108" s="3"/>
      <c r="D108" s="3"/>
      <c r="E108" s="3"/>
      <c r="F108" s="3"/>
      <c r="G108" s="3"/>
      <c r="H108" s="3"/>
      <c r="I108" s="3"/>
      <c r="J108" s="3"/>
      <c r="K108" s="3"/>
    </row>
    <row r="109" spans="1:11" s="32" customFormat="1" ht="21" hidden="1" customHeight="1" thickBot="1">
      <c r="A109" s="97"/>
      <c r="B109" s="3"/>
      <c r="C109" s="3"/>
      <c r="D109" s="3"/>
      <c r="E109" s="3"/>
      <c r="F109" s="3"/>
      <c r="G109" s="3"/>
      <c r="H109" s="3"/>
      <c r="I109" s="3"/>
      <c r="J109" s="3"/>
      <c r="K109" s="3"/>
    </row>
    <row r="110" spans="1:11" s="32" customFormat="1" ht="21" hidden="1" customHeight="1">
      <c r="A110" s="97"/>
      <c r="B110" s="233" t="s">
        <v>420</v>
      </c>
      <c r="C110" s="236" t="s">
        <v>408</v>
      </c>
      <c r="D110" s="236" t="s">
        <v>409</v>
      </c>
      <c r="E110" s="253" t="s">
        <v>410</v>
      </c>
      <c r="F110" s="253" t="s">
        <v>411</v>
      </c>
      <c r="G110" s="236" t="s">
        <v>412</v>
      </c>
      <c r="H110" s="236" t="s">
        <v>413</v>
      </c>
      <c r="I110" s="236" t="s">
        <v>414</v>
      </c>
      <c r="J110" s="236" t="s">
        <v>415</v>
      </c>
      <c r="K110" s="231" t="s">
        <v>416</v>
      </c>
    </row>
    <row r="111" spans="1:11" s="32" customFormat="1" ht="21" hidden="1" customHeight="1">
      <c r="A111" s="97"/>
      <c r="B111" s="234"/>
      <c r="C111" s="237"/>
      <c r="D111" s="237"/>
      <c r="E111" s="254"/>
      <c r="F111" s="254"/>
      <c r="G111" s="237"/>
      <c r="H111" s="237"/>
      <c r="I111" s="237"/>
      <c r="J111" s="237"/>
      <c r="K111" s="232"/>
    </row>
    <row r="112" spans="1:11" s="32" customFormat="1" ht="21" hidden="1" customHeight="1">
      <c r="A112" s="97"/>
      <c r="B112" s="235"/>
      <c r="C112" s="158" t="s">
        <v>303</v>
      </c>
      <c r="D112" s="158" t="s">
        <v>299</v>
      </c>
      <c r="E112" s="158" t="s">
        <v>300</v>
      </c>
      <c r="F112" s="158" t="s">
        <v>301</v>
      </c>
      <c r="G112" s="158" t="s">
        <v>302</v>
      </c>
      <c r="H112" s="158" t="s">
        <v>304</v>
      </c>
      <c r="I112" s="158" t="s">
        <v>305</v>
      </c>
      <c r="J112" s="158" t="s">
        <v>306</v>
      </c>
      <c r="K112" s="158" t="s">
        <v>417</v>
      </c>
    </row>
    <row r="113" spans="1:36" s="32" customFormat="1" ht="21" hidden="1" customHeight="1">
      <c r="A113" s="97"/>
      <c r="B113" s="161" t="s">
        <v>321</v>
      </c>
      <c r="C113" s="119">
        <f>'[1]7100'!D19+'[2]7100'!D19+'[3]7100'!D19+'[4]7100'!D19+'[5]7100'!D19+'[6]7100'!D19+'[7]7100'!D19+'[8]7100'!D19+'[9]7100'!D19+'[10]7100'!D19+'[11]7100'!D19+'[12]7100'!D19+'[13]7100'!D19+'[14]7100'!D19+'[15]7100'!D19+'[21]7100'!D19+'[22]7100'!D19+'[23]7100'!D19+'[24]7100'!D19+'[25]7100'!D19</f>
        <v>103894623.18000001</v>
      </c>
      <c r="D113" s="119">
        <f>'[1]7100'!E19+'[2]7100'!E19+'[3]7100'!E19+'[4]7100'!E19+'[5]7100'!E19+'[6]7100'!E19+'[7]7100'!E19+'[8]7100'!E19+'[9]7100'!E19+'[10]7100'!E19+'[11]7100'!E19+'[12]7100'!E19+'[13]7100'!E19+'[14]7100'!E19+'[15]7100'!E19+'[21]7100'!E19+'[22]7100'!E19+'[23]7100'!E19+'[24]7100'!E19+'[25]7100'!E19</f>
        <v>0</v>
      </c>
      <c r="E113" s="119">
        <f>'[1]7100'!F19+'[2]7100'!F19+'[3]7100'!F19+'[4]7100'!F19+'[5]7100'!F19+'[6]7100'!F19+'[7]7100'!F19+'[8]7100'!F19+'[9]7100'!F19+'[10]7100'!F19+'[11]7100'!F19+'[12]7100'!F19+'[13]7100'!F19+'[14]7100'!F19+'[15]7100'!F19+'[21]7100'!F19+'[22]7100'!F19+'[23]7100'!F19+'[24]7100'!F19+'[25]7100'!F19</f>
        <v>21229521.550000001</v>
      </c>
      <c r="F113" s="119">
        <f>'[1]7100'!G19+'[2]7100'!G19+'[3]7100'!G19+'[4]7100'!G19+'[5]7100'!G19+'[6]7100'!G19+'[7]7100'!G19+'[8]7100'!G19+'[9]7100'!G19+'[10]7100'!G19+'[11]7100'!G19+'[12]7100'!G19+'[13]7100'!G19+'[14]7100'!G19+'[15]7100'!G19+'[21]7100'!G19+'[22]7100'!G19+'[23]7100'!G19+'[24]7100'!G19+'[25]7100'!G19</f>
        <v>5065964.0599999996</v>
      </c>
      <c r="G113" s="119">
        <f>'[1]7100'!H19+'[2]7100'!H19+'[3]7100'!H19+'[4]7100'!H19+'[5]7100'!H19+'[6]7100'!H19+'[7]7100'!H19+'[8]7100'!H19+'[9]7100'!H19+'[10]7100'!H19+'[11]7100'!H19+'[12]7100'!H19+'[13]7100'!H19+'[14]7100'!H19+'[15]7100'!H19+'[21]7100'!H19+'[22]7100'!H19+'[23]7100'!H19+'[24]7100'!H19+'[25]7100'!H19</f>
        <v>77599137.570000008</v>
      </c>
      <c r="H113" s="119">
        <f>'[1]7100'!I19+'[2]7100'!I19+'[3]7100'!I19+'[4]7100'!I19+'[5]7100'!I19+'[6]7100'!I19+'[7]7100'!I19+'[8]7100'!I19+'[9]7100'!I19+'[10]7100'!I19+'[11]7100'!I19+'[12]7100'!I19+'[13]7100'!I19+'[14]7100'!I19+'[15]7100'!I19+'[21]7100'!I19+'[22]7100'!I19+'[23]7100'!I19+'[24]7100'!I19+'[25]7100'!I19</f>
        <v>8783167.2300000004</v>
      </c>
      <c r="I113" s="119">
        <f>'[1]7100'!J19+'[2]7100'!J19+'[3]7100'!J19+'[4]7100'!J19+'[5]7100'!J19+'[6]7100'!J19+'[7]7100'!J19+'[8]7100'!J19+'[9]7100'!J19+'[10]7100'!J19+'[11]7100'!J19+'[12]7100'!J19+'[13]7100'!J19+'[14]7100'!J19+'[15]7100'!J19+'[21]7100'!J19+'[22]7100'!J19+'[23]7100'!J19+'[24]7100'!J19+'[25]7100'!J19</f>
        <v>382984.33</v>
      </c>
      <c r="J113" s="119">
        <f>'[1]7100'!K19+'[2]7100'!K19+'[3]7100'!K19+'[4]7100'!K19+'[5]7100'!K19+'[6]7100'!K19+'[7]7100'!K19+'[8]7100'!K19+'[9]7100'!K19+'[10]7100'!K19+'[11]7100'!K19+'[12]7100'!K19+'[13]7100'!K19+'[14]7100'!K19+'[15]7100'!K19+'[21]7100'!K19+'[22]7100'!K19+'[23]7100'!K19+'[24]7100'!K19+'[25]7100'!K19</f>
        <v>1122382.02</v>
      </c>
      <c r="K113" s="119">
        <f>'[1]7100'!L19+'[2]7100'!L19+'[3]7100'!L19+'[4]7100'!L19+'[5]7100'!L19+'[6]7100'!L19+'[7]7100'!L19+'[8]7100'!L19+'[9]7100'!L19+'[10]7100'!L19+'[11]7100'!L19+'[12]7100'!L19+'[13]7100'!L19+'[14]7100'!L19+'[15]7100'!L19+'[21]7100'!L19+'[22]7100'!L19+'[23]7100'!L19+'[24]7100'!L19+'[25]7100'!L19</f>
        <v>67310603.99000001</v>
      </c>
      <c r="L113" s="119"/>
      <c r="M113" s="119"/>
      <c r="N113" s="119"/>
      <c r="O113" s="119"/>
      <c r="P113" s="119"/>
      <c r="Q113" s="119"/>
      <c r="R113" s="119"/>
      <c r="S113" s="119"/>
      <c r="T113" s="119"/>
      <c r="U113" s="119"/>
      <c r="V113" s="119"/>
      <c r="W113" s="119"/>
      <c r="X113" s="119"/>
      <c r="Y113" s="119"/>
      <c r="Z113" s="119"/>
      <c r="AA113" s="119"/>
      <c r="AB113" s="119"/>
      <c r="AC113" s="119"/>
      <c r="AD113" s="119"/>
      <c r="AE113" s="119"/>
    </row>
    <row r="114" spans="1:36" s="32" customFormat="1" ht="21" hidden="1" customHeight="1">
      <c r="A114" s="97"/>
      <c r="B114" s="163" t="s">
        <v>322</v>
      </c>
      <c r="C114" s="119">
        <f>'[1]7100'!D20+'[2]7100'!D20+'[3]7100'!D20+'[4]7100'!D20+'[5]7100'!D20+'[6]7100'!D20+'[7]7100'!D20+'[8]7100'!D20+'[9]7100'!D20+'[10]7100'!D20+'[11]7100'!D20+'[12]7100'!D20+'[13]7100'!D20+'[14]7100'!D20+'[15]7100'!D20+'[21]7100'!D20+'[22]7100'!D20+'[23]7100'!D20+'[24]7100'!D20+'[25]7100'!D20</f>
        <v>222787224.59999999</v>
      </c>
      <c r="D114" s="119">
        <f>'[1]7100'!E20+'[2]7100'!E20+'[3]7100'!E20+'[4]7100'!E20+'[5]7100'!E20+'[6]7100'!E20+'[7]7100'!E20+'[8]7100'!E20+'[9]7100'!E20+'[10]7100'!E20+'[11]7100'!E20+'[12]7100'!E20+'[13]7100'!E20+'[14]7100'!E20+'[15]7100'!E20+'[21]7100'!E20+'[22]7100'!E20+'[23]7100'!E20+'[24]7100'!E20+'[25]7100'!E20</f>
        <v>0</v>
      </c>
      <c r="E114" s="119">
        <f>'[1]7100'!F20+'[2]7100'!F20+'[3]7100'!F20+'[4]7100'!F20+'[5]7100'!F20+'[6]7100'!F20+'[7]7100'!F20+'[8]7100'!F20+'[9]7100'!F20+'[10]7100'!F20+'[11]7100'!F20+'[12]7100'!F20+'[13]7100'!F20+'[14]7100'!F20+'[15]7100'!F20+'[21]7100'!F20+'[22]7100'!F20+'[23]7100'!F20+'[24]7100'!F20+'[25]7100'!F20</f>
        <v>43381480.909999996</v>
      </c>
      <c r="F114" s="119">
        <f>'[1]7100'!G20+'[2]7100'!G20+'[3]7100'!G20+'[4]7100'!G20+'[5]7100'!G20+'[6]7100'!G20+'[7]7100'!G20+'[8]7100'!G20+'[9]7100'!G20+'[10]7100'!G20+'[11]7100'!G20+'[12]7100'!G20+'[13]7100'!G20+'[14]7100'!G20+'[15]7100'!G20+'[21]7100'!G20+'[22]7100'!G20+'[23]7100'!G20+'[24]7100'!G20+'[25]7100'!G20</f>
        <v>1659230.81</v>
      </c>
      <c r="G114" s="119">
        <f>'[1]7100'!H20+'[2]7100'!H20+'[3]7100'!H20+'[4]7100'!H20+'[5]7100'!H20+'[6]7100'!H20+'[7]7100'!H20+'[8]7100'!H20+'[9]7100'!H20+'[10]7100'!H20+'[11]7100'!H20+'[12]7100'!H20+'[13]7100'!H20+'[14]7100'!H20+'[15]7100'!H20+'[21]7100'!H20+'[22]7100'!H20+'[23]7100'!H20+'[24]7100'!H20+'[25]7100'!H20</f>
        <v>177746512.88</v>
      </c>
      <c r="H114" s="119">
        <f>'[1]7100'!I20+'[2]7100'!I20+'[3]7100'!I20+'[4]7100'!I20+'[5]7100'!I20+'[6]7100'!I20+'[7]7100'!I20+'[8]7100'!I20+'[9]7100'!I20+'[10]7100'!I20+'[11]7100'!I20+'[12]7100'!I20+'[13]7100'!I20+'[14]7100'!I20+'[15]7100'!I20+'[21]7100'!I20+'[22]7100'!I20+'[23]7100'!I20+'[24]7100'!I20+'[25]7100'!I20</f>
        <v>18907280.870000001</v>
      </c>
      <c r="I114" s="119">
        <f>'[1]7100'!J20+'[2]7100'!J20+'[3]7100'!J20+'[4]7100'!J20+'[5]7100'!J20+'[6]7100'!J20+'[7]7100'!J20+'[8]7100'!J20+'[9]7100'!J20+'[10]7100'!J20+'[11]7100'!J20+'[12]7100'!J20+'[13]7100'!J20+'[14]7100'!J20+'[15]7100'!J20+'[21]7100'!J20+'[22]7100'!J20+'[23]7100'!J20+'[24]7100'!J20+'[25]7100'!J20</f>
        <v>1314445.42</v>
      </c>
      <c r="J114" s="119">
        <f>'[1]7100'!K20+'[2]7100'!K20+'[3]7100'!K20+'[4]7100'!K20+'[5]7100'!K20+'[6]7100'!K20+'[7]7100'!K20+'[8]7100'!K20+'[9]7100'!K20+'[10]7100'!K20+'[11]7100'!K20+'[12]7100'!K20+'[13]7100'!K20+'[14]7100'!K20+'[15]7100'!K20+'[21]7100'!K20+'[22]7100'!K20+'[23]7100'!K20+'[24]7100'!K20+'[25]7100'!K20</f>
        <v>10268716.18</v>
      </c>
      <c r="K114" s="119">
        <f>'[1]7100'!L20+'[2]7100'!L20+'[3]7100'!L20+'[4]7100'!L20+'[5]7100'!L20+'[6]7100'!L20+'[7]7100'!L20+'[8]7100'!L20+'[9]7100'!L20+'[10]7100'!L20+'[11]7100'!L20+'[12]7100'!L20+'[13]7100'!L20+'[14]7100'!L20+'[15]7100'!L20+'[21]7100'!L20+'[22]7100'!L20+'[23]7100'!L20+'[24]7100'!L20+'[25]7100'!L20</f>
        <v>147256070.41</v>
      </c>
      <c r="L114" s="119"/>
      <c r="M114" s="119"/>
      <c r="N114" s="119"/>
      <c r="O114" s="119"/>
      <c r="P114" s="119"/>
      <c r="Q114" s="119"/>
      <c r="R114" s="119"/>
      <c r="S114" s="119"/>
      <c r="T114" s="119"/>
      <c r="U114" s="119"/>
      <c r="V114" s="119"/>
      <c r="W114" s="119"/>
      <c r="X114" s="119"/>
      <c r="Y114" s="119"/>
      <c r="Z114" s="119"/>
      <c r="AA114" s="119"/>
      <c r="AB114" s="119"/>
      <c r="AC114" s="119"/>
      <c r="AD114" s="119"/>
      <c r="AE114" s="119"/>
    </row>
    <row r="115" spans="1:36" s="32" customFormat="1" ht="21" hidden="1" customHeight="1">
      <c r="A115" s="97"/>
      <c r="B115" s="163" t="s">
        <v>323</v>
      </c>
      <c r="C115" s="119">
        <f>'[1]7100'!D21+'[2]7100'!D21+'[3]7100'!D21+'[4]7100'!D21+'[5]7100'!D21+'[6]7100'!D21+'[7]7100'!D21+'[8]7100'!D21+'[9]7100'!D21+'[10]7100'!D21+'[11]7100'!D21+'[12]7100'!D21+'[13]7100'!D21+'[14]7100'!D21+'[15]7100'!D21+'[21]7100'!D21+'[22]7100'!D21+'[23]7100'!D21+'[24]7100'!D21+'[25]7100'!D21</f>
        <v>413056765.93000013</v>
      </c>
      <c r="D115" s="119">
        <f>'[1]7100'!E21+'[2]7100'!E21+'[3]7100'!E21+'[4]7100'!E21+'[5]7100'!E21+'[6]7100'!E21+'[7]7100'!E21+'[8]7100'!E21+'[9]7100'!E21+'[10]7100'!E21+'[11]7100'!E21+'[12]7100'!E21+'[13]7100'!E21+'[14]7100'!E21+'[15]7100'!E21+'[21]7100'!E21+'[22]7100'!E21+'[23]7100'!E21+'[24]7100'!E21+'[25]7100'!E21</f>
        <v>1292843.8499999999</v>
      </c>
      <c r="E115" s="119">
        <f>'[1]7100'!F21+'[2]7100'!F21+'[3]7100'!F21+'[4]7100'!F21+'[5]7100'!F21+'[6]7100'!F21+'[7]7100'!F21+'[8]7100'!F21+'[9]7100'!F21+'[10]7100'!F21+'[11]7100'!F21+'[12]7100'!F21+'[13]7100'!F21+'[14]7100'!F21+'[15]7100'!F21+'[21]7100'!F21+'[22]7100'!F21+'[23]7100'!F21+'[24]7100'!F21+'[25]7100'!F21</f>
        <v>14571829.699999999</v>
      </c>
      <c r="F115" s="119">
        <f>'[1]7100'!G21+'[2]7100'!G21+'[3]7100'!G21+'[4]7100'!G21+'[5]7100'!G21+'[6]7100'!G21+'[7]7100'!G21+'[8]7100'!G21+'[9]7100'!G21+'[10]7100'!G21+'[11]7100'!G21+'[12]7100'!G21+'[13]7100'!G21+'[14]7100'!G21+'[15]7100'!G21+'[21]7100'!G21+'[22]7100'!G21+'[23]7100'!G21+'[24]7100'!G21+'[25]7100'!G21</f>
        <v>6193743.2400000002</v>
      </c>
      <c r="G115" s="119">
        <f>'[1]7100'!H21+'[2]7100'!H21+'[3]7100'!H21+'[4]7100'!H21+'[5]7100'!H21+'[6]7100'!H21+'[7]7100'!H21+'[8]7100'!H21+'[9]7100'!H21+'[10]7100'!H21+'[11]7100'!H21+'[12]7100'!H21+'[13]7100'!H21+'[14]7100'!H21+'[15]7100'!H21+'[21]7100'!H21+'[22]7100'!H21+'[23]7100'!H21+'[24]7100'!H21+'[25]7100'!H21</f>
        <v>393584036.84000009</v>
      </c>
      <c r="H115" s="119">
        <f>'[1]7100'!I21+'[2]7100'!I21+'[3]7100'!I21+'[4]7100'!I21+'[5]7100'!I21+'[6]7100'!I21+'[7]7100'!I21+'[8]7100'!I21+'[9]7100'!I21+'[10]7100'!I21+'[11]7100'!I21+'[12]7100'!I21+'[13]7100'!I21+'[14]7100'!I21+'[15]7100'!I21+'[21]7100'!I21+'[22]7100'!I21+'[23]7100'!I21+'[24]7100'!I21+'[25]7100'!I21</f>
        <v>142368727.37</v>
      </c>
      <c r="I115" s="119">
        <f>'[1]7100'!J21+'[2]7100'!J21+'[3]7100'!J21+'[4]7100'!J21+'[5]7100'!J21+'[6]7100'!J21+'[7]7100'!J21+'[8]7100'!J21+'[9]7100'!J21+'[10]7100'!J21+'[11]7100'!J21+'[12]7100'!J21+'[13]7100'!J21+'[14]7100'!J21+'[15]7100'!J21+'[21]7100'!J21+'[22]7100'!J21+'[23]7100'!J21+'[24]7100'!J21+'[25]7100'!J21</f>
        <v>3267791.34</v>
      </c>
      <c r="J115" s="119">
        <f>'[1]7100'!K21+'[2]7100'!K21+'[3]7100'!K21+'[4]7100'!K21+'[5]7100'!K21+'[6]7100'!K21+'[7]7100'!K21+'[8]7100'!K21+'[9]7100'!K21+'[10]7100'!K21+'[11]7100'!K21+'[12]7100'!K21+'[13]7100'!K21+'[14]7100'!K21+'[15]7100'!K21+'[21]7100'!K21+'[22]7100'!K21+'[23]7100'!K21+'[24]7100'!K21+'[25]7100'!K21</f>
        <v>18618758.600000001</v>
      </c>
      <c r="K115" s="119">
        <f>'[1]7100'!L21+'[2]7100'!L21+'[3]7100'!L21+'[4]7100'!L21+'[5]7100'!L21+'[6]7100'!L21+'[7]7100'!L21+'[8]7100'!L21+'[9]7100'!L21+'[10]7100'!L21+'[11]7100'!L21+'[12]7100'!L21+'[13]7100'!L21+'[14]7100'!L21+'[15]7100'!L21+'[21]7100'!L21+'[22]7100'!L21+'[23]7100'!L21+'[24]7100'!L21+'[25]7100'!L21</f>
        <v>229328759.52999997</v>
      </c>
      <c r="L115" s="119"/>
      <c r="M115" s="119"/>
      <c r="N115" s="119"/>
      <c r="O115" s="119"/>
      <c r="P115" s="119"/>
      <c r="Q115" s="119"/>
      <c r="R115" s="119"/>
      <c r="S115" s="119"/>
      <c r="T115" s="119"/>
      <c r="U115" s="119"/>
      <c r="V115" s="119"/>
      <c r="W115" s="119"/>
      <c r="X115" s="119"/>
      <c r="Y115" s="119"/>
      <c r="Z115" s="119"/>
      <c r="AA115" s="119"/>
      <c r="AB115" s="119"/>
      <c r="AC115" s="119"/>
      <c r="AD115" s="119"/>
      <c r="AE115" s="119"/>
    </row>
    <row r="116" spans="1:36" s="32" customFormat="1" ht="21" hidden="1" customHeight="1">
      <c r="A116" s="97"/>
      <c r="B116" s="163" t="s">
        <v>310</v>
      </c>
      <c r="C116" s="119">
        <f>'[1]7100'!D22+'[2]7100'!D22+'[3]7100'!D22+'[4]7100'!D22+'[5]7100'!D22+'[6]7100'!D22+'[7]7100'!D22+'[8]7100'!D22+'[9]7100'!D22+'[10]7100'!D22+'[11]7100'!D22+'[12]7100'!D22+'[13]7100'!D22+'[14]7100'!D22+'[15]7100'!D22+'[21]7100'!D22+'[22]7100'!D22+'[23]7100'!D22+'[24]7100'!D22+'[25]7100'!D22</f>
        <v>421581144.31999999</v>
      </c>
      <c r="D116" s="119">
        <f>'[1]7100'!E22+'[2]7100'!E22+'[3]7100'!E22+'[4]7100'!E22+'[5]7100'!E22+'[6]7100'!E22+'[7]7100'!E22+'[8]7100'!E22+'[9]7100'!E22+'[10]7100'!E22+'[11]7100'!E22+'[12]7100'!E22+'[13]7100'!E22+'[14]7100'!E22+'[15]7100'!E22+'[21]7100'!E22+'[22]7100'!E22+'[23]7100'!E22+'[24]7100'!E22+'[25]7100'!E22</f>
        <v>-4537334.57</v>
      </c>
      <c r="E116" s="119">
        <f>'[1]7100'!F22+'[2]7100'!F22+'[3]7100'!F22+'[4]7100'!F22+'[5]7100'!F22+'[6]7100'!F22+'[7]7100'!F22+'[8]7100'!F22+'[9]7100'!F22+'[10]7100'!F22+'[11]7100'!F22+'[12]7100'!F22+'[13]7100'!F22+'[14]7100'!F22+'[15]7100'!F22+'[21]7100'!F22+'[22]7100'!F22+'[23]7100'!F22+'[24]7100'!F22+'[25]7100'!F22</f>
        <v>20854658.210000001</v>
      </c>
      <c r="F116" s="119">
        <f>'[1]7100'!G22+'[2]7100'!G22+'[3]7100'!G22+'[4]7100'!G22+'[5]7100'!G22+'[6]7100'!G22+'[7]7100'!G22+'[8]7100'!G22+'[9]7100'!G22+'[10]7100'!G22+'[11]7100'!G22+'[12]7100'!G22+'[13]7100'!G22+'[14]7100'!G22+'[15]7100'!G22+'[21]7100'!G22+'[22]7100'!G22+'[23]7100'!G22+'[24]7100'!G22+'[25]7100'!G22</f>
        <v>0</v>
      </c>
      <c r="G116" s="119">
        <f>'[1]7100'!H22+'[2]7100'!H22+'[3]7100'!H22+'[4]7100'!H22+'[5]7100'!H22+'[6]7100'!H22+'[7]7100'!H22+'[8]7100'!H22+'[9]7100'!H22+'[10]7100'!H22+'[11]7100'!H22+'[12]7100'!H22+'[13]7100'!H22+'[14]7100'!H22+'[15]7100'!H22+'[21]7100'!H22+'[22]7100'!H22+'[23]7100'!H22+'[24]7100'!H22+'[25]7100'!H22</f>
        <v>396189151.54000002</v>
      </c>
      <c r="H116" s="119">
        <f>'[1]7100'!I22+'[2]7100'!I22+'[3]7100'!I22+'[4]7100'!I22+'[5]7100'!I22+'[6]7100'!I22+'[7]7100'!I22+'[8]7100'!I22+'[9]7100'!I22+'[10]7100'!I22+'[11]7100'!I22+'[12]7100'!I22+'[13]7100'!I22+'[14]7100'!I22+'[15]7100'!I22+'[21]7100'!I22+'[22]7100'!I22+'[23]7100'!I22+'[24]7100'!I22+'[25]7100'!I22</f>
        <v>183151318.02999994</v>
      </c>
      <c r="I116" s="119">
        <f>'[1]7100'!J22+'[2]7100'!J22+'[3]7100'!J22+'[4]7100'!J22+'[5]7100'!J22+'[6]7100'!J22+'[7]7100'!J22+'[8]7100'!J22+'[9]7100'!J22+'[10]7100'!J22+'[11]7100'!J22+'[12]7100'!J22+'[13]7100'!J22+'[14]7100'!J22+'[15]7100'!J22+'[21]7100'!J22+'[22]7100'!J22+'[23]7100'!J22+'[24]7100'!J22+'[25]7100'!J22</f>
        <v>0</v>
      </c>
      <c r="J116" s="119">
        <f>'[1]7100'!K22+'[2]7100'!K22+'[3]7100'!K22+'[4]7100'!K22+'[5]7100'!K22+'[6]7100'!K22+'[7]7100'!K22+'[8]7100'!K22+'[9]7100'!K22+'[10]7100'!K22+'[11]7100'!K22+'[12]7100'!K22+'[13]7100'!K22+'[14]7100'!K22+'[15]7100'!K22+'[21]7100'!K22+'[22]7100'!K22+'[23]7100'!K22+'[24]7100'!K22+'[25]7100'!K22</f>
        <v>9574.4</v>
      </c>
      <c r="K116" s="119">
        <f>'[1]7100'!L22+'[2]7100'!L22+'[3]7100'!L22+'[4]7100'!L22+'[5]7100'!L22+'[6]7100'!L22+'[7]7100'!L22+'[8]7100'!L22+'[9]7100'!L22+'[10]7100'!L22+'[11]7100'!L22+'[12]7100'!L22+'[13]7100'!L22+'[14]7100'!L22+'[15]7100'!L22+'[21]7100'!L22+'[22]7100'!L22+'[23]7100'!L22+'[24]7100'!L22+'[25]7100'!L22</f>
        <v>213028259.11000001</v>
      </c>
      <c r="L116" s="119"/>
      <c r="M116" s="119"/>
      <c r="N116" s="119"/>
      <c r="O116" s="119"/>
      <c r="P116" s="119"/>
      <c r="Q116" s="119"/>
      <c r="R116" s="119"/>
      <c r="S116" s="119"/>
      <c r="T116" s="119"/>
      <c r="U116" s="119"/>
      <c r="V116" s="119"/>
      <c r="W116" s="119"/>
      <c r="X116" s="119"/>
      <c r="Y116" s="119"/>
      <c r="Z116" s="119"/>
      <c r="AA116" s="119"/>
      <c r="AB116" s="119"/>
      <c r="AC116" s="119"/>
      <c r="AD116" s="119"/>
      <c r="AE116" s="119"/>
    </row>
    <row r="117" spans="1:36" s="32" customFormat="1" ht="21" hidden="1" customHeight="1">
      <c r="A117" s="97"/>
      <c r="B117" s="163" t="s">
        <v>324</v>
      </c>
      <c r="C117" s="119">
        <f>'[1]7100'!D23+'[2]7100'!D23+'[3]7100'!D23+'[4]7100'!D23+'[5]7100'!D23+'[6]7100'!D23+'[7]7100'!D23+'[8]7100'!D23+'[9]7100'!D23+'[10]7100'!D23+'[11]7100'!D23+'[12]7100'!D23+'[13]7100'!D23+'[14]7100'!D23+'[15]7100'!D23+'[21]7100'!D23+'[22]7100'!D23+'[23]7100'!D23+'[24]7100'!D23+'[25]7100'!D23</f>
        <v>313923.52999999997</v>
      </c>
      <c r="D117" s="119">
        <f>'[1]7100'!E23+'[2]7100'!E23+'[3]7100'!E23+'[4]7100'!E23+'[5]7100'!E23+'[6]7100'!E23+'[7]7100'!E23+'[8]7100'!E23+'[9]7100'!E23+'[10]7100'!E23+'[11]7100'!E23+'[12]7100'!E23+'[13]7100'!E23+'[14]7100'!E23+'[15]7100'!E23+'[21]7100'!E23+'[22]7100'!E23+'[23]7100'!E23+'[24]7100'!E23+'[25]7100'!E23</f>
        <v>0</v>
      </c>
      <c r="E117" s="119">
        <f>'[1]7100'!F23+'[2]7100'!F23+'[3]7100'!F23+'[4]7100'!F23+'[5]7100'!F23+'[6]7100'!F23+'[7]7100'!F23+'[8]7100'!F23+'[9]7100'!F23+'[10]7100'!F23+'[11]7100'!F23+'[12]7100'!F23+'[13]7100'!F23+'[14]7100'!F23+'[15]7100'!F23+'[21]7100'!F23+'[22]7100'!F23+'[23]7100'!F23+'[24]7100'!F23+'[25]7100'!F23</f>
        <v>230</v>
      </c>
      <c r="F117" s="119">
        <f>'[1]7100'!G23+'[2]7100'!G23+'[3]7100'!G23+'[4]7100'!G23+'[5]7100'!G23+'[6]7100'!G23+'[7]7100'!G23+'[8]7100'!G23+'[9]7100'!G23+'[10]7100'!G23+'[11]7100'!G23+'[12]7100'!G23+'[13]7100'!G23+'[14]7100'!G23+'[15]7100'!G23+'[21]7100'!G23+'[22]7100'!G23+'[23]7100'!G23+'[24]7100'!G23+'[25]7100'!G23</f>
        <v>0</v>
      </c>
      <c r="G117" s="119">
        <f>'[1]7100'!H23+'[2]7100'!H23+'[3]7100'!H23+'[4]7100'!H23+'[5]7100'!H23+'[6]7100'!H23+'[7]7100'!H23+'[8]7100'!H23+'[9]7100'!H23+'[10]7100'!H23+'[11]7100'!H23+'[12]7100'!H23+'[13]7100'!H23+'[14]7100'!H23+'[15]7100'!H23+'[21]7100'!H23+'[22]7100'!H23+'[23]7100'!H23+'[24]7100'!H23+'[25]7100'!H23</f>
        <v>313693.52999999997</v>
      </c>
      <c r="H117" s="119">
        <f>'[1]7100'!I23+'[2]7100'!I23+'[3]7100'!I23+'[4]7100'!I23+'[5]7100'!I23+'[6]7100'!I23+'[7]7100'!I23+'[8]7100'!I23+'[9]7100'!I23+'[10]7100'!I23+'[11]7100'!I23+'[12]7100'!I23+'[13]7100'!I23+'[14]7100'!I23+'[15]7100'!I23+'[21]7100'!I23+'[22]7100'!I23+'[23]7100'!I23+'[24]7100'!I23+'[25]7100'!I23</f>
        <v>266568.71999999997</v>
      </c>
      <c r="I117" s="119">
        <f>'[1]7100'!J23+'[2]7100'!J23+'[3]7100'!J23+'[4]7100'!J23+'[5]7100'!J23+'[6]7100'!J23+'[7]7100'!J23+'[8]7100'!J23+'[9]7100'!J23+'[10]7100'!J23+'[11]7100'!J23+'[12]7100'!J23+'[13]7100'!J23+'[14]7100'!J23+'[15]7100'!J23+'[21]7100'!J23+'[22]7100'!J23+'[23]7100'!J23+'[24]7100'!J23+'[25]7100'!J23</f>
        <v>0</v>
      </c>
      <c r="J117" s="119">
        <f>'[1]7100'!K23+'[2]7100'!K23+'[3]7100'!K23+'[4]7100'!K23+'[5]7100'!K23+'[6]7100'!K23+'[7]7100'!K23+'[8]7100'!K23+'[9]7100'!K23+'[10]7100'!K23+'[11]7100'!K23+'[12]7100'!K23+'[13]7100'!K23+'[14]7100'!K23+'[15]7100'!K23+'[21]7100'!K23+'[22]7100'!K23+'[23]7100'!K23+'[24]7100'!K23+'[25]7100'!K23</f>
        <v>0</v>
      </c>
      <c r="K117" s="119">
        <f>'[1]7100'!L23+'[2]7100'!L23+'[3]7100'!L23+'[4]7100'!L23+'[5]7100'!L23+'[6]7100'!L23+'[7]7100'!L23+'[8]7100'!L23+'[9]7100'!L23+'[10]7100'!L23+'[11]7100'!L23+'[12]7100'!L23+'[13]7100'!L23+'[14]7100'!L23+'[15]7100'!L23+'[21]7100'!L23+'[22]7100'!L23+'[23]7100'!L23+'[24]7100'!L23+'[25]7100'!L23</f>
        <v>47124.80999999999</v>
      </c>
      <c r="L117" s="119"/>
      <c r="M117" s="119"/>
      <c r="N117" s="119"/>
      <c r="O117" s="119"/>
      <c r="P117" s="119"/>
      <c r="Q117" s="119"/>
      <c r="R117" s="119"/>
      <c r="S117" s="119"/>
      <c r="T117" s="119"/>
      <c r="U117" s="119"/>
      <c r="V117" s="119"/>
      <c r="W117" s="119"/>
      <c r="X117" s="119"/>
      <c r="Y117" s="119"/>
      <c r="Z117" s="119"/>
      <c r="AA117" s="119"/>
      <c r="AB117" s="119"/>
      <c r="AC117" s="119"/>
      <c r="AD117" s="119"/>
      <c r="AE117" s="119"/>
    </row>
    <row r="118" spans="1:36" s="32" customFormat="1" ht="21" hidden="1" customHeight="1">
      <c r="A118" s="97"/>
      <c r="B118" s="163" t="s">
        <v>325</v>
      </c>
      <c r="C118" s="119">
        <f>'[1]7100'!D24+'[2]7100'!D24+'[3]7100'!D24+'[4]7100'!D24+'[5]7100'!D24+'[6]7100'!D24+'[7]7100'!D24+'[8]7100'!D24+'[9]7100'!D24+'[10]7100'!D24+'[11]7100'!D24+'[12]7100'!D24+'[13]7100'!D24+'[14]7100'!D24+'[15]7100'!D24+'[21]7100'!D24+'[22]7100'!D24+'[23]7100'!D24+'[24]7100'!D24+'[25]7100'!D24</f>
        <v>39341.4</v>
      </c>
      <c r="D118" s="119">
        <f>'[1]7100'!E24+'[2]7100'!E24+'[3]7100'!E24+'[4]7100'!E24+'[5]7100'!E24+'[6]7100'!E24+'[7]7100'!E24+'[8]7100'!E24+'[9]7100'!E24+'[10]7100'!E24+'[11]7100'!E24+'[12]7100'!E24+'[13]7100'!E24+'[14]7100'!E24+'[15]7100'!E24+'[21]7100'!E24+'[22]7100'!E24+'[23]7100'!E24+'[24]7100'!E24+'[25]7100'!E24</f>
        <v>0</v>
      </c>
      <c r="E118" s="119">
        <f>'[1]7100'!F24+'[2]7100'!F24+'[3]7100'!F24+'[4]7100'!F24+'[5]7100'!F24+'[6]7100'!F24+'[7]7100'!F24+'[8]7100'!F24+'[9]7100'!F24+'[10]7100'!F24+'[11]7100'!F24+'[12]7100'!F24+'[13]7100'!F24+'[14]7100'!F24+'[15]7100'!F24+'[21]7100'!F24+'[22]7100'!F24+'[23]7100'!F24+'[24]7100'!F24+'[25]7100'!F24</f>
        <v>0</v>
      </c>
      <c r="F118" s="119">
        <f>'[1]7100'!G24+'[2]7100'!G24+'[3]7100'!G24+'[4]7100'!G24+'[5]7100'!G24+'[6]7100'!G24+'[7]7100'!G24+'[8]7100'!G24+'[9]7100'!G24+'[10]7100'!G24+'[11]7100'!G24+'[12]7100'!G24+'[13]7100'!G24+'[14]7100'!G24+'[15]7100'!G24+'[21]7100'!G24+'[22]7100'!G24+'[23]7100'!G24+'[24]7100'!G24+'[25]7100'!G24</f>
        <v>0</v>
      </c>
      <c r="G118" s="119">
        <f>'[1]7100'!H24+'[2]7100'!H24+'[3]7100'!H24+'[4]7100'!H24+'[5]7100'!H24+'[6]7100'!H24+'[7]7100'!H24+'[8]7100'!H24+'[9]7100'!H24+'[10]7100'!H24+'[11]7100'!H24+'[12]7100'!H24+'[13]7100'!H24+'[14]7100'!H24+'[15]7100'!H24+'[21]7100'!H24+'[22]7100'!H24+'[23]7100'!H24+'[24]7100'!H24+'[25]7100'!H24</f>
        <v>39341.4</v>
      </c>
      <c r="H118" s="119">
        <f>'[1]7100'!I24+'[2]7100'!I24+'[3]7100'!I24+'[4]7100'!I24+'[5]7100'!I24+'[6]7100'!I24+'[7]7100'!I24+'[8]7100'!I24+'[9]7100'!I24+'[10]7100'!I24+'[11]7100'!I24+'[12]7100'!I24+'[13]7100'!I24+'[14]7100'!I24+'[15]7100'!I24+'[21]7100'!I24+'[22]7100'!I24+'[23]7100'!I24+'[24]7100'!I24+'[25]7100'!I24</f>
        <v>13945.44</v>
      </c>
      <c r="I118" s="119">
        <f>'[1]7100'!J24+'[2]7100'!J24+'[3]7100'!J24+'[4]7100'!J24+'[5]7100'!J24+'[6]7100'!J24+'[7]7100'!J24+'[8]7100'!J24+'[9]7100'!J24+'[10]7100'!J24+'[11]7100'!J24+'[12]7100'!J24+'[13]7100'!J24+'[14]7100'!J24+'[15]7100'!J24+'[21]7100'!J24+'[22]7100'!J24+'[23]7100'!J24+'[24]7100'!J24+'[25]7100'!J24</f>
        <v>0</v>
      </c>
      <c r="J118" s="119">
        <f>'[1]7100'!K24+'[2]7100'!K24+'[3]7100'!K24+'[4]7100'!K24+'[5]7100'!K24+'[6]7100'!K24+'[7]7100'!K24+'[8]7100'!K24+'[9]7100'!K24+'[10]7100'!K24+'[11]7100'!K24+'[12]7100'!K24+'[13]7100'!K24+'[14]7100'!K24+'[15]7100'!K24+'[21]7100'!K24+'[22]7100'!K24+'[23]7100'!K24+'[24]7100'!K24+'[25]7100'!K24</f>
        <v>0</v>
      </c>
      <c r="K118" s="119">
        <f>'[1]7100'!L24+'[2]7100'!L24+'[3]7100'!L24+'[4]7100'!L24+'[5]7100'!L24+'[6]7100'!L24+'[7]7100'!L24+'[8]7100'!L24+'[9]7100'!L24+'[10]7100'!L24+'[11]7100'!L24+'[12]7100'!L24+'[13]7100'!L24+'[14]7100'!L24+'[15]7100'!L24+'[21]7100'!L24+'[22]7100'!L24+'[23]7100'!L24+'[24]7100'!L24+'[25]7100'!L24</f>
        <v>25395.96</v>
      </c>
      <c r="L118" s="119"/>
      <c r="M118" s="119"/>
      <c r="N118" s="119"/>
      <c r="O118" s="119"/>
      <c r="P118" s="119"/>
      <c r="Q118" s="119"/>
      <c r="R118" s="119"/>
      <c r="S118" s="119"/>
      <c r="T118" s="119"/>
      <c r="U118" s="119"/>
      <c r="V118" s="119"/>
      <c r="W118" s="119"/>
      <c r="X118" s="119"/>
      <c r="Y118" s="119"/>
      <c r="Z118" s="119"/>
      <c r="AA118" s="119"/>
      <c r="AB118" s="119"/>
      <c r="AC118" s="119"/>
      <c r="AD118" s="119"/>
      <c r="AE118" s="119"/>
    </row>
    <row r="119" spans="1:36" s="32" customFormat="1" ht="21" hidden="1" customHeight="1">
      <c r="A119" s="97"/>
      <c r="B119" s="163" t="s">
        <v>312</v>
      </c>
      <c r="C119" s="119">
        <f>'[1]7100'!D25+'[2]7100'!D25+'[3]7100'!D25+'[4]7100'!D25+'[5]7100'!D25+'[6]7100'!D25+'[7]7100'!D25+'[8]7100'!D25+'[9]7100'!D25+'[10]7100'!D25+'[11]7100'!D25+'[12]7100'!D25+'[13]7100'!D25+'[14]7100'!D25+'[15]7100'!D25+'[21]7100'!D25+'[22]7100'!D25+'[23]7100'!D25+'[24]7100'!D25+'[25]7100'!D25</f>
        <v>227997849.59</v>
      </c>
      <c r="D119" s="119">
        <f>'[1]7100'!E25+'[2]7100'!E25+'[3]7100'!E25+'[4]7100'!E25+'[5]7100'!E25+'[6]7100'!E25+'[7]7100'!E25+'[8]7100'!E25+'[9]7100'!E25+'[10]7100'!E25+'[11]7100'!E25+'[12]7100'!E25+'[13]7100'!E25+'[14]7100'!E25+'[15]7100'!E25+'[21]7100'!E25+'[22]7100'!E25+'[23]7100'!E25+'[24]7100'!E25+'[25]7100'!E25</f>
        <v>-375000.99</v>
      </c>
      <c r="E119" s="119">
        <f>'[1]7100'!F25+'[2]7100'!F25+'[3]7100'!F25+'[4]7100'!F25+'[5]7100'!F25+'[6]7100'!F25+'[7]7100'!F25+'[8]7100'!F25+'[9]7100'!F25+'[10]7100'!F25+'[11]7100'!F25+'[12]7100'!F25+'[13]7100'!F25+'[14]7100'!F25+'[15]7100'!F25+'[21]7100'!F25+'[22]7100'!F25+'[23]7100'!F25+'[24]7100'!F25+'[25]7100'!F25</f>
        <v>7727925.5999999996</v>
      </c>
      <c r="F119" s="119">
        <f>'[1]7100'!G25+'[2]7100'!G25+'[3]7100'!G25+'[4]7100'!G25+'[5]7100'!G25+'[6]7100'!G25+'[7]7100'!G25+'[8]7100'!G25+'[9]7100'!G25+'[10]7100'!G25+'[11]7100'!G25+'[12]7100'!G25+'[13]7100'!G25+'[14]7100'!G25+'[15]7100'!G25+'[21]7100'!G25+'[22]7100'!G25+'[23]7100'!G25+'[24]7100'!G25+'[25]7100'!G25</f>
        <v>0</v>
      </c>
      <c r="G119" s="119">
        <f>'[1]7100'!H25+'[2]7100'!H25+'[3]7100'!H25+'[4]7100'!H25+'[5]7100'!H25+'[6]7100'!H25+'[7]7100'!H25+'[8]7100'!H25+'[9]7100'!H25+'[10]7100'!H25+'[11]7100'!H25+'[12]7100'!H25+'[13]7100'!H25+'[14]7100'!H25+'[15]7100'!H25+'[21]7100'!H25+'[22]7100'!H25+'[23]7100'!H25+'[24]7100'!H25+'[25]7100'!H25</f>
        <v>219894923</v>
      </c>
      <c r="H119" s="119">
        <f>'[1]7100'!I25+'[2]7100'!I25+'[3]7100'!I25+'[4]7100'!I25+'[5]7100'!I25+'[6]7100'!I25+'[7]7100'!I25+'[8]7100'!I25+'[9]7100'!I25+'[10]7100'!I25+'[11]7100'!I25+'[12]7100'!I25+'[13]7100'!I25+'[14]7100'!I25+'[15]7100'!I25+'[21]7100'!I25+'[22]7100'!I25+'[23]7100'!I25+'[24]7100'!I25+'[25]7100'!I25</f>
        <v>119695864.87</v>
      </c>
      <c r="I119" s="119">
        <f>'[1]7100'!J25+'[2]7100'!J25+'[3]7100'!J25+'[4]7100'!J25+'[5]7100'!J25+'[6]7100'!J25+'[7]7100'!J25+'[8]7100'!J25+'[9]7100'!J25+'[10]7100'!J25+'[11]7100'!J25+'[12]7100'!J25+'[13]7100'!J25+'[14]7100'!J25+'[15]7100'!J25+'[21]7100'!J25+'[22]7100'!J25+'[23]7100'!J25+'[24]7100'!J25+'[25]7100'!J25</f>
        <v>0</v>
      </c>
      <c r="J119" s="119">
        <f>'[1]7100'!K25+'[2]7100'!K25+'[3]7100'!K25+'[4]7100'!K25+'[5]7100'!K25+'[6]7100'!K25+'[7]7100'!K25+'[8]7100'!K25+'[9]7100'!K25+'[10]7100'!K25+'[11]7100'!K25+'[12]7100'!K25+'[13]7100'!K25+'[14]7100'!K25+'[15]7100'!K25+'[21]7100'!K25+'[22]7100'!K25+'[23]7100'!K25+'[24]7100'!K25+'[25]7100'!K25</f>
        <v>0</v>
      </c>
      <c r="K119" s="119">
        <f>'[1]7100'!L25+'[2]7100'!L25+'[3]7100'!L25+'[4]7100'!L25+'[5]7100'!L25+'[6]7100'!L25+'[7]7100'!L25+'[8]7100'!L25+'[9]7100'!L25+'[10]7100'!L25+'[11]7100'!L25+'[12]7100'!L25+'[13]7100'!L25+'[14]7100'!L25+'[15]7100'!L25+'[21]7100'!L25+'[22]7100'!L25+'[23]7100'!L25+'[24]7100'!L25+'[25]7100'!L25</f>
        <v>100199058.13</v>
      </c>
      <c r="L119" s="119"/>
      <c r="M119" s="119"/>
      <c r="N119" s="119"/>
      <c r="O119" s="119"/>
      <c r="P119" s="119"/>
      <c r="Q119" s="119"/>
      <c r="R119" s="119"/>
      <c r="S119" s="119"/>
      <c r="T119" s="119"/>
      <c r="U119" s="119"/>
      <c r="V119" s="119"/>
      <c r="W119" s="119"/>
      <c r="X119" s="119"/>
      <c r="Y119" s="119"/>
      <c r="Z119" s="119"/>
      <c r="AA119" s="119"/>
      <c r="AB119" s="119"/>
      <c r="AC119" s="119"/>
      <c r="AD119" s="119"/>
      <c r="AE119" s="119"/>
    </row>
    <row r="120" spans="1:36" s="32" customFormat="1" ht="21" hidden="1" customHeight="1">
      <c r="A120" s="97"/>
      <c r="B120" s="163" t="s">
        <v>313</v>
      </c>
      <c r="C120" s="119">
        <f>'[1]7100'!D26+'[2]7100'!D26+'[3]7100'!D26+'[4]7100'!D26+'[5]7100'!D26+'[6]7100'!D26+'[7]7100'!D26+'[8]7100'!D26+'[9]7100'!D26+'[10]7100'!D26+'[11]7100'!D26+'[12]7100'!D26+'[13]7100'!D26+'[14]7100'!D26+'[15]7100'!D26+'[21]7100'!D26+'[22]7100'!D26+'[23]7100'!D26+'[24]7100'!D26+'[25]7100'!D26</f>
        <v>179973.37</v>
      </c>
      <c r="D120" s="119">
        <f>'[1]7100'!E26+'[2]7100'!E26+'[3]7100'!E26+'[4]7100'!E26+'[5]7100'!E26+'[6]7100'!E26+'[7]7100'!E26+'[8]7100'!E26+'[9]7100'!E26+'[10]7100'!E26+'[11]7100'!E26+'[12]7100'!E26+'[13]7100'!E26+'[14]7100'!E26+'[15]7100'!E26+'[21]7100'!E26+'[22]7100'!E26+'[23]7100'!E26+'[24]7100'!E26+'[25]7100'!E26</f>
        <v>0</v>
      </c>
      <c r="E120" s="119">
        <f>'[1]7100'!F26+'[2]7100'!F26+'[3]7100'!F26+'[4]7100'!F26+'[5]7100'!F26+'[6]7100'!F26+'[7]7100'!F26+'[8]7100'!F26+'[9]7100'!F26+'[10]7100'!F26+'[11]7100'!F26+'[12]7100'!F26+'[13]7100'!F26+'[14]7100'!F26+'[15]7100'!F26+'[21]7100'!F26+'[22]7100'!F26+'[23]7100'!F26+'[24]7100'!F26+'[25]7100'!F26</f>
        <v>0</v>
      </c>
      <c r="F120" s="119">
        <f>'[1]7100'!G26+'[2]7100'!G26+'[3]7100'!G26+'[4]7100'!G26+'[5]7100'!G26+'[6]7100'!G26+'[7]7100'!G26+'[8]7100'!G26+'[9]7100'!G26+'[10]7100'!G26+'[11]7100'!G26+'[12]7100'!G26+'[13]7100'!G26+'[14]7100'!G26+'[15]7100'!G26+'[21]7100'!G26+'[22]7100'!G26+'[23]7100'!G26+'[24]7100'!G26+'[25]7100'!G26</f>
        <v>0</v>
      </c>
      <c r="G120" s="119">
        <f>'[1]7100'!H26+'[2]7100'!H26+'[3]7100'!H26+'[4]7100'!H26+'[5]7100'!H26+'[6]7100'!H26+'[7]7100'!H26+'[8]7100'!H26+'[9]7100'!H26+'[10]7100'!H26+'[11]7100'!H26+'[12]7100'!H26+'[13]7100'!H26+'[14]7100'!H26+'[15]7100'!H26+'[21]7100'!H26+'[22]7100'!H26+'[23]7100'!H26+'[24]7100'!H26+'[25]7100'!H26</f>
        <v>179973.37</v>
      </c>
      <c r="H120" s="119">
        <f>'[1]7100'!I26+'[2]7100'!I26+'[3]7100'!I26+'[4]7100'!I26+'[5]7100'!I26+'[6]7100'!I26+'[7]7100'!I26+'[8]7100'!I26+'[9]7100'!I26+'[10]7100'!I26+'[11]7100'!I26+'[12]7100'!I26+'[13]7100'!I26+'[14]7100'!I26+'[15]7100'!I26+'[21]7100'!I26+'[22]7100'!I26+'[23]7100'!I26+'[24]7100'!I26+'[25]7100'!I26</f>
        <v>9447</v>
      </c>
      <c r="I120" s="119">
        <f>'[1]7100'!J26+'[2]7100'!J26+'[3]7100'!J26+'[4]7100'!J26+'[5]7100'!J26+'[6]7100'!J26+'[7]7100'!J26+'[8]7100'!J26+'[9]7100'!J26+'[10]7100'!J26+'[11]7100'!J26+'[12]7100'!J26+'[13]7100'!J26+'[14]7100'!J26+'[15]7100'!J26+'[21]7100'!J26+'[22]7100'!J26+'[23]7100'!J26+'[24]7100'!J26+'[25]7100'!J26</f>
        <v>0</v>
      </c>
      <c r="J120" s="119">
        <f>'[1]7100'!K26+'[2]7100'!K26+'[3]7100'!K26+'[4]7100'!K26+'[5]7100'!K26+'[6]7100'!K26+'[7]7100'!K26+'[8]7100'!K26+'[9]7100'!K26+'[10]7100'!K26+'[11]7100'!K26+'[12]7100'!K26+'[13]7100'!K26+'[14]7100'!K26+'[15]7100'!K26+'[21]7100'!K26+'[22]7100'!K26+'[23]7100'!K26+'[24]7100'!K26+'[25]7100'!K26</f>
        <v>86205.35</v>
      </c>
      <c r="K120" s="119">
        <f>'[1]7100'!L26+'[2]7100'!L26+'[3]7100'!L26+'[4]7100'!L26+'[5]7100'!L26+'[6]7100'!L26+'[7]7100'!L26+'[8]7100'!L26+'[9]7100'!L26+'[10]7100'!L26+'[11]7100'!L26+'[12]7100'!L26+'[13]7100'!L26+'[14]7100'!L26+'[15]7100'!L26+'[21]7100'!L26+'[22]7100'!L26+'[23]7100'!L26+'[24]7100'!L26+'[25]7100'!L26</f>
        <v>84321.01999999999</v>
      </c>
      <c r="L120" s="119"/>
      <c r="M120" s="119"/>
      <c r="N120" s="119"/>
      <c r="O120" s="119"/>
      <c r="P120" s="119"/>
      <c r="Q120" s="119"/>
      <c r="R120" s="119"/>
      <c r="S120" s="119"/>
      <c r="T120" s="119"/>
      <c r="U120" s="119"/>
      <c r="V120" s="119"/>
      <c r="W120" s="119"/>
      <c r="X120" s="119"/>
      <c r="Y120" s="119"/>
      <c r="Z120" s="119"/>
      <c r="AA120" s="119"/>
      <c r="AB120" s="119"/>
      <c r="AC120" s="119"/>
      <c r="AD120" s="119"/>
      <c r="AE120" s="119"/>
    </row>
    <row r="121" spans="1:36" s="32" customFormat="1" ht="21" hidden="1" customHeight="1">
      <c r="A121" s="97"/>
      <c r="B121" s="167" t="s">
        <v>314</v>
      </c>
      <c r="C121" s="119">
        <f>'[1]7100'!D27+'[2]7100'!D27+'[3]7100'!D27+'[4]7100'!D27+'[5]7100'!D27+'[6]7100'!D27+'[7]7100'!D27+'[8]7100'!D27+'[9]7100'!D27+'[10]7100'!D27+'[11]7100'!D27+'[12]7100'!D27+'[13]7100'!D27+'[14]7100'!D27+'[15]7100'!D27+'[21]7100'!D27+'[22]7100'!D27+'[23]7100'!D27+'[24]7100'!D27+'[25]7100'!D27</f>
        <v>484588.81</v>
      </c>
      <c r="D121" s="119">
        <f>'[1]7100'!E27+'[2]7100'!E27+'[3]7100'!E27+'[4]7100'!E27+'[5]7100'!E27+'[6]7100'!E27+'[7]7100'!E27+'[8]7100'!E27+'[9]7100'!E27+'[10]7100'!E27+'[11]7100'!E27+'[12]7100'!E27+'[13]7100'!E27+'[14]7100'!E27+'[15]7100'!E27+'[21]7100'!E27+'[22]7100'!E27+'[23]7100'!E27+'[24]7100'!E27+'[25]7100'!E27</f>
        <v>0</v>
      </c>
      <c r="E121" s="119">
        <f>'[1]7100'!F27+'[2]7100'!F27+'[3]7100'!F27+'[4]7100'!F27+'[5]7100'!F27+'[6]7100'!F27+'[7]7100'!F27+'[8]7100'!F27+'[9]7100'!F27+'[10]7100'!F27+'[11]7100'!F27+'[12]7100'!F27+'[13]7100'!F27+'[14]7100'!F27+'[15]7100'!F27+'[21]7100'!F27+'[22]7100'!F27+'[23]7100'!F27+'[24]7100'!F27+'[25]7100'!F27</f>
        <v>0</v>
      </c>
      <c r="F121" s="119">
        <f>'[1]7100'!G27+'[2]7100'!G27+'[3]7100'!G27+'[4]7100'!G27+'[5]7100'!G27+'[6]7100'!G27+'[7]7100'!G27+'[8]7100'!G27+'[9]7100'!G27+'[10]7100'!G27+'[11]7100'!G27+'[12]7100'!G27+'[13]7100'!G27+'[14]7100'!G27+'[15]7100'!G27+'[21]7100'!G27+'[22]7100'!G27+'[23]7100'!G27+'[24]7100'!G27+'[25]7100'!G27</f>
        <v>0</v>
      </c>
      <c r="G121" s="119">
        <f>'[1]7100'!H27+'[2]7100'!H27+'[3]7100'!H27+'[4]7100'!H27+'[5]7100'!H27+'[6]7100'!H27+'[7]7100'!H27+'[8]7100'!H27+'[9]7100'!H27+'[10]7100'!H27+'[11]7100'!H27+'[12]7100'!H27+'[13]7100'!H27+'[14]7100'!H27+'[15]7100'!H27+'[21]7100'!H27+'[22]7100'!H27+'[23]7100'!H27+'[24]7100'!H27+'[25]7100'!H27</f>
        <v>484588.81</v>
      </c>
      <c r="H121" s="119">
        <f>'[1]7100'!I27+'[2]7100'!I27+'[3]7100'!I27+'[4]7100'!I27+'[5]7100'!I27+'[6]7100'!I27+'[7]7100'!I27+'[8]7100'!I27+'[9]7100'!I27+'[10]7100'!I27+'[11]7100'!I27+'[12]7100'!I27+'[13]7100'!I27+'[14]7100'!I27+'[15]7100'!I27+'[21]7100'!I27+'[22]7100'!I27+'[23]7100'!I27+'[24]7100'!I27+'[25]7100'!I27</f>
        <v>484588.81</v>
      </c>
      <c r="I121" s="119">
        <f>'[1]7100'!J27+'[2]7100'!J27+'[3]7100'!J27+'[4]7100'!J27+'[5]7100'!J27+'[6]7100'!J27+'[7]7100'!J27+'[8]7100'!J27+'[9]7100'!J27+'[10]7100'!J27+'[11]7100'!J27+'[12]7100'!J27+'[13]7100'!J27+'[14]7100'!J27+'[15]7100'!J27+'[21]7100'!J27+'[22]7100'!J27+'[23]7100'!J27+'[24]7100'!J27+'[25]7100'!J27</f>
        <v>0</v>
      </c>
      <c r="J121" s="119">
        <f>'[1]7100'!K27+'[2]7100'!K27+'[3]7100'!K27+'[4]7100'!K27+'[5]7100'!K27+'[6]7100'!K27+'[7]7100'!K27+'[8]7100'!K27+'[9]7100'!K27+'[10]7100'!K27+'[11]7100'!K27+'[12]7100'!K27+'[13]7100'!K27+'[14]7100'!K27+'[15]7100'!K27+'[21]7100'!K27+'[22]7100'!K27+'[23]7100'!K27+'[24]7100'!K27+'[25]7100'!K27</f>
        <v>0</v>
      </c>
      <c r="K121" s="119">
        <f>'[1]7100'!L27+'[2]7100'!L27+'[3]7100'!L27+'[4]7100'!L27+'[5]7100'!L27+'[6]7100'!L27+'[7]7100'!L27+'[8]7100'!L27+'[9]7100'!L27+'[10]7100'!L27+'[11]7100'!L27+'[12]7100'!L27+'[13]7100'!L27+'[14]7100'!L27+'[15]7100'!L27+'[21]7100'!L27+'[22]7100'!L27+'[23]7100'!L27+'[24]7100'!L27+'[25]7100'!L27</f>
        <v>0</v>
      </c>
      <c r="L121" s="119"/>
      <c r="M121" s="119"/>
      <c r="N121" s="119"/>
      <c r="O121" s="119"/>
      <c r="P121" s="119"/>
      <c r="Q121" s="119"/>
      <c r="R121" s="119"/>
      <c r="S121" s="119"/>
      <c r="T121" s="119"/>
      <c r="U121" s="119"/>
      <c r="V121" s="119"/>
      <c r="W121" s="119"/>
      <c r="X121" s="119"/>
      <c r="Y121" s="119"/>
      <c r="Z121" s="119"/>
      <c r="AA121" s="119"/>
      <c r="AB121" s="119"/>
      <c r="AC121" s="119"/>
      <c r="AD121" s="119"/>
      <c r="AE121" s="119"/>
    </row>
    <row r="122" spans="1:36" s="32" customFormat="1" ht="21" hidden="1" customHeight="1" thickBot="1">
      <c r="A122" s="97"/>
      <c r="B122" s="164" t="s">
        <v>418</v>
      </c>
      <c r="C122" s="165">
        <f t="shared" ref="C122:K122" si="12">SUM(C113:C121)</f>
        <v>1390335434.7299998</v>
      </c>
      <c r="D122" s="165">
        <f t="shared" si="12"/>
        <v>-3619491.7100000009</v>
      </c>
      <c r="E122" s="165">
        <f t="shared" si="12"/>
        <v>107765645.97</v>
      </c>
      <c r="F122" s="165">
        <f t="shared" si="12"/>
        <v>12918938.109999999</v>
      </c>
      <c r="G122" s="165">
        <f t="shared" si="12"/>
        <v>1266031358.9400001</v>
      </c>
      <c r="H122" s="165">
        <f t="shared" si="12"/>
        <v>473680908.33999997</v>
      </c>
      <c r="I122" s="165">
        <f t="shared" si="12"/>
        <v>4965221.09</v>
      </c>
      <c r="J122" s="165">
        <f t="shared" si="12"/>
        <v>30105636.550000001</v>
      </c>
      <c r="K122" s="165">
        <f t="shared" si="12"/>
        <v>757279592.95999992</v>
      </c>
    </row>
    <row r="123" spans="1:36" s="32" customFormat="1" ht="21" hidden="1" customHeight="1">
      <c r="A123" s="97"/>
    </row>
    <row r="124" spans="1:36" s="32" customFormat="1" ht="21" hidden="1" customHeight="1" thickBot="1">
      <c r="A124" s="97"/>
    </row>
    <row r="125" spans="1:36" s="32" customFormat="1" ht="33" hidden="1" customHeight="1">
      <c r="A125" s="97"/>
      <c r="B125" s="181" t="s">
        <v>421</v>
      </c>
      <c r="C125" s="182" t="s">
        <v>386</v>
      </c>
      <c r="E125" s="181" t="s">
        <v>422</v>
      </c>
      <c r="F125" s="182" t="s">
        <v>386</v>
      </c>
      <c r="AF125" s="3"/>
      <c r="AG125" s="3"/>
      <c r="AH125" s="3"/>
      <c r="AI125" s="3"/>
      <c r="AJ125" s="3"/>
    </row>
    <row r="126" spans="1:36" s="32" customFormat="1" ht="12.95" hidden="1" customHeight="1">
      <c r="A126" s="97"/>
      <c r="B126" s="183" t="s">
        <v>387</v>
      </c>
      <c r="C126" s="194">
        <f>'[1]6100'!D3+'[2]6100'!D3+'[3]6100'!D3+'[4]6100'!D3+'[5]6100'!D3+'[6]6100'!D3+'[7]6100'!D3+'[8]6100'!D3+'[9]6100'!D3+'[10]6100'!D3+'[11]6100'!D3+'[12]6100'!D3+'[13]6100'!D3+'[14]6100'!D3+'[15]6100'!D3+'[21]6100'!D3+'[22]6100'!D3+'[23]6100'!D3+'[24]6100'!D3+'[25]6100'!D3</f>
        <v>904242158.82000005</v>
      </c>
      <c r="D126" s="41"/>
      <c r="E126" s="187" t="s">
        <v>400</v>
      </c>
      <c r="F126" s="194">
        <f>'[1]6100'!D23+'[2]6100'!D23+'[3]6100'!D23+'[4]6100'!D23+'[5]6100'!D23+'[6]6100'!D23+'[7]6100'!D23+'[8]6100'!D23+'[9]6100'!D23+'[10]6100'!D23+'[11]6100'!D23+'[12]6100'!D23+'[13]6100'!D23+'[14]6100'!D23+'[15]6100'!D23+'[21]6100'!D23+'[22]6100'!D23+'[23]6100'!D23+'[24]6100'!D23+'[25]6100'!D23</f>
        <v>33433438441.100006</v>
      </c>
      <c r="G126" s="41"/>
      <c r="H126" s="41"/>
      <c r="I126" s="41"/>
      <c r="J126" s="41"/>
      <c r="K126" s="41"/>
      <c r="L126" s="41"/>
      <c r="M126" s="41"/>
      <c r="N126" s="41"/>
      <c r="O126" s="41"/>
      <c r="P126" s="41"/>
      <c r="Q126" s="41"/>
      <c r="R126" s="41"/>
      <c r="S126" s="41"/>
      <c r="AF126" s="3"/>
      <c r="AG126" s="3"/>
      <c r="AH126" s="3"/>
      <c r="AI126" s="3"/>
      <c r="AJ126" s="3"/>
    </row>
    <row r="127" spans="1:36" ht="15.75" hidden="1">
      <c r="B127" s="184" t="s">
        <v>388</v>
      </c>
      <c r="C127" s="194">
        <f>'[1]6100'!D4+'[2]6100'!D4+'[3]6100'!D4+'[4]6100'!D4+'[5]6100'!D4+'[6]6100'!D4+'[7]6100'!D4+'[8]6100'!D4+'[9]6100'!D4+'[10]6100'!D4+'[11]6100'!D4+'[12]6100'!D4+'[13]6100'!D4+'[14]6100'!D4+'[15]6100'!D4+'[21]6100'!D4+'[22]6100'!D4+'[23]6100'!D4+'[24]6100'!D4+'[25]6100'!D4</f>
        <v>491153030.43000001</v>
      </c>
      <c r="E127" s="188" t="s">
        <v>350</v>
      </c>
      <c r="F127" s="194">
        <f>'[1]6100'!D24+'[2]6100'!D24+'[3]6100'!D24+'[4]6100'!D24+'[5]6100'!D24+'[6]6100'!D24+'[7]6100'!D24+'[8]6100'!D24+'[9]6100'!D24+'[10]6100'!D24+'[11]6100'!D24+'[12]6100'!D24+'[13]6100'!D24+'[14]6100'!D24+'[15]6100'!D24+'[21]6100'!D24+'[22]6100'!D24+'[23]6100'!D24+'[24]6100'!D24+'[25]6100'!D24</f>
        <v>19323809919.450005</v>
      </c>
    </row>
    <row r="128" spans="1:36" ht="15.75" hidden="1">
      <c r="B128" s="184" t="s">
        <v>389</v>
      </c>
      <c r="C128" s="194">
        <f>'[1]6100'!D5+'[2]6100'!D5+'[3]6100'!D5+'[4]6100'!D5+'[5]6100'!D5+'[6]6100'!D5+'[7]6100'!D5+'[8]6100'!D5+'[9]6100'!D5+'[10]6100'!D5+'[11]6100'!D5+'[12]6100'!D5+'[13]6100'!D5+'[14]6100'!D5+'[15]6100'!D5+'[21]6100'!D5+'[22]6100'!D5+'[23]6100'!D5+'[24]6100'!D5+'[25]6100'!D5</f>
        <v>757279592.96000016</v>
      </c>
      <c r="E128" s="188" t="s">
        <v>352</v>
      </c>
      <c r="F128" s="194">
        <f>'[1]6100'!D25+'[2]6100'!D25+'[3]6100'!D25+'[4]6100'!D25+'[5]6100'!D25+'[6]6100'!D25+'[7]6100'!D25+'[8]6100'!D25+'[9]6100'!D25+'[10]6100'!D25+'[11]6100'!D25+'[12]6100'!D25+'[13]6100'!D25+'[14]6100'!D25+'[15]6100'!D25+'[21]6100'!D25+'[22]6100'!D25+'[23]6100'!D25+'[24]6100'!D25+'[25]6100'!D25</f>
        <v>473680908.34000003</v>
      </c>
    </row>
    <row r="129" spans="1:62" ht="15.75" hidden="1">
      <c r="B129" s="184" t="s">
        <v>390</v>
      </c>
      <c r="C129" s="194">
        <f>'[1]6100'!D6+'[2]6100'!D6+'[3]6100'!D6+'[4]6100'!D6+'[5]6100'!D6+'[6]6100'!D6+'[7]6100'!D6+'[8]6100'!D6+'[9]6100'!D6+'[10]6100'!D6+'[11]6100'!D6+'[12]6100'!D6+'[13]6100'!D6+'[14]6100'!D6+'[15]6100'!D6+'[21]6100'!D6+'[22]6100'!D6+'[23]6100'!D6+'[24]6100'!D6+'[25]6100'!D6</f>
        <v>1001816.9999999999</v>
      </c>
      <c r="E129" s="188" t="s">
        <v>355</v>
      </c>
      <c r="F129" s="194">
        <f>'[1]6100'!D26+'[2]6100'!D26+'[3]6100'!D26+'[4]6100'!D26+'[5]6100'!D26+'[6]6100'!D26+'[7]6100'!D26+'[8]6100'!D26+'[9]6100'!D26+'[10]6100'!D26+'[11]6100'!D26+'[12]6100'!D26+'[13]6100'!D26+'[14]6100'!D26+'[15]6100'!D26+'[21]6100'!D26+'[22]6100'!D26+'[23]6100'!D26+'[24]6100'!D26+'[25]6100'!D26</f>
        <v>13632208675.920004</v>
      </c>
    </row>
    <row r="130" spans="1:62" ht="15.75" hidden="1">
      <c r="B130" s="184" t="s">
        <v>391</v>
      </c>
      <c r="C130" s="194">
        <f>'[1]6100'!D7+'[2]6100'!D7+'[3]6100'!D7+'[4]6100'!D7+'[5]6100'!D7+'[6]6100'!D7+'[7]6100'!D7+'[8]6100'!D7+'[9]6100'!D7+'[10]6100'!D7+'[11]6100'!D7+'[12]6100'!D7+'[13]6100'!D7+'[14]6100'!D7+'[15]6100'!D7+'[21]6100'!D7+'[22]6100'!D7+'[23]6100'!D7+'[24]6100'!D7+'[25]6100'!D7</f>
        <v>252705.37</v>
      </c>
      <c r="E130" s="184" t="s">
        <v>357</v>
      </c>
      <c r="F130" s="194">
        <f>'[1]6100'!D27+'[2]6100'!D27+'[3]6100'!D27+'[4]6100'!D27+'[5]6100'!D27+'[6]6100'!D27+'[7]6100'!D27+'[8]6100'!D27+'[9]6100'!D27+'[10]6100'!D27+'[11]6100'!D27+'[12]6100'!D27+'[13]6100'!D27+'[14]6100'!D27+'[15]6100'!D27+'[21]6100'!D27+'[22]6100'!D27+'[23]6100'!D27+'[24]6100'!D27+'[25]6100'!D27</f>
        <v>3738937.39</v>
      </c>
    </row>
    <row r="131" spans="1:62" ht="15.75" hidden="1">
      <c r="B131" s="184" t="s">
        <v>392</v>
      </c>
      <c r="C131" s="194">
        <f>'[1]6100'!D8+'[2]6100'!D8+'[3]6100'!D8+'[4]6100'!D8+'[5]6100'!D8+'[6]6100'!D8+'[7]6100'!D8+'[8]6100'!D8+'[9]6100'!D8+'[10]6100'!D8+'[11]6100'!D8+'[12]6100'!D8+'[13]6100'!D8+'[14]6100'!D8+'[15]6100'!D8+'[21]6100'!D8+'[22]6100'!D8+'[23]6100'!D8+'[24]6100'!D8+'[25]6100'!D8</f>
        <v>63593604.930000007</v>
      </c>
      <c r="E131" s="189" t="s">
        <v>360</v>
      </c>
      <c r="F131" s="194">
        <f>'[1]6100'!D28+'[2]6100'!D28+'[3]6100'!D28+'[4]6100'!D28+'[5]6100'!D28+'[6]6100'!D28+'[7]6100'!D28+'[8]6100'!D28+'[9]6100'!D28+'[10]6100'!D28+'[11]6100'!D28+'[12]6100'!D28+'[13]6100'!D28+'[14]6100'!D28+'[15]6100'!D28+'[21]6100'!D28+'[22]6100'!D28+'[23]6100'!D28+'[24]6100'!D28+'[25]6100'!D28</f>
        <v>33272415137.419998</v>
      </c>
    </row>
    <row r="132" spans="1:62" ht="15.75" hidden="1">
      <c r="B132" s="184" t="s">
        <v>393</v>
      </c>
      <c r="C132" s="194">
        <f>'[1]6100'!D9+'[2]6100'!D9+'[3]6100'!D9+'[4]6100'!D9+'[5]6100'!D9+'[6]6100'!D9+'[7]6100'!D9+'[8]6100'!D9+'[9]6100'!D9+'[10]6100'!D9+'[11]6100'!D9+'[12]6100'!D9+'[13]6100'!D9+'[14]6100'!D9+'[15]6100'!D9+'[21]6100'!D9+'[22]6100'!D9+'[23]6100'!D9+'[24]6100'!D9+'[25]6100'!D9</f>
        <v>281851382.00999993</v>
      </c>
      <c r="E132" s="188" t="s">
        <v>350</v>
      </c>
      <c r="F132" s="194">
        <f>'[1]6100'!D29+'[2]6100'!D29+'[3]6100'!D29+'[4]6100'!D29+'[5]6100'!D29+'[6]6100'!D29+'[7]6100'!D29+'[8]6100'!D29+'[9]6100'!D29+'[10]6100'!D29+'[11]6100'!D29+'[12]6100'!D29+'[13]6100'!D29+'[14]6100'!D29+'[15]6100'!D29+'[21]6100'!D29+'[22]6100'!D29+'[23]6100'!D29+'[24]6100'!D29+'[25]6100'!D29</f>
        <v>17093255732.310003</v>
      </c>
      <c r="AF132" s="32"/>
      <c r="AG132" s="32"/>
      <c r="AH132" s="32"/>
      <c r="AI132" s="32"/>
      <c r="AJ132" s="32"/>
    </row>
    <row r="133" spans="1:62" ht="15.75" hidden="1">
      <c r="B133" s="183" t="s">
        <v>394</v>
      </c>
      <c r="C133" s="194">
        <f>'[1]6100'!D10+'[2]6100'!D10+'[3]6100'!D10+'[4]6100'!D10+'[5]6100'!D10+'[6]6100'!D10+'[7]6100'!D10+'[8]6100'!D10+'[9]6100'!D10+'[10]6100'!D10+'[11]6100'!D10+'[12]6100'!D10+'[13]6100'!D10+'[14]6100'!D10+'[15]6100'!D10+'[21]6100'!D10+'[22]6100'!D10+'[23]6100'!D10+'[24]6100'!D10+'[25]6100'!D10</f>
        <v>2571034121.2000003</v>
      </c>
      <c r="E133" s="188" t="s">
        <v>352</v>
      </c>
      <c r="F133" s="194">
        <f>'[1]6100'!D30+'[2]6100'!D30+'[3]6100'!D30+'[4]6100'!D30+'[5]6100'!D30+'[6]6100'!D30+'[7]6100'!D30+'[8]6100'!D30+'[9]6100'!D30+'[10]6100'!D30+'[11]6100'!D30+'[12]6100'!D30+'[13]6100'!D30+'[14]6100'!D30+'[15]6100'!D30+'[21]6100'!D30+'[22]6100'!D30+'[23]6100'!D30+'[24]6100'!D30+'[25]6100'!D30</f>
        <v>2015932094.8099999</v>
      </c>
    </row>
    <row r="134" spans="1:62" s="32" customFormat="1" ht="18" hidden="1" customHeight="1">
      <c r="A134" s="3"/>
      <c r="B134" s="184" t="s">
        <v>388</v>
      </c>
      <c r="C134" s="194">
        <f>'[1]6100'!D11+'[2]6100'!D11+'[3]6100'!D11+'[4]6100'!D11+'[5]6100'!D11+'[6]6100'!D11+'[7]6100'!D11+'[8]6100'!D11+'[9]6100'!D11+'[10]6100'!D11+'[11]6100'!D11+'[12]6100'!D11+'[13]6100'!D11+'[14]6100'!D11+'[15]6100'!D11+'[21]6100'!D11+'[22]6100'!D11+'[23]6100'!D11+'[24]6100'!D11+'[25]6100'!D11</f>
        <v>1486549091.53</v>
      </c>
      <c r="D134" s="101"/>
      <c r="E134" s="188" t="s">
        <v>355</v>
      </c>
      <c r="F134" s="194">
        <f>'[1]6100'!D31+'[2]6100'!D31+'[3]6100'!D31+'[4]6100'!D31+'[5]6100'!D31+'[6]6100'!D31+'[7]6100'!D31+'[8]6100'!D31+'[9]6100'!D31+'[10]6100'!D31+'[11]6100'!D31+'[12]6100'!D31+'[13]6100'!D31+'[14]6100'!D31+'[15]6100'!D31+'[21]6100'!D31+'[22]6100'!D31+'[23]6100'!D31+'[24]6100'!D31+'[25]6100'!D31</f>
        <v>14159577900.990002</v>
      </c>
      <c r="G134" s="101"/>
      <c r="H134" s="101"/>
      <c r="I134" s="101"/>
      <c r="J134" s="101"/>
      <c r="K134" s="101"/>
      <c r="L134" s="101"/>
      <c r="M134" s="101"/>
      <c r="N134" s="101"/>
      <c r="O134" s="101"/>
      <c r="P134" s="101"/>
      <c r="Q134" s="101"/>
      <c r="R134" s="101"/>
      <c r="S134" s="101"/>
      <c r="AF134" s="3"/>
      <c r="AG134" s="3"/>
      <c r="AH134" s="3"/>
      <c r="AI134" s="3"/>
      <c r="AJ134" s="3"/>
    </row>
    <row r="135" spans="1:62" ht="15.75" hidden="1">
      <c r="B135" s="184" t="s">
        <v>389</v>
      </c>
      <c r="C135" s="194">
        <f>'[1]6100'!D12+'[2]6100'!D12+'[3]6100'!D12+'[4]6100'!D12+'[5]6100'!D12+'[6]6100'!D12+'[7]6100'!D12+'[8]6100'!D12+'[9]6100'!D12+'[10]6100'!D12+'[11]6100'!D12+'[12]6100'!D12+'[13]6100'!D12+'[14]6100'!D12+'[15]6100'!D12+'[21]6100'!D12+'[22]6100'!D12+'[23]6100'!D12+'[24]6100'!D12+'[25]6100'!D12</f>
        <v>366495959.01000005</v>
      </c>
      <c r="E135" s="184" t="s">
        <v>357</v>
      </c>
      <c r="F135" s="194">
        <f>'[1]6100'!D32+'[2]6100'!D32+'[3]6100'!D32+'[4]6100'!D32+'[5]6100'!D32+'[6]6100'!D32+'[7]6100'!D32+'[8]6100'!D32+'[9]6100'!D32+'[10]6100'!D32+'[11]6100'!D32+'[12]6100'!D32+'[13]6100'!D32+'[14]6100'!D32+'[15]6100'!D32+'[21]6100'!D32+'[22]6100'!D32+'[23]6100'!D32+'[24]6100'!D32+'[25]6100'!D32</f>
        <v>3649409.31</v>
      </c>
    </row>
    <row r="136" spans="1:62" ht="15.75" hidden="1">
      <c r="B136" s="184" t="s">
        <v>390</v>
      </c>
      <c r="C136" s="194">
        <f>'[1]6100'!D13+'[2]6100'!D13+'[3]6100'!D13+'[4]6100'!D13+'[5]6100'!D13+'[6]6100'!D13+'[7]6100'!D13+'[8]6100'!D13+'[9]6100'!D13+'[10]6100'!D13+'[11]6100'!D13+'[12]6100'!D13+'[13]6100'!D13+'[14]6100'!D13+'[15]6100'!D13+'[21]6100'!D13+'[22]6100'!D13+'[23]6100'!D13+'[24]6100'!D13+'[25]6100'!D13</f>
        <v>718659017.20000005</v>
      </c>
      <c r="E136" s="190" t="s">
        <v>401</v>
      </c>
      <c r="F136" s="194">
        <f>'[1]6100'!D33+'[2]6100'!D33+'[3]6100'!D33+'[4]6100'!D33+'[5]6100'!D33+'[6]6100'!D33+'[7]6100'!D33+'[8]6100'!D33+'[9]6100'!D33+'[10]6100'!D33+'[11]6100'!D33+'[12]6100'!D33+'[13]6100'!D33+'[14]6100'!D33+'[15]6100'!D33+'[21]6100'!D33+'[22]6100'!D33+'[23]6100'!D33+'[24]6100'!D33+'[25]6100'!D33</f>
        <v>161023303.68000633</v>
      </c>
      <c r="AF136" s="45"/>
      <c r="AG136" s="45"/>
      <c r="AH136" s="45"/>
      <c r="AI136" s="45"/>
      <c r="AJ136" s="45"/>
    </row>
    <row r="137" spans="1:62" ht="15.75" hidden="1">
      <c r="B137" s="184" t="s">
        <v>391</v>
      </c>
      <c r="C137" s="194">
        <f>'[1]6100'!D14+'[2]6100'!D14+'[3]6100'!D14+'[4]6100'!D14+'[5]6100'!D14+'[6]6100'!D14+'[7]6100'!D14+'[8]6100'!D14+'[9]6100'!D14+'[10]6100'!D14+'[11]6100'!D14+'[12]6100'!D14+'[13]6100'!D14+'[14]6100'!D14+'[15]6100'!D14+'[21]6100'!D14+'[22]6100'!D14+'[23]6100'!D14+'[24]6100'!D14+'[25]6100'!D14</f>
        <v>335908.55</v>
      </c>
      <c r="E137" s="190" t="s">
        <v>371</v>
      </c>
      <c r="F137" s="194">
        <f>'[1]6100'!D34+'[2]6100'!D34+'[3]6100'!D34+'[4]6100'!D34+'[5]6100'!D34+'[6]6100'!D34+'[7]6100'!D34+'[8]6100'!D34+'[9]6100'!D34+'[10]6100'!D34+'[11]6100'!D34+'[12]6100'!D34+'[13]6100'!D34+'[14]6100'!D34+'[15]6100'!D34+'[21]6100'!D34+'[22]6100'!D34+'[23]6100'!D34+'[24]6100'!D34+'[25]6100'!D34</f>
        <v>274678555.25000006</v>
      </c>
    </row>
    <row r="138" spans="1:62" customFormat="1" ht="12.95" hidden="1" customHeight="1" thickBot="1">
      <c r="A138" s="82"/>
      <c r="B138" s="184" t="s">
        <v>395</v>
      </c>
      <c r="C138" s="194">
        <f>'[1]6100'!D15+'[2]6100'!D15+'[3]6100'!D15+'[4]6100'!D15+'[5]6100'!D15+'[6]6100'!D15+'[7]6100'!D15+'[8]6100'!D15+'[9]6100'!D15+'[10]6100'!D15+'[11]6100'!D15+'[12]6100'!D15+'[13]6100'!D15+'[14]6100'!D15+'[15]6100'!D15+'[21]6100'!D15+'[22]6100'!D15+'[23]6100'!D15+'[24]6100'!D15+'[25]6100'!D15</f>
        <v>1005855.0900000001</v>
      </c>
      <c r="D138" s="42"/>
      <c r="E138" s="191" t="s">
        <v>375</v>
      </c>
      <c r="F138" s="194">
        <f>'[1]6100'!D35+'[2]6100'!D35+'[3]6100'!D35+'[4]6100'!D35+'[5]6100'!D35+'[6]6100'!D35+'[7]6100'!D35+'[8]6100'!D35+'[9]6100'!D35+'[10]6100'!D35+'[11]6100'!D35+'[12]6100'!D35+'[13]6100'!D35+'[14]6100'!D35+'[15]6100'!D35+'[21]6100'!D35+'[22]6100'!D35+'[23]6100'!D35+'[24]6100'!D35+'[25]6100'!D35</f>
        <v>435701858.93000627</v>
      </c>
      <c r="G138" s="42"/>
      <c r="H138" s="42"/>
      <c r="I138" s="42"/>
      <c r="J138" s="42"/>
      <c r="K138" s="42"/>
      <c r="L138" s="42"/>
      <c r="M138" s="42"/>
      <c r="N138" s="42"/>
      <c r="O138" s="42"/>
      <c r="P138" s="42"/>
      <c r="Q138" s="42"/>
      <c r="R138" s="42"/>
      <c r="S138" s="42"/>
      <c r="T138" s="3"/>
      <c r="U138" s="99"/>
      <c r="V138" s="99"/>
      <c r="W138" s="98"/>
      <c r="X138" s="99"/>
      <c r="Y138" s="45"/>
      <c r="Z138" s="45"/>
      <c r="AA138" s="45"/>
      <c r="AB138" s="45"/>
      <c r="AC138" s="45"/>
      <c r="AD138" s="45"/>
      <c r="AE138" s="45"/>
      <c r="AF138" s="3"/>
      <c r="AG138" s="3"/>
      <c r="AH138" s="3"/>
      <c r="AI138" s="3"/>
      <c r="AJ138" s="3"/>
      <c r="AK138" s="45"/>
      <c r="AL138" s="45"/>
      <c r="AM138" s="45"/>
      <c r="AN138" s="45"/>
      <c r="AO138" s="45"/>
      <c r="AP138" s="45"/>
      <c r="AQ138" s="45"/>
      <c r="AR138" s="45"/>
      <c r="AS138" s="45"/>
      <c r="AT138" s="45"/>
      <c r="AU138" s="45"/>
      <c r="AV138" s="45"/>
      <c r="AW138" s="45"/>
      <c r="AX138" s="45"/>
      <c r="AY138" s="45"/>
      <c r="AZ138" s="45"/>
      <c r="BA138" s="45"/>
      <c r="BB138" s="45"/>
      <c r="BC138" s="45"/>
      <c r="BD138" s="45"/>
      <c r="BE138" s="45"/>
      <c r="BF138" s="45"/>
      <c r="BG138" s="45"/>
      <c r="BH138" s="45"/>
      <c r="BI138" s="45"/>
      <c r="BJ138" s="45"/>
    </row>
    <row r="139" spans="1:62" ht="18" hidden="1" customHeight="1">
      <c r="B139" s="183" t="s">
        <v>396</v>
      </c>
      <c r="C139" s="194">
        <f>'[1]6100'!D16+'[2]6100'!D16+'[3]6100'!D16+'[4]6100'!D16+'[5]6100'!D16+'[6]6100'!D16+'[7]6100'!D16+'[8]6100'!D16+'[9]6100'!D16+'[10]6100'!D16+'[11]6100'!D16+'[12]6100'!D16+'[13]6100'!D16+'[14]6100'!D16+'[15]6100'!D16+'[21]6100'!D16+'[22]6100'!D16+'[23]6100'!D16+'[24]6100'!D16+'[25]6100'!D16</f>
        <v>435701858.83000004</v>
      </c>
      <c r="D139" s="42"/>
      <c r="G139" s="42"/>
      <c r="H139" s="42"/>
      <c r="I139" s="42"/>
      <c r="J139" s="42"/>
      <c r="K139" s="42"/>
      <c r="L139" s="42"/>
      <c r="M139" s="42"/>
      <c r="N139" s="42"/>
      <c r="O139" s="42"/>
      <c r="P139" s="42"/>
      <c r="Q139" s="42"/>
      <c r="R139" s="42"/>
      <c r="S139" s="42"/>
    </row>
    <row r="140" spans="1:62" ht="18" hidden="1" customHeight="1">
      <c r="A140" s="1"/>
      <c r="B140" s="185" t="s">
        <v>397</v>
      </c>
      <c r="C140" s="194">
        <f>'[1]6100'!D17+'[2]6100'!D17+'[3]6100'!D17+'[4]6100'!D17+'[5]6100'!D17+'[6]6100'!D17+'[7]6100'!D17+'[8]6100'!D17+'[9]6100'!D17+'[10]6100'!D17+'[11]6100'!D17+'[12]6100'!D17+'[13]6100'!D17+'[14]6100'!D17+'[15]6100'!D17+'[21]6100'!D17+'[22]6100'!D17+'[23]6100'!D17+'[24]6100'!D17+'[25]6100'!D17</f>
        <v>640766368.42999995</v>
      </c>
      <c r="D140" s="42"/>
      <c r="G140" s="42"/>
      <c r="H140" s="42"/>
      <c r="I140" s="42"/>
      <c r="J140" s="42"/>
      <c r="K140" s="42"/>
      <c r="L140" s="42"/>
      <c r="M140" s="42"/>
      <c r="N140" s="42"/>
      <c r="O140" s="42"/>
      <c r="P140" s="42"/>
      <c r="Q140" s="42"/>
      <c r="R140" s="42"/>
      <c r="S140" s="42"/>
    </row>
    <row r="141" spans="1:62" ht="18" hidden="1" customHeight="1">
      <c r="B141" s="185" t="s">
        <v>398</v>
      </c>
      <c r="C141" s="194">
        <f>'[1]6100'!D18+'[2]6100'!D18+'[3]6100'!D18+'[4]6100'!D18+'[5]6100'!D18+'[6]6100'!D18+'[7]6100'!D18+'[8]6100'!D18+'[9]6100'!D18+'[10]6100'!D18+'[11]6100'!D18+'[12]6100'!D18+'[13]6100'!D18+'[14]6100'!D18+'[15]6100'!D18+'[21]6100'!D18+'[22]6100'!D18+'[23]6100'!D18+'[24]6100'!D18+'[25]6100'!D18</f>
        <v>-1871856471.98</v>
      </c>
      <c r="D141" s="42"/>
      <c r="G141" s="42"/>
      <c r="H141" s="42"/>
      <c r="I141" s="42"/>
      <c r="J141" s="42"/>
      <c r="K141" s="42"/>
      <c r="L141" s="42"/>
      <c r="M141" s="42"/>
      <c r="N141" s="42"/>
      <c r="O141" s="42"/>
      <c r="P141" s="42"/>
      <c r="Q141" s="42"/>
      <c r="R141" s="42"/>
      <c r="S141" s="42"/>
    </row>
    <row r="142" spans="1:62" ht="16.5" hidden="1" thickBot="1">
      <c r="A142" s="31"/>
      <c r="B142" s="186" t="s">
        <v>399</v>
      </c>
      <c r="C142" s="194">
        <f>'[1]6100'!D19+'[2]6100'!D19+'[3]6100'!D19+'[4]6100'!D19+'[5]6100'!D19+'[6]6100'!D19+'[7]6100'!D19+'[8]6100'!D19+'[9]6100'!D19+'[10]6100'!D19+'[11]6100'!D19+'[12]6100'!D19+'[13]6100'!D19+'[14]6100'!D19+'[15]6100'!D19+'[21]6100'!D19+'[22]6100'!D19+'[23]6100'!D19+'[24]6100'!D19+'[25]6100'!D19</f>
        <v>-1231090103.5499997</v>
      </c>
      <c r="D142" s="42"/>
      <c r="G142" s="42"/>
      <c r="H142" s="42"/>
      <c r="I142" s="42"/>
      <c r="J142" s="42"/>
      <c r="K142" s="42"/>
      <c r="L142" s="42"/>
      <c r="M142" s="42"/>
      <c r="N142" s="42"/>
      <c r="O142" s="42"/>
      <c r="P142" s="42"/>
      <c r="Q142" s="42"/>
      <c r="R142" s="42"/>
      <c r="S142" s="42"/>
    </row>
    <row r="143" spans="1:62" ht="15.75" hidden="1">
      <c r="A143" s="31"/>
      <c r="D143" s="42"/>
      <c r="E143" s="42"/>
      <c r="F143" s="42"/>
      <c r="G143" s="42"/>
      <c r="H143" s="42"/>
      <c r="I143" s="42"/>
      <c r="J143" s="42"/>
      <c r="K143" s="42"/>
      <c r="L143" s="42"/>
      <c r="M143" s="42"/>
      <c r="N143" s="42"/>
      <c r="O143" s="42"/>
      <c r="P143" s="42"/>
      <c r="Q143" s="42"/>
      <c r="R143" s="42"/>
      <c r="S143" s="42"/>
    </row>
    <row r="144" spans="1:62" ht="16.5" hidden="1" thickBot="1">
      <c r="E144" s="42"/>
      <c r="F144" s="42"/>
      <c r="G144" s="42"/>
      <c r="H144" s="42"/>
      <c r="I144" s="42"/>
      <c r="J144" s="42"/>
      <c r="K144" s="42"/>
      <c r="L144" s="42"/>
      <c r="M144" s="42"/>
      <c r="N144" s="42"/>
      <c r="O144" s="42"/>
      <c r="P144" s="42"/>
      <c r="Q144" s="42"/>
      <c r="R144" s="42"/>
      <c r="S144" s="42"/>
      <c r="T144" s="42"/>
    </row>
    <row r="145" spans="2:20" ht="15.75" hidden="1">
      <c r="B145" s="233" t="s">
        <v>423</v>
      </c>
      <c r="C145" s="236" t="s">
        <v>402</v>
      </c>
      <c r="D145" s="236" t="s">
        <v>403</v>
      </c>
      <c r="E145" s="253" t="s">
        <v>404</v>
      </c>
      <c r="F145" s="236" t="s">
        <v>405</v>
      </c>
      <c r="G145" s="231" t="s">
        <v>406</v>
      </c>
      <c r="I145" s="42"/>
      <c r="J145" s="42"/>
      <c r="K145" s="42"/>
      <c r="L145" s="42"/>
      <c r="M145" s="42"/>
      <c r="N145" s="42"/>
      <c r="O145" s="42"/>
      <c r="P145" s="42"/>
      <c r="Q145" s="42"/>
      <c r="R145" s="42"/>
      <c r="S145" s="42"/>
    </row>
    <row r="146" spans="2:20" ht="15.75" hidden="1">
      <c r="B146" s="234"/>
      <c r="C146" s="237"/>
      <c r="D146" s="237"/>
      <c r="E146" s="254"/>
      <c r="F146" s="237"/>
      <c r="G146" s="232"/>
      <c r="I146" s="42"/>
      <c r="J146" s="42"/>
      <c r="K146" s="42"/>
      <c r="L146" s="42"/>
      <c r="M146" s="42"/>
      <c r="N146" s="42"/>
      <c r="O146" s="42"/>
      <c r="P146" s="42"/>
      <c r="Q146" s="42"/>
      <c r="R146" s="42"/>
      <c r="S146" s="42"/>
    </row>
    <row r="147" spans="2:20" ht="15.75" hidden="1">
      <c r="B147" s="235"/>
      <c r="C147" s="158" t="s">
        <v>303</v>
      </c>
      <c r="D147" s="158" t="s">
        <v>299</v>
      </c>
      <c r="E147" s="158" t="s">
        <v>300</v>
      </c>
      <c r="F147" s="158" t="s">
        <v>301</v>
      </c>
      <c r="G147" s="158" t="s">
        <v>302</v>
      </c>
      <c r="I147" s="42"/>
      <c r="J147" s="42"/>
      <c r="K147" s="42"/>
      <c r="L147" s="42"/>
      <c r="M147" s="42"/>
      <c r="N147" s="42"/>
      <c r="O147" s="42"/>
      <c r="P147" s="42"/>
      <c r="Q147" s="42"/>
      <c r="R147" s="42"/>
      <c r="S147" s="42"/>
    </row>
    <row r="148" spans="2:20" ht="15.75" hidden="1">
      <c r="B148" s="161" t="s">
        <v>307</v>
      </c>
      <c r="C148" s="162">
        <f>'[16]7100'!D5+'[17]7100'!D5+'[18]7100'!D5+'[19]7100'!D5+'[20]7100'!D5</f>
        <v>13628439.120000022</v>
      </c>
      <c r="D148" s="162">
        <f>'[16]7100'!E5+'[17]7100'!E5+'[18]7100'!E5+'[19]7100'!E5+'[20]7100'!E5</f>
        <v>-14464.06</v>
      </c>
      <c r="E148" s="162">
        <f>'[16]7100'!F5+'[17]7100'!F5+'[18]7100'!F5+'[19]7100'!F5+'[20]7100'!F5</f>
        <v>13613975.060000021</v>
      </c>
      <c r="F148" s="162">
        <f>'[16]7100'!G5+'[17]7100'!G5+'[18]7100'!G5+'[19]7100'!G5+'[20]7100'!G5</f>
        <v>13612719.710000016</v>
      </c>
      <c r="G148" s="162">
        <f>'[16]7100'!H5+'[17]7100'!H5+'[18]7100'!H5+'[19]7100'!H5+'[20]7100'!H5</f>
        <v>1255.3500000064867</v>
      </c>
      <c r="I148" s="42"/>
      <c r="J148" s="42"/>
      <c r="K148" s="42"/>
      <c r="L148" s="42"/>
      <c r="M148" s="42"/>
      <c r="N148" s="42"/>
      <c r="O148" s="42"/>
      <c r="P148" s="42"/>
      <c r="Q148" s="42"/>
      <c r="R148" s="42"/>
      <c r="S148" s="42"/>
    </row>
    <row r="149" spans="2:20" ht="15.75" hidden="1">
      <c r="B149" s="163" t="s">
        <v>308</v>
      </c>
      <c r="C149" s="162">
        <f>'[16]7100'!D6+'[17]7100'!D6+'[18]7100'!D6+'[19]7100'!D6+'[20]7100'!D6</f>
        <v>15986532.969999991</v>
      </c>
      <c r="D149" s="162">
        <f>'[16]7100'!E6+'[17]7100'!E6+'[18]7100'!E6+'[19]7100'!E6+'[20]7100'!E6</f>
        <v>-3759.6800000000003</v>
      </c>
      <c r="E149" s="162">
        <f>'[16]7100'!F6+'[17]7100'!F6+'[18]7100'!F6+'[19]7100'!F6+'[20]7100'!F6</f>
        <v>15982773.289999992</v>
      </c>
      <c r="F149" s="162">
        <f>'[16]7100'!G6+'[17]7100'!G6+'[18]7100'!G6+'[19]7100'!G6+'[20]7100'!G6</f>
        <v>15543179.779999994</v>
      </c>
      <c r="G149" s="162">
        <f>'[16]7100'!H6+'[17]7100'!H6+'[18]7100'!H6+'[19]7100'!H6+'[20]7100'!H6</f>
        <v>439593.50999999815</v>
      </c>
      <c r="I149" s="42"/>
      <c r="J149" s="42"/>
      <c r="K149" s="42"/>
      <c r="L149" s="42"/>
      <c r="M149" s="42"/>
      <c r="N149" s="42"/>
      <c r="O149" s="42"/>
      <c r="P149" s="42"/>
      <c r="Q149" s="42"/>
      <c r="R149" s="42"/>
      <c r="S149" s="42"/>
    </row>
    <row r="150" spans="2:20" ht="15.75" hidden="1">
      <c r="B150" s="163" t="s">
        <v>309</v>
      </c>
      <c r="C150" s="162">
        <f>'[16]7100'!D7+'[17]7100'!D7+'[18]7100'!D7+'[19]7100'!D7+'[20]7100'!D7</f>
        <v>1620.1899999999441</v>
      </c>
      <c r="D150" s="162">
        <f>'[16]7100'!E7+'[17]7100'!E7+'[18]7100'!E7+'[19]7100'!E7+'[20]7100'!E7</f>
        <v>0</v>
      </c>
      <c r="E150" s="162">
        <f>'[16]7100'!F7+'[17]7100'!F7+'[18]7100'!F7+'[19]7100'!F7+'[20]7100'!F7</f>
        <v>1620.1899999999441</v>
      </c>
      <c r="F150" s="162">
        <f>'[16]7100'!G7+'[17]7100'!G7+'[18]7100'!G7+'[19]7100'!G7+'[20]7100'!G7</f>
        <v>1620.19</v>
      </c>
      <c r="G150" s="162">
        <f>'[16]7100'!H7+'[17]7100'!H7+'[18]7100'!H7+'[19]7100'!H7+'[20]7100'!H7</f>
        <v>-5.5933924159035087E-11</v>
      </c>
      <c r="I150" s="42"/>
      <c r="J150" s="42"/>
      <c r="K150" s="42"/>
      <c r="L150" s="42"/>
      <c r="M150" s="42"/>
      <c r="N150" s="42"/>
      <c r="O150" s="42"/>
      <c r="P150" s="42"/>
      <c r="Q150" s="42"/>
      <c r="R150" s="42"/>
      <c r="S150" s="42"/>
    </row>
    <row r="151" spans="2:20" ht="15.75" hidden="1">
      <c r="B151" s="163" t="s">
        <v>310</v>
      </c>
      <c r="C151" s="162">
        <f>'[16]7100'!D8+'[17]7100'!D8+'[18]7100'!D8+'[19]7100'!D8+'[20]7100'!D8</f>
        <v>1958155.99</v>
      </c>
      <c r="D151" s="162">
        <f>'[16]7100'!E8+'[17]7100'!E8+'[18]7100'!E8+'[19]7100'!E8+'[20]7100'!E8</f>
        <v>0</v>
      </c>
      <c r="E151" s="162">
        <f>'[16]7100'!F8+'[17]7100'!F8+'[18]7100'!F8+'[19]7100'!F8+'[20]7100'!F8</f>
        <v>1958155.99</v>
      </c>
      <c r="F151" s="162">
        <f>'[16]7100'!G8+'[17]7100'!G8+'[18]7100'!G8+'[19]7100'!G8+'[20]7100'!G8</f>
        <v>1946767.7799999998</v>
      </c>
      <c r="G151" s="162">
        <f>'[16]7100'!H8+'[17]7100'!H8+'[18]7100'!H8+'[19]7100'!H8+'[20]7100'!H8</f>
        <v>11388.209999999986</v>
      </c>
      <c r="I151" s="42"/>
      <c r="J151" s="42"/>
      <c r="K151" s="42"/>
      <c r="L151" s="42"/>
      <c r="M151" s="42"/>
      <c r="N151" s="42"/>
      <c r="O151" s="42"/>
      <c r="P151" s="42"/>
      <c r="Q151" s="42"/>
      <c r="R151" s="42"/>
      <c r="S151" s="42"/>
    </row>
    <row r="152" spans="2:20" ht="15.75" hidden="1">
      <c r="B152" s="163" t="s">
        <v>311</v>
      </c>
      <c r="C152" s="162">
        <f>'[16]7100'!D9+'[17]7100'!D9+'[18]7100'!D9+'[19]7100'!D9+'[20]7100'!D9</f>
        <v>10299664.940000001</v>
      </c>
      <c r="D152" s="162">
        <f>'[16]7100'!E9+'[17]7100'!E9+'[18]7100'!E9+'[19]7100'!E9+'[20]7100'!E9</f>
        <v>-12693.67</v>
      </c>
      <c r="E152" s="162">
        <f>'[16]7100'!F9+'[17]7100'!F9+'[18]7100'!F9+'[19]7100'!F9+'[20]7100'!F9</f>
        <v>10286971.27</v>
      </c>
      <c r="F152" s="162">
        <f>'[16]7100'!G9+'[17]7100'!G9+'[18]7100'!G9+'[19]7100'!G9+'[20]7100'!G9</f>
        <v>10266589.329999998</v>
      </c>
      <c r="G152" s="162">
        <f>'[16]7100'!H9+'[17]7100'!H9+'[18]7100'!H9+'[19]7100'!H9+'[20]7100'!H9</f>
        <v>20381.940000000875</v>
      </c>
      <c r="I152" s="42"/>
      <c r="J152" s="42"/>
      <c r="K152" s="42"/>
      <c r="L152" s="42"/>
      <c r="M152" s="42"/>
      <c r="N152" s="42"/>
      <c r="O152" s="42"/>
      <c r="P152" s="42"/>
      <c r="Q152" s="42"/>
      <c r="R152" s="42"/>
      <c r="S152" s="42"/>
    </row>
    <row r="153" spans="2:20" ht="15.75" hidden="1">
      <c r="B153" s="163" t="s">
        <v>312</v>
      </c>
      <c r="C153" s="162">
        <f>'[16]7100'!D10+'[17]7100'!D10+'[18]7100'!D10+'[19]7100'!D10+'[20]7100'!D10</f>
        <v>990373.33000000007</v>
      </c>
      <c r="D153" s="162">
        <f>'[16]7100'!E10+'[17]7100'!E10+'[18]7100'!E10+'[19]7100'!E10+'[20]7100'!E10</f>
        <v>0</v>
      </c>
      <c r="E153" s="162">
        <f>'[16]7100'!F10+'[17]7100'!F10+'[18]7100'!F10+'[19]7100'!F10+'[20]7100'!F10</f>
        <v>990373.33000000007</v>
      </c>
      <c r="F153" s="162">
        <f>'[16]7100'!G10+'[17]7100'!G10+'[18]7100'!G10+'[19]7100'!G10+'[20]7100'!G10</f>
        <v>990373.33000000007</v>
      </c>
      <c r="G153" s="162">
        <f>'[16]7100'!H10+'[17]7100'!H10+'[18]7100'!H10+'[19]7100'!H10+'[20]7100'!H10</f>
        <v>0</v>
      </c>
      <c r="I153" s="42"/>
      <c r="J153" s="42"/>
      <c r="K153" s="42"/>
      <c r="L153" s="42"/>
      <c r="M153" s="42"/>
      <c r="N153" s="42"/>
      <c r="O153" s="42"/>
      <c r="P153" s="42"/>
      <c r="Q153" s="42"/>
      <c r="R153" s="42"/>
      <c r="S153" s="42"/>
    </row>
    <row r="154" spans="2:20" ht="15.75" hidden="1">
      <c r="B154" s="163" t="s">
        <v>313</v>
      </c>
      <c r="C154" s="162">
        <f>'[16]7100'!D11+'[17]7100'!D11+'[18]7100'!D11+'[19]7100'!D11+'[20]7100'!D11</f>
        <v>0</v>
      </c>
      <c r="D154" s="162">
        <f>'[16]7100'!E11+'[17]7100'!E11+'[18]7100'!E11+'[19]7100'!E11+'[20]7100'!E11</f>
        <v>0</v>
      </c>
      <c r="E154" s="162">
        <f>'[16]7100'!F11+'[17]7100'!F11+'[18]7100'!F11+'[19]7100'!F11+'[20]7100'!F11</f>
        <v>0</v>
      </c>
      <c r="F154" s="162">
        <f>'[16]7100'!G11+'[17]7100'!G11+'[18]7100'!G11+'[19]7100'!G11+'[20]7100'!G11</f>
        <v>0</v>
      </c>
      <c r="G154" s="162">
        <f>'[16]7100'!H11+'[17]7100'!H11+'[18]7100'!H11+'[19]7100'!H11+'[20]7100'!H11</f>
        <v>0</v>
      </c>
      <c r="I154" s="42"/>
      <c r="J154" s="42"/>
      <c r="K154" s="42"/>
      <c r="L154" s="42"/>
      <c r="M154" s="42"/>
      <c r="N154" s="42"/>
      <c r="O154" s="42"/>
      <c r="P154" s="42"/>
      <c r="Q154" s="42"/>
      <c r="R154" s="42"/>
      <c r="S154" s="42"/>
    </row>
    <row r="155" spans="2:20" ht="15.75" hidden="1">
      <c r="B155" s="163" t="s">
        <v>314</v>
      </c>
      <c r="C155" s="162">
        <f>'[16]7100'!D12+'[17]7100'!D12+'[18]7100'!D12+'[19]7100'!D12+'[20]7100'!D12</f>
        <v>415880.62999999989</v>
      </c>
      <c r="D155" s="162">
        <f>'[16]7100'!E12+'[17]7100'!E12+'[18]7100'!E12+'[19]7100'!E12+'[20]7100'!E12</f>
        <v>0</v>
      </c>
      <c r="E155" s="162">
        <f>'[16]7100'!F12+'[17]7100'!F12+'[18]7100'!F12+'[19]7100'!F12+'[20]7100'!F12</f>
        <v>415880.62999999989</v>
      </c>
      <c r="F155" s="162">
        <f>'[16]7100'!G12+'[17]7100'!G12+'[18]7100'!G12+'[19]7100'!G12+'[20]7100'!G12</f>
        <v>415880.63</v>
      </c>
      <c r="G155" s="162">
        <f>'[16]7100'!H12+'[17]7100'!H12+'[18]7100'!H12+'[19]7100'!H12+'[20]7100'!H12</f>
        <v>0</v>
      </c>
      <c r="I155" s="42"/>
      <c r="J155" s="42"/>
      <c r="K155" s="42"/>
      <c r="L155" s="42"/>
      <c r="M155" s="42"/>
      <c r="N155" s="42"/>
      <c r="O155" s="42"/>
      <c r="P155" s="42"/>
      <c r="Q155" s="42"/>
      <c r="R155" s="42"/>
      <c r="S155" s="42"/>
    </row>
    <row r="156" spans="2:20" ht="16.5" hidden="1" thickBot="1">
      <c r="B156" s="164" t="s">
        <v>407</v>
      </c>
      <c r="C156" s="165">
        <f>SUM(C148:C155)</f>
        <v>43280667.170000009</v>
      </c>
      <c r="D156" s="165">
        <f>SUM(D148:D155)</f>
        <v>-30917.409999999996</v>
      </c>
      <c r="E156" s="165">
        <f>SUM(E148:E155)</f>
        <v>43249749.760000013</v>
      </c>
      <c r="F156" s="165">
        <f>SUM(F148:F155)</f>
        <v>42777130.750000007</v>
      </c>
      <c r="G156" s="166">
        <f>SUM(G148:G155)</f>
        <v>472619.01000000542</v>
      </c>
      <c r="I156" s="42"/>
      <c r="J156" s="42"/>
      <c r="K156" s="42"/>
      <c r="L156" s="42"/>
      <c r="M156" s="42"/>
      <c r="N156" s="42"/>
      <c r="O156" s="42"/>
      <c r="P156" s="42"/>
      <c r="Q156" s="42"/>
      <c r="R156" s="42"/>
      <c r="S156" s="42"/>
    </row>
    <row r="157" spans="2:20" ht="15.75" hidden="1">
      <c r="J157" s="42"/>
      <c r="K157" s="42"/>
      <c r="L157" s="42"/>
      <c r="M157" s="42"/>
      <c r="N157" s="42"/>
      <c r="O157" s="42"/>
      <c r="P157" s="42"/>
      <c r="Q157" s="42"/>
      <c r="R157" s="42"/>
      <c r="S157" s="42"/>
      <c r="T157" s="42"/>
    </row>
    <row r="158" spans="2:20" ht="16.5" hidden="1" thickBot="1">
      <c r="J158" s="42"/>
      <c r="K158" s="42"/>
      <c r="L158" s="42"/>
      <c r="M158" s="42"/>
      <c r="N158" s="42"/>
      <c r="O158" s="42"/>
      <c r="P158" s="42"/>
      <c r="Q158" s="42"/>
      <c r="R158" s="42"/>
      <c r="S158" s="42"/>
      <c r="T158" s="42"/>
    </row>
    <row r="159" spans="2:20" ht="15.75" hidden="1">
      <c r="B159" s="233" t="s">
        <v>424</v>
      </c>
      <c r="C159" s="236" t="s">
        <v>408</v>
      </c>
      <c r="D159" s="236" t="s">
        <v>409</v>
      </c>
      <c r="E159" s="253" t="s">
        <v>410</v>
      </c>
      <c r="F159" s="253" t="s">
        <v>411</v>
      </c>
      <c r="G159" s="236" t="s">
        <v>412</v>
      </c>
      <c r="H159" s="236" t="s">
        <v>413</v>
      </c>
      <c r="I159" s="236" t="s">
        <v>414</v>
      </c>
      <c r="J159" s="236" t="s">
        <v>415</v>
      </c>
      <c r="K159" s="231" t="s">
        <v>416</v>
      </c>
      <c r="L159" s="42"/>
      <c r="M159" s="42"/>
      <c r="N159" s="42"/>
      <c r="O159" s="42"/>
      <c r="P159" s="42"/>
      <c r="Q159" s="42"/>
      <c r="R159" s="42"/>
      <c r="S159" s="42"/>
    </row>
    <row r="160" spans="2:20" ht="15.75" hidden="1">
      <c r="B160" s="234"/>
      <c r="C160" s="237"/>
      <c r="D160" s="237"/>
      <c r="E160" s="254"/>
      <c r="F160" s="254"/>
      <c r="G160" s="237"/>
      <c r="H160" s="237"/>
      <c r="I160" s="237"/>
      <c r="J160" s="237"/>
      <c r="K160" s="232"/>
      <c r="L160" s="42"/>
      <c r="M160" s="42"/>
      <c r="N160" s="42"/>
      <c r="O160" s="42"/>
      <c r="P160" s="42"/>
      <c r="Q160" s="42"/>
      <c r="R160" s="42"/>
      <c r="S160" s="42"/>
    </row>
    <row r="161" spans="2:19" ht="15.75" hidden="1">
      <c r="B161" s="235"/>
      <c r="C161" s="158" t="s">
        <v>303</v>
      </c>
      <c r="D161" s="158" t="s">
        <v>299</v>
      </c>
      <c r="E161" s="158" t="s">
        <v>300</v>
      </c>
      <c r="F161" s="158" t="s">
        <v>301</v>
      </c>
      <c r="G161" s="158" t="s">
        <v>302</v>
      </c>
      <c r="H161" s="158" t="s">
        <v>304</v>
      </c>
      <c r="I161" s="158" t="s">
        <v>305</v>
      </c>
      <c r="J161" s="158" t="s">
        <v>306</v>
      </c>
      <c r="K161" s="158" t="s">
        <v>417</v>
      </c>
      <c r="L161" s="42"/>
      <c r="M161" s="42"/>
      <c r="N161" s="42"/>
      <c r="O161" s="42"/>
      <c r="P161" s="42"/>
      <c r="Q161" s="42"/>
      <c r="R161" s="42"/>
      <c r="S161" s="42"/>
    </row>
    <row r="162" spans="2:19" ht="15.75" hidden="1">
      <c r="B162" s="161" t="s">
        <v>321</v>
      </c>
      <c r="C162" s="162">
        <f>'[16]7100'!D19+'[17]7100'!D19+'[18]7100'!D19+'[19]7100'!D19+'[20]7100'!D19</f>
        <v>0</v>
      </c>
      <c r="D162" s="162">
        <f>'[16]7100'!E19+'[17]7100'!E19+'[18]7100'!E19+'[19]7100'!E19+'[20]7100'!E19</f>
        <v>0</v>
      </c>
      <c r="E162" s="162">
        <f>'[16]7100'!F19+'[17]7100'!F19+'[18]7100'!F19+'[19]7100'!F19+'[20]7100'!F19</f>
        <v>0</v>
      </c>
      <c r="F162" s="162">
        <f>'[16]7100'!G19+'[17]7100'!G19+'[18]7100'!G19+'[19]7100'!G19+'[20]7100'!G19</f>
        <v>0</v>
      </c>
      <c r="G162" s="162">
        <f>'[16]7100'!H19+'[17]7100'!H19+'[18]7100'!H19+'[19]7100'!H19+'[20]7100'!H19</f>
        <v>0</v>
      </c>
      <c r="H162" s="162">
        <f>'[16]7100'!I19+'[17]7100'!I19+'[18]7100'!I19+'[19]7100'!I19+'[20]7100'!I19</f>
        <v>0</v>
      </c>
      <c r="I162" s="162">
        <f>'[16]7100'!J19+'[17]7100'!J19+'[18]7100'!J19+'[19]7100'!J19+'[20]7100'!J19</f>
        <v>0</v>
      </c>
      <c r="J162" s="162">
        <f>'[16]7100'!K19+'[17]7100'!K19+'[18]7100'!K19+'[19]7100'!K19+'[20]7100'!K19</f>
        <v>0</v>
      </c>
      <c r="K162" s="162">
        <f>'[16]7100'!L19+'[17]7100'!L19+'[18]7100'!L19+'[19]7100'!L19+'[20]7100'!L19</f>
        <v>0</v>
      </c>
      <c r="L162" s="42"/>
      <c r="M162" s="42"/>
      <c r="N162" s="42"/>
      <c r="O162" s="42"/>
      <c r="P162" s="42"/>
      <c r="Q162" s="42"/>
      <c r="R162" s="42"/>
      <c r="S162" s="42"/>
    </row>
    <row r="163" spans="2:19" ht="15.75" hidden="1">
      <c r="B163" s="163" t="s">
        <v>322</v>
      </c>
      <c r="C163" s="162">
        <f>'[16]7100'!D20+'[17]7100'!D20+'[18]7100'!D20+'[19]7100'!D20+'[20]7100'!D20</f>
        <v>0</v>
      </c>
      <c r="D163" s="162">
        <f>'[16]7100'!E20+'[17]7100'!E20+'[18]7100'!E20+'[19]7100'!E20+'[20]7100'!E20</f>
        <v>0</v>
      </c>
      <c r="E163" s="162">
        <f>'[16]7100'!F20+'[17]7100'!F20+'[18]7100'!F20+'[19]7100'!F20+'[20]7100'!F20</f>
        <v>0</v>
      </c>
      <c r="F163" s="162">
        <f>'[16]7100'!G20+'[17]7100'!G20+'[18]7100'!G20+'[19]7100'!G20+'[20]7100'!G20</f>
        <v>0</v>
      </c>
      <c r="G163" s="162">
        <f>'[16]7100'!H20+'[17]7100'!H20+'[18]7100'!H20+'[19]7100'!H20+'[20]7100'!H20</f>
        <v>0</v>
      </c>
      <c r="H163" s="162">
        <f>'[16]7100'!I20+'[17]7100'!I20+'[18]7100'!I20+'[19]7100'!I20+'[20]7100'!I20</f>
        <v>0</v>
      </c>
      <c r="I163" s="162">
        <f>'[16]7100'!J20+'[17]7100'!J20+'[18]7100'!J20+'[19]7100'!J20+'[20]7100'!J20</f>
        <v>0</v>
      </c>
      <c r="J163" s="162">
        <f>'[16]7100'!K20+'[17]7100'!K20+'[18]7100'!K20+'[19]7100'!K20+'[20]7100'!K20</f>
        <v>0</v>
      </c>
      <c r="K163" s="162">
        <f>'[16]7100'!L20+'[17]7100'!L20+'[18]7100'!L20+'[19]7100'!L20+'[20]7100'!L20</f>
        <v>0</v>
      </c>
      <c r="L163" s="42"/>
      <c r="M163" s="42"/>
      <c r="N163" s="42"/>
      <c r="O163" s="42"/>
      <c r="P163" s="42"/>
      <c r="Q163" s="42"/>
      <c r="R163" s="42"/>
      <c r="S163" s="42"/>
    </row>
    <row r="164" spans="2:19" ht="15.75" hidden="1">
      <c r="B164" s="163" t="s">
        <v>323</v>
      </c>
      <c r="C164" s="162">
        <f>'[16]7100'!D21+'[17]7100'!D21+'[18]7100'!D21+'[19]7100'!D21+'[20]7100'!D21</f>
        <v>38983798.020000003</v>
      </c>
      <c r="D164" s="162">
        <f>'[16]7100'!E21+'[17]7100'!E21+'[18]7100'!E21+'[19]7100'!E21+'[20]7100'!E21</f>
        <v>-1237665.02</v>
      </c>
      <c r="E164" s="162">
        <f>'[16]7100'!F21+'[17]7100'!F21+'[18]7100'!F21+'[19]7100'!F21+'[20]7100'!F21</f>
        <v>857593.51</v>
      </c>
      <c r="F164" s="162">
        <f>'[16]7100'!G21+'[17]7100'!G21+'[18]7100'!G21+'[19]7100'!G21+'[20]7100'!G21</f>
        <v>0</v>
      </c>
      <c r="G164" s="162">
        <f>'[16]7100'!H21+'[17]7100'!H21+'[18]7100'!H21+'[19]7100'!H21+'[20]7100'!H21</f>
        <v>36888539.489999995</v>
      </c>
      <c r="H164" s="162">
        <f>'[16]7100'!I21+'[17]7100'!I21+'[18]7100'!I21+'[19]7100'!I21+'[20]7100'!I21</f>
        <v>30546383.700000003</v>
      </c>
      <c r="I164" s="162">
        <f>'[16]7100'!J21+'[17]7100'!J21+'[18]7100'!J21+'[19]7100'!J21+'[20]7100'!J21</f>
        <v>0</v>
      </c>
      <c r="J164" s="162">
        <f>'[16]7100'!K21+'[17]7100'!K21+'[18]7100'!K21+'[19]7100'!K21+'[20]7100'!K21</f>
        <v>1294758.9099999999</v>
      </c>
      <c r="K164" s="162">
        <f>'[16]7100'!L21+'[17]7100'!L21+'[18]7100'!L21+'[19]7100'!L21+'[20]7100'!L21</f>
        <v>5047396.879999999</v>
      </c>
      <c r="L164" s="42"/>
      <c r="M164" s="42"/>
      <c r="N164" s="42"/>
      <c r="O164" s="42"/>
      <c r="P164" s="42"/>
      <c r="Q164" s="42"/>
      <c r="R164" s="42"/>
      <c r="S164" s="42"/>
    </row>
    <row r="165" spans="2:19" ht="15.75" hidden="1">
      <c r="B165" s="163" t="s">
        <v>310</v>
      </c>
      <c r="C165" s="162">
        <f>'[16]7100'!D22+'[17]7100'!D22+'[18]7100'!D22+'[19]7100'!D22+'[20]7100'!D22</f>
        <v>188727934.16999996</v>
      </c>
      <c r="D165" s="162">
        <f>'[16]7100'!E22+'[17]7100'!E22+'[18]7100'!E22+'[19]7100'!E22+'[20]7100'!E22</f>
        <v>-300</v>
      </c>
      <c r="E165" s="162">
        <f>'[16]7100'!F22+'[17]7100'!F22+'[18]7100'!F22+'[19]7100'!F22+'[20]7100'!F22</f>
        <v>10974.04</v>
      </c>
      <c r="F165" s="162">
        <f>'[16]7100'!G22+'[17]7100'!G22+'[18]7100'!G22+'[19]7100'!G22+'[20]7100'!G22</f>
        <v>0</v>
      </c>
      <c r="G165" s="162">
        <f>'[16]7100'!H22+'[17]7100'!H22+'[18]7100'!H22+'[19]7100'!H22+'[20]7100'!H22</f>
        <v>188716660.12999997</v>
      </c>
      <c r="H165" s="162">
        <f>'[16]7100'!I22+'[17]7100'!I22+'[18]7100'!I22+'[19]7100'!I22+'[20]7100'!I22</f>
        <v>187590857.89999998</v>
      </c>
      <c r="I165" s="162">
        <f>'[16]7100'!J22+'[17]7100'!J22+'[18]7100'!J22+'[19]7100'!J22+'[20]7100'!J22</f>
        <v>0</v>
      </c>
      <c r="J165" s="162">
        <f>'[16]7100'!K22+'[17]7100'!K22+'[18]7100'!K22+'[19]7100'!K22+'[20]7100'!K22</f>
        <v>0</v>
      </c>
      <c r="K165" s="162">
        <f>'[16]7100'!L22+'[17]7100'!L22+'[18]7100'!L22+'[19]7100'!L22+'[20]7100'!L22</f>
        <v>1125802.2299999744</v>
      </c>
      <c r="L165" s="42"/>
      <c r="M165" s="42"/>
      <c r="N165" s="42"/>
      <c r="O165" s="42"/>
      <c r="P165" s="42"/>
      <c r="Q165" s="42"/>
      <c r="R165" s="42"/>
      <c r="S165" s="42"/>
    </row>
    <row r="166" spans="2:19" ht="15.75" hidden="1">
      <c r="B166" s="163" t="s">
        <v>324</v>
      </c>
      <c r="C166" s="162">
        <f>'[16]7100'!D23+'[17]7100'!D23+'[18]7100'!D23+'[19]7100'!D23+'[20]7100'!D23</f>
        <v>2348332.84</v>
      </c>
      <c r="D166" s="162">
        <f>'[16]7100'!E23+'[17]7100'!E23+'[18]7100'!E23+'[19]7100'!E23+'[20]7100'!E23</f>
        <v>-8280.26</v>
      </c>
      <c r="E166" s="162">
        <f>'[16]7100'!F23+'[17]7100'!F23+'[18]7100'!F23+'[19]7100'!F23+'[20]7100'!F23</f>
        <v>158757.04</v>
      </c>
      <c r="F166" s="162">
        <f>'[16]7100'!G23+'[17]7100'!G23+'[18]7100'!G23+'[19]7100'!G23+'[20]7100'!G23</f>
        <v>0</v>
      </c>
      <c r="G166" s="162">
        <f>'[16]7100'!H23+'[17]7100'!H23+'[18]7100'!H23+'[19]7100'!H23+'[20]7100'!H23</f>
        <v>2181295.54</v>
      </c>
      <c r="H166" s="162">
        <f>'[16]7100'!I23+'[17]7100'!I23+'[18]7100'!I23+'[19]7100'!I23+'[20]7100'!I23</f>
        <v>878851.00000000012</v>
      </c>
      <c r="I166" s="162">
        <f>'[16]7100'!J23+'[17]7100'!J23+'[18]7100'!J23+'[19]7100'!J23+'[20]7100'!J23</f>
        <v>0</v>
      </c>
      <c r="J166" s="162">
        <f>'[16]7100'!K23+'[17]7100'!K23+'[18]7100'!K23+'[19]7100'!K23+'[20]7100'!K23</f>
        <v>83035.259999999995</v>
      </c>
      <c r="K166" s="162">
        <f>'[16]7100'!L23+'[17]7100'!L23+'[18]7100'!L23+'[19]7100'!L23+'[20]7100'!L23</f>
        <v>1219409.28</v>
      </c>
      <c r="L166" s="42"/>
      <c r="M166" s="42"/>
      <c r="N166" s="42"/>
      <c r="O166" s="42"/>
      <c r="P166" s="42"/>
      <c r="Q166" s="42"/>
      <c r="R166" s="42"/>
      <c r="S166" s="42"/>
    </row>
    <row r="167" spans="2:19" ht="15.75" hidden="1">
      <c r="B167" s="163" t="s">
        <v>325</v>
      </c>
      <c r="C167" s="162">
        <f>'[16]7100'!D24+'[17]7100'!D24+'[18]7100'!D24+'[19]7100'!D24+'[20]7100'!D24</f>
        <v>54788.070000000007</v>
      </c>
      <c r="D167" s="162">
        <f>'[16]7100'!E24+'[17]7100'!E24+'[18]7100'!E24+'[19]7100'!E24+'[20]7100'!E24</f>
        <v>0</v>
      </c>
      <c r="E167" s="162">
        <f>'[16]7100'!F24+'[17]7100'!F24+'[18]7100'!F24+'[19]7100'!F24+'[20]7100'!F24</f>
        <v>0</v>
      </c>
      <c r="F167" s="162">
        <f>'[16]7100'!G24+'[17]7100'!G24+'[18]7100'!G24+'[19]7100'!G24+'[20]7100'!G24</f>
        <v>0</v>
      </c>
      <c r="G167" s="162">
        <f>'[16]7100'!H24+'[17]7100'!H24+'[18]7100'!H24+'[19]7100'!H24+'[20]7100'!H24</f>
        <v>54788.070000000007</v>
      </c>
      <c r="H167" s="162">
        <f>'[16]7100'!I24+'[17]7100'!I24+'[18]7100'!I24+'[19]7100'!I24+'[20]7100'!I24</f>
        <v>4196.3</v>
      </c>
      <c r="I167" s="162">
        <f>'[16]7100'!J24+'[17]7100'!J24+'[18]7100'!J24+'[19]7100'!J24+'[20]7100'!J24</f>
        <v>0</v>
      </c>
      <c r="J167" s="162">
        <f>'[16]7100'!K24+'[17]7100'!K24+'[18]7100'!K24+'[19]7100'!K24+'[20]7100'!K24</f>
        <v>0</v>
      </c>
      <c r="K167" s="162">
        <f>'[16]7100'!L24+'[17]7100'!L24+'[18]7100'!L24+'[19]7100'!L24+'[20]7100'!L24</f>
        <v>50591.770000000004</v>
      </c>
      <c r="L167" s="42"/>
      <c r="M167" s="42"/>
      <c r="N167" s="42"/>
      <c r="O167" s="42"/>
      <c r="P167" s="42"/>
      <c r="Q167" s="42"/>
      <c r="R167" s="42"/>
      <c r="S167" s="42"/>
    </row>
    <row r="168" spans="2:19" ht="15.75" hidden="1">
      <c r="B168" s="163" t="s">
        <v>312</v>
      </c>
      <c r="C168" s="162">
        <f>'[16]7100'!D25+'[17]7100'!D25+'[18]7100'!D25+'[19]7100'!D25+'[20]7100'!D25</f>
        <v>25098096.449999999</v>
      </c>
      <c r="D168" s="162">
        <f>'[16]7100'!E25+'[17]7100'!E25+'[18]7100'!E25+'[19]7100'!E25+'[20]7100'!E25</f>
        <v>0</v>
      </c>
      <c r="E168" s="162">
        <f>'[16]7100'!F25+'[17]7100'!F25+'[18]7100'!F25+'[19]7100'!F25+'[20]7100'!F25</f>
        <v>2026214.15</v>
      </c>
      <c r="F168" s="162">
        <f>'[16]7100'!G25+'[17]7100'!G25+'[18]7100'!G25+'[19]7100'!G25+'[20]7100'!G25</f>
        <v>0</v>
      </c>
      <c r="G168" s="162">
        <f>'[16]7100'!H25+'[17]7100'!H25+'[18]7100'!H25+'[19]7100'!H25+'[20]7100'!H25</f>
        <v>23071882.300000004</v>
      </c>
      <c r="H168" s="162">
        <f>'[16]7100'!I25+'[17]7100'!I25+'[18]7100'!I25+'[19]7100'!I25+'[20]7100'!I25</f>
        <v>20086723.439999998</v>
      </c>
      <c r="I168" s="162">
        <f>'[16]7100'!J25+'[17]7100'!J25+'[18]7100'!J25+'[19]7100'!J25+'[20]7100'!J25</f>
        <v>0</v>
      </c>
      <c r="J168" s="162">
        <f>'[16]7100'!K25+'[17]7100'!K25+'[18]7100'!K25+'[19]7100'!K25+'[20]7100'!K25</f>
        <v>6000</v>
      </c>
      <c r="K168" s="162">
        <f>'[16]7100'!L25+'[17]7100'!L25+'[18]7100'!L25+'[19]7100'!L25+'[20]7100'!L25</f>
        <v>2979158.8600000036</v>
      </c>
      <c r="L168" s="42"/>
      <c r="M168" s="42"/>
      <c r="N168" s="42"/>
      <c r="O168" s="42"/>
      <c r="P168" s="42"/>
      <c r="Q168" s="42"/>
      <c r="R168" s="42"/>
      <c r="S168" s="42"/>
    </row>
    <row r="169" spans="2:19" ht="15.75" hidden="1">
      <c r="B169" s="163" t="s">
        <v>313</v>
      </c>
      <c r="C169" s="162">
        <f>'[16]7100'!D26+'[17]7100'!D26+'[18]7100'!D26+'[19]7100'!D26+'[20]7100'!D26</f>
        <v>0</v>
      </c>
      <c r="D169" s="162">
        <f>'[16]7100'!E26+'[17]7100'!E26+'[18]7100'!E26+'[19]7100'!E26+'[20]7100'!E26</f>
        <v>0</v>
      </c>
      <c r="E169" s="162">
        <f>'[16]7100'!F26+'[17]7100'!F26+'[18]7100'!F26+'[19]7100'!F26+'[20]7100'!F26</f>
        <v>0</v>
      </c>
      <c r="F169" s="162">
        <f>'[16]7100'!G26+'[17]7100'!G26+'[18]7100'!G26+'[19]7100'!G26+'[20]7100'!G26</f>
        <v>0</v>
      </c>
      <c r="G169" s="162">
        <f>'[16]7100'!H26+'[17]7100'!H26+'[18]7100'!H26+'[19]7100'!H26+'[20]7100'!H26</f>
        <v>0</v>
      </c>
      <c r="H169" s="162">
        <f>'[16]7100'!I26+'[17]7100'!I26+'[18]7100'!I26+'[19]7100'!I26+'[20]7100'!I26</f>
        <v>0</v>
      </c>
      <c r="I169" s="162">
        <f>'[16]7100'!J26+'[17]7100'!J26+'[18]7100'!J26+'[19]7100'!J26+'[20]7100'!J26</f>
        <v>0</v>
      </c>
      <c r="J169" s="162">
        <f>'[16]7100'!K26+'[17]7100'!K26+'[18]7100'!K26+'[19]7100'!K26+'[20]7100'!K26</f>
        <v>0</v>
      </c>
      <c r="K169" s="162">
        <f>'[16]7100'!L26+'[17]7100'!L26+'[18]7100'!L26+'[19]7100'!L26+'[20]7100'!L26</f>
        <v>0</v>
      </c>
      <c r="L169" s="42"/>
      <c r="M169" s="42"/>
      <c r="N169" s="42"/>
      <c r="O169" s="42"/>
      <c r="P169" s="42"/>
      <c r="Q169" s="42"/>
      <c r="R169" s="42"/>
      <c r="S169" s="42"/>
    </row>
    <row r="170" spans="2:19" ht="15.75" hidden="1">
      <c r="B170" s="167" t="s">
        <v>314</v>
      </c>
      <c r="C170" s="162">
        <f>'[16]7100'!D27+'[17]7100'!D27+'[18]7100'!D27+'[19]7100'!D27+'[20]7100'!D27</f>
        <v>118680.5</v>
      </c>
      <c r="D170" s="162">
        <f>'[16]7100'!E27+'[17]7100'!E27+'[18]7100'!E27+'[19]7100'!E27+'[20]7100'!E27</f>
        <v>0</v>
      </c>
      <c r="E170" s="162">
        <f>'[16]7100'!F27+'[17]7100'!F27+'[18]7100'!F27+'[19]7100'!F27+'[20]7100'!F27</f>
        <v>77510.13</v>
      </c>
      <c r="F170" s="162">
        <f>'[16]7100'!G27+'[17]7100'!G27+'[18]7100'!G27+'[19]7100'!G27+'[20]7100'!G27</f>
        <v>0</v>
      </c>
      <c r="G170" s="162">
        <f>'[16]7100'!H27+'[17]7100'!H27+'[18]7100'!H27+'[19]7100'!H27+'[20]7100'!H27</f>
        <v>41170.369999999995</v>
      </c>
      <c r="H170" s="162">
        <f>'[16]7100'!I27+'[17]7100'!I27+'[18]7100'!I27+'[19]7100'!I27+'[20]7100'!I27</f>
        <v>41160.370000000003</v>
      </c>
      <c r="I170" s="162">
        <f>'[16]7100'!J27+'[17]7100'!J27+'[18]7100'!J27+'[19]7100'!J27+'[20]7100'!J27</f>
        <v>0</v>
      </c>
      <c r="J170" s="162">
        <f>'[16]7100'!K27+'[17]7100'!K27+'[18]7100'!K27+'[19]7100'!K27+'[20]7100'!K27</f>
        <v>0</v>
      </c>
      <c r="K170" s="162">
        <f>'[16]7100'!L27+'[17]7100'!L27+'[18]7100'!L27+'[19]7100'!L27+'[20]7100'!L27</f>
        <v>9.999999999992724</v>
      </c>
      <c r="L170" s="42"/>
      <c r="M170" s="42"/>
      <c r="N170" s="42"/>
      <c r="O170" s="42"/>
      <c r="P170" s="42"/>
      <c r="Q170" s="42"/>
      <c r="R170" s="42"/>
      <c r="S170" s="42"/>
    </row>
    <row r="171" spans="2:19" ht="16.5" hidden="1" thickBot="1">
      <c r="B171" s="164" t="s">
        <v>418</v>
      </c>
      <c r="C171" s="165">
        <f t="shared" ref="C171:K171" si="13">SUM(C162:C170)</f>
        <v>255331630.04999995</v>
      </c>
      <c r="D171" s="165">
        <f t="shared" si="13"/>
        <v>-1246245.28</v>
      </c>
      <c r="E171" s="165">
        <f t="shared" si="13"/>
        <v>3131048.87</v>
      </c>
      <c r="F171" s="165">
        <f t="shared" si="13"/>
        <v>0</v>
      </c>
      <c r="G171" s="165">
        <f t="shared" si="13"/>
        <v>250954335.89999995</v>
      </c>
      <c r="H171" s="165">
        <f t="shared" si="13"/>
        <v>239148172.70999998</v>
      </c>
      <c r="I171" s="165">
        <f t="shared" si="13"/>
        <v>0</v>
      </c>
      <c r="J171" s="165">
        <f t="shared" si="13"/>
        <v>1383794.17</v>
      </c>
      <c r="K171" s="165">
        <f t="shared" si="13"/>
        <v>10422369.019999977</v>
      </c>
      <c r="L171" s="42"/>
      <c r="M171" s="42"/>
      <c r="N171" s="42"/>
      <c r="O171" s="42"/>
      <c r="P171" s="42"/>
      <c r="Q171" s="42"/>
      <c r="R171" s="42"/>
      <c r="S171" s="42"/>
    </row>
    <row r="172" spans="2:19" ht="15.75" hidden="1">
      <c r="B172" s="32"/>
      <c r="C172" s="32"/>
      <c r="D172" s="32"/>
      <c r="E172" s="32"/>
      <c r="F172" s="32"/>
      <c r="G172" s="32"/>
      <c r="H172" s="32"/>
      <c r="I172" s="32"/>
    </row>
    <row r="173" spans="2:19" ht="16.5" hidden="1" thickBot="1">
      <c r="B173" s="32"/>
      <c r="C173" s="32"/>
      <c r="D173" s="32"/>
      <c r="E173" s="32"/>
      <c r="F173" s="32"/>
      <c r="G173" s="32"/>
      <c r="H173" s="32"/>
      <c r="I173" s="32"/>
    </row>
    <row r="174" spans="2:19" ht="42.75" hidden="1" customHeight="1">
      <c r="B174" s="181" t="s">
        <v>425</v>
      </c>
      <c r="C174" s="182" t="s">
        <v>386</v>
      </c>
      <c r="D174" s="32"/>
      <c r="E174" s="181" t="s">
        <v>426</v>
      </c>
      <c r="F174" s="182" t="s">
        <v>386</v>
      </c>
      <c r="G174" s="32"/>
      <c r="H174" s="32"/>
      <c r="I174" s="32"/>
    </row>
    <row r="175" spans="2:19" ht="15.75" hidden="1">
      <c r="B175" s="183" t="s">
        <v>387</v>
      </c>
      <c r="C175" s="162">
        <f>'[16]6100'!D3+'[17]6100'!D3+'[18]6100'!D3+'[19]6100'!D3+'[20]6100'!D3</f>
        <v>272946405.68000001</v>
      </c>
      <c r="D175" s="41"/>
      <c r="E175" s="187" t="s">
        <v>400</v>
      </c>
      <c r="F175" s="162">
        <f>'[16]6100'!D23+'[17]6100'!D23+'[18]6100'!D23+'[19]6100'!D23+'[20]6100'!D23</f>
        <v>1559006907.5699999</v>
      </c>
      <c r="G175" s="41"/>
      <c r="H175" s="41"/>
      <c r="I175" s="41"/>
    </row>
    <row r="176" spans="2:19" hidden="1">
      <c r="B176" s="184" t="s">
        <v>388</v>
      </c>
      <c r="C176" s="162">
        <f>'[16]6100'!D4+'[17]6100'!D4+'[18]6100'!D4+'[19]6100'!D4+'[20]6100'!D4</f>
        <v>259048397.83000001</v>
      </c>
      <c r="E176" s="188" t="s">
        <v>350</v>
      </c>
      <c r="F176" s="162">
        <f>'[16]6100'!D24+'[17]6100'!D24+'[18]6100'!D24+'[19]6100'!D24+'[20]6100'!D24</f>
        <v>855821738.03999996</v>
      </c>
    </row>
    <row r="177" spans="2:9" hidden="1">
      <c r="B177" s="184" t="s">
        <v>389</v>
      </c>
      <c r="C177" s="162">
        <f>'[16]6100'!D5+'[17]6100'!D5+'[18]6100'!D5+'[19]6100'!D5+'[20]6100'!D5</f>
        <v>10422369.02</v>
      </c>
      <c r="E177" s="188" t="s">
        <v>352</v>
      </c>
      <c r="F177" s="162">
        <f>'[16]6100'!D25+'[17]6100'!D25+'[18]6100'!D25+'[19]6100'!D25+'[20]6100'!D25</f>
        <v>239148172.70999998</v>
      </c>
    </row>
    <row r="178" spans="2:9" hidden="1">
      <c r="B178" s="184" t="s">
        <v>390</v>
      </c>
      <c r="C178" s="162">
        <f>'[16]6100'!D6+'[17]6100'!D6+'[18]6100'!D6+'[19]6100'!D6+'[20]6100'!D6</f>
        <v>13335984.68</v>
      </c>
      <c r="E178" s="188" t="s">
        <v>355</v>
      </c>
      <c r="F178" s="162">
        <f>'[16]6100'!D26+'[17]6100'!D26+'[18]6100'!D26+'[19]6100'!D26+'[20]6100'!D26</f>
        <v>464036996.81999999</v>
      </c>
    </row>
    <row r="179" spans="2:9" hidden="1">
      <c r="B179" s="184" t="s">
        <v>391</v>
      </c>
      <c r="C179" s="162">
        <f>'[16]6100'!D7+'[17]6100'!D7+'[18]6100'!D7+'[19]6100'!D7+'[20]6100'!D7</f>
        <v>268186.77</v>
      </c>
      <c r="E179" s="184" t="s">
        <v>357</v>
      </c>
      <c r="F179" s="162">
        <f>'[16]6100'!D27+'[17]6100'!D27+'[18]6100'!D27+'[19]6100'!D27+'[20]6100'!D27</f>
        <v>0</v>
      </c>
    </row>
    <row r="180" spans="2:9" hidden="1">
      <c r="B180" s="184" t="s">
        <v>392</v>
      </c>
      <c r="C180" s="162">
        <f>'[16]6100'!D8+'[17]6100'!D8+'[18]6100'!D8+'[19]6100'!D8+'[20]6100'!D8</f>
        <v>5460370.6399999997</v>
      </c>
      <c r="E180" s="189" t="s">
        <v>360</v>
      </c>
      <c r="F180" s="162">
        <f>'[16]6100'!D28+'[17]6100'!D28+'[18]6100'!D28+'[19]6100'!D28+'[20]6100'!D28</f>
        <v>1533095290.3599999</v>
      </c>
    </row>
    <row r="181" spans="2:9" hidden="1">
      <c r="B181" s="184" t="s">
        <v>393</v>
      </c>
      <c r="C181" s="162">
        <f>'[16]6100'!D9+'[17]6100'!D9+'[18]6100'!D9+'[19]6100'!D9+'[20]6100'!D9</f>
        <v>4668161.9799999995</v>
      </c>
      <c r="E181" s="188" t="s">
        <v>350</v>
      </c>
      <c r="F181" s="162">
        <f>'[16]6100'!D29+'[17]6100'!D29+'[18]6100'!D29+'[19]6100'!D29+'[20]6100'!D29</f>
        <v>1023096647.34</v>
      </c>
    </row>
    <row r="182" spans="2:9" hidden="1">
      <c r="B182" s="183" t="s">
        <v>394</v>
      </c>
      <c r="C182" s="162">
        <f>'[16]6100'!D10+'[17]6100'!D10+'[18]6100'!D10+'[19]6100'!D10+'[20]6100'!D10</f>
        <v>66205188.489999995</v>
      </c>
      <c r="E182" s="188" t="s">
        <v>352</v>
      </c>
      <c r="F182" s="162">
        <f>'[16]6100'!D30+'[17]6100'!D30+'[18]6100'!D30+'[19]6100'!D30+'[20]6100'!D30</f>
        <v>42777130.75</v>
      </c>
    </row>
    <row r="183" spans="2:9" ht="15.75" hidden="1">
      <c r="B183" s="184" t="s">
        <v>388</v>
      </c>
      <c r="C183" s="162">
        <f>'[16]6100'!D11+'[17]6100'!D11+'[18]6100'!D11+'[19]6100'!D11+'[20]6100'!D11</f>
        <v>35954315.780000001</v>
      </c>
      <c r="D183" s="101"/>
      <c r="E183" s="188" t="s">
        <v>355</v>
      </c>
      <c r="F183" s="162">
        <f>'[16]6100'!D31+'[17]6100'!D31+'[18]6100'!D31+'[19]6100'!D31+'[20]6100'!D31</f>
        <v>467197444.02000004</v>
      </c>
      <c r="G183" s="101"/>
      <c r="H183" s="101"/>
      <c r="I183" s="101"/>
    </row>
    <row r="184" spans="2:9" hidden="1">
      <c r="B184" s="184" t="s">
        <v>389</v>
      </c>
      <c r="C184" s="162">
        <f>'[16]6100'!D12+'[17]6100'!D12+'[18]6100'!D12+'[19]6100'!D12+'[20]6100'!D12</f>
        <v>472619.01</v>
      </c>
      <c r="E184" s="184" t="s">
        <v>357</v>
      </c>
      <c r="F184" s="162">
        <f>'[16]6100'!D32+'[17]6100'!D32+'[18]6100'!D32+'[19]6100'!D32+'[20]6100'!D32</f>
        <v>24068.25</v>
      </c>
    </row>
    <row r="185" spans="2:9" hidden="1">
      <c r="B185" s="184" t="s">
        <v>390</v>
      </c>
      <c r="C185" s="162">
        <f>'[16]6100'!D13+'[17]6100'!D13+'[18]6100'!D13+'[19]6100'!D13+'[20]6100'!D13</f>
        <v>28236608.68</v>
      </c>
      <c r="E185" s="190" t="s">
        <v>401</v>
      </c>
      <c r="F185" s="162">
        <f>'[16]6100'!D33+'[17]6100'!D33+'[18]6100'!D33+'[19]6100'!D33+'[20]6100'!D33</f>
        <v>25911617.209999949</v>
      </c>
    </row>
    <row r="186" spans="2:9" hidden="1">
      <c r="B186" s="184" t="s">
        <v>391</v>
      </c>
      <c r="C186" s="162">
        <f>'[16]6100'!D14+'[17]6100'!D14+'[18]6100'!D14+'[19]6100'!D14+'[20]6100'!D14</f>
        <v>2032719.79</v>
      </c>
      <c r="E186" s="190" t="s">
        <v>371</v>
      </c>
      <c r="F186" s="162">
        <f>'[16]6100'!D34+'[17]6100'!D34+'[18]6100'!D34+'[19]6100'!D34+'[20]6100'!D34</f>
        <v>132773237.22</v>
      </c>
    </row>
    <row r="187" spans="2:9" ht="16.5" hidden="1" thickBot="1">
      <c r="B187" s="184" t="s">
        <v>395</v>
      </c>
      <c r="C187" s="162">
        <f>'[16]6100'!D15+'[17]6100'!D15+'[18]6100'!D15+'[19]6100'!D15+'[20]6100'!D15</f>
        <v>491074.77</v>
      </c>
      <c r="D187" s="42"/>
      <c r="E187" s="191" t="s">
        <v>375</v>
      </c>
      <c r="F187" s="162">
        <f>'[16]6100'!D35+'[17]6100'!D35+'[18]6100'!D35+'[19]6100'!D35+'[20]6100'!D35</f>
        <v>158684854.42999995</v>
      </c>
      <c r="G187" s="42"/>
      <c r="H187" s="42"/>
      <c r="I187" s="42"/>
    </row>
    <row r="188" spans="2:9" ht="15.75" hidden="1">
      <c r="B188" s="183" t="s">
        <v>396</v>
      </c>
      <c r="C188" s="162">
        <f>'[16]6100'!D16+'[17]6100'!D16+'[18]6100'!D16+'[19]6100'!D16+'[20]6100'!D16</f>
        <v>158684854.43000001</v>
      </c>
      <c r="D188" s="42"/>
      <c r="G188" s="42"/>
      <c r="H188" s="42"/>
      <c r="I188" s="42"/>
    </row>
    <row r="189" spans="2:9" ht="15.75" hidden="1">
      <c r="B189" s="185" t="s">
        <v>397</v>
      </c>
      <c r="C189" s="162">
        <f>'[16]6100'!D17+'[17]6100'!D17+'[18]6100'!D17+'[19]6100'!D17+'[20]6100'!D17</f>
        <v>203777923.01999998</v>
      </c>
      <c r="D189" s="42"/>
      <c r="G189" s="42"/>
      <c r="H189" s="42"/>
      <c r="I189" s="42"/>
    </row>
    <row r="190" spans="2:9" ht="15.75" hidden="1">
      <c r="B190" s="185" t="s">
        <v>398</v>
      </c>
      <c r="C190" s="162">
        <f>'[16]6100'!D18+'[17]6100'!D18+'[18]6100'!D18+'[19]6100'!D18+'[20]6100'!D18</f>
        <v>161648148.58999997</v>
      </c>
      <c r="D190" s="42"/>
      <c r="G190" s="42"/>
      <c r="H190" s="42"/>
      <c r="I190" s="42"/>
    </row>
    <row r="191" spans="2:9" ht="16.5" hidden="1" thickBot="1">
      <c r="B191" s="186" t="s">
        <v>399</v>
      </c>
      <c r="C191" s="162">
        <f>'[16]6100'!D19+'[17]6100'!D19+'[18]6100'!D19+'[19]6100'!D19+'[20]6100'!D19</f>
        <v>365426071.62</v>
      </c>
      <c r="D191" s="42"/>
      <c r="G191" s="42"/>
      <c r="H191" s="42"/>
      <c r="I191" s="42"/>
    </row>
    <row r="192" spans="2:9" ht="15.75" hidden="1">
      <c r="D192" s="42"/>
      <c r="E192" s="42"/>
      <c r="F192" s="42"/>
      <c r="G192" s="42"/>
      <c r="H192" s="42"/>
      <c r="I192" s="42"/>
    </row>
    <row r="193" spans="4:9" ht="15.75" hidden="1">
      <c r="D193" s="42"/>
      <c r="E193" s="42"/>
      <c r="F193" s="42"/>
      <c r="G193" s="42"/>
      <c r="H193" s="42"/>
      <c r="I193" s="42"/>
    </row>
    <row r="194" spans="4:9" ht="15.75">
      <c r="D194" s="42"/>
      <c r="E194" s="42"/>
      <c r="F194" s="42"/>
      <c r="G194" s="42"/>
      <c r="H194" s="42"/>
      <c r="I194" s="42"/>
    </row>
    <row r="195" spans="4:9" ht="15.75">
      <c r="D195" s="42"/>
      <c r="E195" s="42"/>
      <c r="F195" s="42"/>
      <c r="G195" s="42"/>
      <c r="H195" s="42"/>
      <c r="I195" s="42"/>
    </row>
    <row r="196" spans="4:9" ht="15.75">
      <c r="D196" s="42"/>
      <c r="E196" s="42"/>
      <c r="F196" s="42"/>
      <c r="G196" s="42"/>
      <c r="H196" s="42"/>
      <c r="I196" s="42"/>
    </row>
    <row r="197" spans="4:9" ht="15.75">
      <c r="D197" s="42"/>
      <c r="E197" s="42"/>
      <c r="F197" s="42"/>
      <c r="G197" s="42"/>
      <c r="H197" s="42"/>
      <c r="I197" s="42"/>
    </row>
    <row r="198" spans="4:9" ht="15.75">
      <c r="D198" s="42"/>
      <c r="E198" s="42"/>
      <c r="F198" s="42"/>
      <c r="G198" s="42"/>
      <c r="H198" s="42"/>
      <c r="I198" s="42"/>
    </row>
    <row r="199" spans="4:9" ht="15.75">
      <c r="D199" s="42"/>
      <c r="E199" s="42"/>
      <c r="F199" s="42"/>
      <c r="G199" s="42"/>
      <c r="H199" s="42"/>
      <c r="I199" s="42"/>
    </row>
    <row r="200" spans="4:9" ht="15.75">
      <c r="D200" s="42"/>
      <c r="E200" s="42"/>
      <c r="F200" s="42"/>
      <c r="G200" s="42"/>
      <c r="H200" s="42"/>
      <c r="I200" s="42"/>
    </row>
    <row r="201" spans="4:9" ht="15.75">
      <c r="D201" s="42"/>
      <c r="E201" s="42"/>
      <c r="F201" s="42"/>
      <c r="G201" s="42"/>
      <c r="H201" s="42"/>
      <c r="I201" s="42"/>
    </row>
    <row r="202" spans="4:9" ht="15.75">
      <c r="D202" s="42"/>
      <c r="E202" s="42"/>
      <c r="F202" s="42"/>
      <c r="G202" s="42"/>
      <c r="H202" s="42"/>
      <c r="I202" s="42"/>
    </row>
    <row r="203" spans="4:9" ht="15.75">
      <c r="D203" s="42"/>
      <c r="E203" s="42"/>
      <c r="F203" s="42"/>
      <c r="G203" s="42"/>
      <c r="H203" s="42"/>
      <c r="I203" s="42"/>
    </row>
    <row r="204" spans="4:9" ht="15.75">
      <c r="D204" s="42"/>
      <c r="E204" s="42"/>
      <c r="F204" s="42"/>
      <c r="G204" s="42"/>
      <c r="H204" s="42"/>
      <c r="I204" s="42"/>
    </row>
    <row r="205" spans="4:9" ht="15.75">
      <c r="D205" s="42"/>
      <c r="E205" s="42"/>
      <c r="F205" s="42"/>
      <c r="G205" s="42"/>
      <c r="H205" s="42"/>
      <c r="I205" s="42"/>
    </row>
    <row r="206" spans="4:9" ht="15.75">
      <c r="D206" s="42"/>
      <c r="E206" s="42"/>
      <c r="F206" s="42"/>
      <c r="G206" s="42"/>
      <c r="H206" s="42"/>
      <c r="I206" s="42"/>
    </row>
  </sheetData>
  <mergeCells count="53">
    <mergeCell ref="A79:B79"/>
    <mergeCell ref="I159:I160"/>
    <mergeCell ref="J159:J160"/>
    <mergeCell ref="K159:K160"/>
    <mergeCell ref="D159:D160"/>
    <mergeCell ref="E159:E160"/>
    <mergeCell ref="F159:F160"/>
    <mergeCell ref="G159:G160"/>
    <mergeCell ref="K110:K111"/>
    <mergeCell ref="B145:B147"/>
    <mergeCell ref="C145:C146"/>
    <mergeCell ref="D145:D146"/>
    <mergeCell ref="E145:E146"/>
    <mergeCell ref="F145:F146"/>
    <mergeCell ref="G145:G146"/>
    <mergeCell ref="G110:G111"/>
    <mergeCell ref="H110:H111"/>
    <mergeCell ref="I110:I111"/>
    <mergeCell ref="J110:J111"/>
    <mergeCell ref="F110:F111"/>
    <mergeCell ref="D110:D111"/>
    <mergeCell ref="E110:E111"/>
    <mergeCell ref="B159:B161"/>
    <mergeCell ref="C159:C160"/>
    <mergeCell ref="B110:B112"/>
    <mergeCell ref="C110:C111"/>
    <mergeCell ref="E54:G54"/>
    <mergeCell ref="A89:C89"/>
    <mergeCell ref="E89:H89"/>
    <mergeCell ref="A72:B72"/>
    <mergeCell ref="A67:B67"/>
    <mergeCell ref="G96:G97"/>
    <mergeCell ref="H159:H160"/>
    <mergeCell ref="B96:B98"/>
    <mergeCell ref="C96:C97"/>
    <mergeCell ref="D96:D97"/>
    <mergeCell ref="E96:E97"/>
    <mergeCell ref="F96:F97"/>
    <mergeCell ref="E49:G49"/>
    <mergeCell ref="E51:G51"/>
    <mergeCell ref="E52:G52"/>
    <mergeCell ref="E53:G53"/>
    <mergeCell ref="E44:F44"/>
    <mergeCell ref="E46:G46"/>
    <mergeCell ref="E47:G47"/>
    <mergeCell ref="E48:G48"/>
    <mergeCell ref="A27:B27"/>
    <mergeCell ref="A37:B37"/>
    <mergeCell ref="A44:B44"/>
    <mergeCell ref="A12:B12"/>
    <mergeCell ref="A13:B13"/>
    <mergeCell ref="A22:B22"/>
    <mergeCell ref="A26:B26"/>
  </mergeCells>
  <phoneticPr fontId="0" type="noConversion"/>
  <printOptions horizontalCentered="1"/>
  <pageMargins left="0.31496062992125984" right="0.31496062992125984" top="0.59055118110236227" bottom="0.59055118110236227" header="0" footer="0"/>
  <pageSetup paperSize="9" scale="41"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12"/>
  <sheetViews>
    <sheetView zoomScale="75" workbookViewId="0"/>
  </sheetViews>
  <sheetFormatPr baseColWidth="10" defaultColWidth="11.42578125" defaultRowHeight="12.75"/>
  <cols>
    <col min="1" max="1" width="67.7109375" style="2" customWidth="1"/>
    <col min="2" max="2" width="45.7109375" style="2" customWidth="1"/>
    <col min="3" max="3" width="9.7109375" style="2" customWidth="1"/>
    <col min="4" max="4" width="21.28515625" style="2" customWidth="1"/>
    <col min="5" max="16384" width="11.42578125" style="2"/>
  </cols>
  <sheetData>
    <row r="1" spans="1:4" ht="60" customHeight="1">
      <c r="A1" s="5"/>
      <c r="B1" s="7" t="str">
        <f>"EJERCICIO    "&amp;Balance!AF1</f>
        <v>EJERCICIO    2016</v>
      </c>
      <c r="C1" s="8"/>
    </row>
    <row r="2" spans="1:4" ht="12.95" customHeight="1" thickBot="1">
      <c r="A2" s="5"/>
      <c r="B2" s="6"/>
      <c r="C2" s="8"/>
    </row>
    <row r="3" spans="1:4" ht="33" customHeight="1">
      <c r="A3" s="70" t="str">
        <f>"                                            "&amp;"SUBSECTOR ADMINISTRATIVO"</f>
        <v xml:space="preserve">                                            SUBSECTOR ADMINISTRATIVO</v>
      </c>
      <c r="B3" s="10"/>
      <c r="C3" s="8"/>
    </row>
    <row r="4" spans="1:4" ht="20.100000000000001" customHeight="1">
      <c r="A4" s="14" t="str">
        <f>"AGREGADO"</f>
        <v>AGREGADO</v>
      </c>
      <c r="B4" s="74"/>
      <c r="C4" s="8"/>
      <c r="D4" s="89"/>
    </row>
    <row r="5" spans="1:4" ht="18" customHeight="1" thickBot="1">
      <c r="A5" s="18"/>
      <c r="B5" s="44"/>
      <c r="C5" s="8"/>
    </row>
    <row r="6" spans="1:4" ht="15" customHeight="1">
      <c r="A6" s="91"/>
      <c r="B6" s="92"/>
      <c r="C6" s="8"/>
      <c r="D6" s="92"/>
    </row>
    <row r="7" spans="1:4" ht="12.95" customHeight="1">
      <c r="A7" s="95"/>
      <c r="B7" s="95"/>
      <c r="C7" s="8"/>
      <c r="D7" s="95"/>
    </row>
    <row r="8" spans="1:4" ht="20.25">
      <c r="A8" s="97" t="s">
        <v>58</v>
      </c>
      <c r="B8" s="32"/>
      <c r="C8" s="8"/>
      <c r="D8" s="32"/>
    </row>
    <row r="9" spans="1:4" ht="21" customHeight="1">
      <c r="C9" s="8"/>
    </row>
    <row r="10" spans="1:4" ht="12.95" customHeight="1">
      <c r="C10" s="8"/>
    </row>
    <row r="11" spans="1:4" ht="12.95" customHeight="1" thickBot="1">
      <c r="C11" s="8"/>
    </row>
    <row r="12" spans="1:4" ht="18.95" customHeight="1">
      <c r="A12" s="104" t="s">
        <v>64</v>
      </c>
      <c r="B12" s="104"/>
      <c r="C12" s="8"/>
    </row>
    <row r="13" spans="1:4" ht="12.95" customHeight="1">
      <c r="C13" s="8"/>
    </row>
    <row r="14" spans="1:4" ht="18" customHeight="1">
      <c r="A14" s="227" t="s">
        <v>507</v>
      </c>
    </row>
    <row r="15" spans="1:4" ht="18" customHeight="1">
      <c r="A15" s="227" t="s">
        <v>1</v>
      </c>
    </row>
    <row r="16" spans="1:4" ht="18" customHeight="1">
      <c r="A16" s="227" t="s">
        <v>2</v>
      </c>
    </row>
    <row r="17" spans="1:1" ht="18" customHeight="1">
      <c r="A17" s="227" t="s">
        <v>3</v>
      </c>
    </row>
    <row r="18" spans="1:1" ht="18" customHeight="1">
      <c r="A18" s="227" t="s">
        <v>4</v>
      </c>
    </row>
    <row r="19" spans="1:1" ht="18" customHeight="1">
      <c r="A19" s="227" t="s">
        <v>504</v>
      </c>
    </row>
    <row r="20" spans="1:1" ht="18" customHeight="1">
      <c r="A20" s="227" t="s">
        <v>5</v>
      </c>
    </row>
    <row r="21" spans="1:1" ht="18" customHeight="1">
      <c r="A21" s="227" t="s">
        <v>6</v>
      </c>
    </row>
    <row r="22" spans="1:1" ht="18" customHeight="1">
      <c r="A22" s="227" t="s">
        <v>7</v>
      </c>
    </row>
    <row r="23" spans="1:1" ht="18" customHeight="1">
      <c r="A23" s="227" t="s">
        <v>8</v>
      </c>
    </row>
    <row r="24" spans="1:1" ht="18" customHeight="1">
      <c r="A24" s="227" t="s">
        <v>519</v>
      </c>
    </row>
    <row r="25" spans="1:1" ht="18" customHeight="1">
      <c r="A25" s="227" t="s">
        <v>508</v>
      </c>
    </row>
    <row r="26" spans="1:1" ht="18" customHeight="1">
      <c r="A26" s="227" t="s">
        <v>10</v>
      </c>
    </row>
    <row r="27" spans="1:1" ht="18" customHeight="1">
      <c r="A27" s="227" t="s">
        <v>11</v>
      </c>
    </row>
    <row r="28" spans="1:1" ht="18" customHeight="1">
      <c r="A28" s="227" t="s">
        <v>12</v>
      </c>
    </row>
    <row r="29" spans="1:1" ht="18" customHeight="1">
      <c r="A29" s="227" t="s">
        <v>13</v>
      </c>
    </row>
    <row r="30" spans="1:1" ht="18" customHeight="1">
      <c r="A30" s="227" t="s">
        <v>14</v>
      </c>
    </row>
    <row r="31" spans="1:1" ht="18" customHeight="1">
      <c r="A31" s="227" t="s">
        <v>15</v>
      </c>
    </row>
    <row r="32" spans="1:1" ht="18" customHeight="1">
      <c r="A32" s="227" t="s">
        <v>16</v>
      </c>
    </row>
    <row r="33" spans="1:1" ht="18" customHeight="1">
      <c r="A33" s="227" t="s">
        <v>17</v>
      </c>
    </row>
    <row r="34" spans="1:1" ht="18" customHeight="1">
      <c r="A34" s="227" t="s">
        <v>514</v>
      </c>
    </row>
    <row r="35" spans="1:1" ht="18" customHeight="1">
      <c r="A35" s="227" t="s">
        <v>515</v>
      </c>
    </row>
    <row r="36" spans="1:1" ht="18" customHeight="1">
      <c r="A36" s="227" t="s">
        <v>516</v>
      </c>
    </row>
    <row r="37" spans="1:1" ht="18" customHeight="1">
      <c r="A37" s="227" t="s">
        <v>517</v>
      </c>
    </row>
    <row r="38" spans="1:1" ht="18" customHeight="1">
      <c r="A38" s="227" t="s">
        <v>518</v>
      </c>
    </row>
    <row r="39" spans="1:1" ht="18" customHeight="1">
      <c r="A39" s="1"/>
    </row>
    <row r="40" spans="1:1" ht="18" customHeight="1">
      <c r="A40" s="1"/>
    </row>
    <row r="41" spans="1:1" ht="18" customHeight="1">
      <c r="A41" s="1"/>
    </row>
    <row r="42" spans="1:1" ht="18" customHeight="1">
      <c r="A42" s="1"/>
    </row>
    <row r="43" spans="1:1" ht="18" customHeight="1">
      <c r="A43" s="1"/>
    </row>
    <row r="44" spans="1:1" ht="18" customHeight="1">
      <c r="A44" s="1"/>
    </row>
    <row r="45" spans="1:1" ht="18" customHeight="1">
      <c r="A45" s="1"/>
    </row>
    <row r="46" spans="1:1" ht="18" customHeight="1">
      <c r="A46" s="1"/>
    </row>
    <row r="47" spans="1:1" ht="18" customHeight="1">
      <c r="A47" s="1"/>
    </row>
    <row r="48" spans="1:1" ht="18" customHeight="1">
      <c r="A48" s="1"/>
    </row>
    <row r="49" spans="1:1" ht="18" customHeight="1">
      <c r="A49" s="1"/>
    </row>
    <row r="50" spans="1:1" ht="18" customHeight="1">
      <c r="A50" s="1"/>
    </row>
    <row r="51" spans="1:1" ht="18" customHeight="1">
      <c r="A51" s="1"/>
    </row>
    <row r="52" spans="1:1" ht="18" customHeight="1">
      <c r="A52" s="1"/>
    </row>
    <row r="53" spans="1:1" ht="18" customHeight="1">
      <c r="A53" s="1"/>
    </row>
    <row r="54" spans="1:1" ht="18" customHeight="1">
      <c r="A54" s="1"/>
    </row>
    <row r="55" spans="1:1" ht="18" customHeight="1">
      <c r="A55" s="1"/>
    </row>
    <row r="56" spans="1:1" ht="18" customHeight="1">
      <c r="A56" s="1"/>
    </row>
    <row r="57" spans="1:1" ht="18" customHeight="1">
      <c r="A57" s="1"/>
    </row>
    <row r="58" spans="1:1" ht="18" customHeight="1">
      <c r="A58" s="1"/>
    </row>
    <row r="59" spans="1:1" ht="18" customHeight="1">
      <c r="A59" s="1"/>
    </row>
    <row r="60" spans="1:1" ht="18" customHeight="1">
      <c r="A60" s="1"/>
    </row>
    <row r="61" spans="1:1" ht="18" customHeight="1">
      <c r="A61" s="1"/>
    </row>
    <row r="62" spans="1:1" ht="18" customHeight="1">
      <c r="A62" s="1"/>
    </row>
    <row r="63" spans="1:1" ht="18" customHeight="1">
      <c r="A63" s="1"/>
    </row>
    <row r="64" spans="1:1" ht="18" customHeight="1">
      <c r="A64" s="1"/>
    </row>
    <row r="65" spans="1:1" ht="18" customHeight="1">
      <c r="A65" s="1"/>
    </row>
    <row r="66" spans="1:1" ht="18" customHeight="1">
      <c r="A66" s="1"/>
    </row>
    <row r="67" spans="1:1" ht="18" customHeight="1">
      <c r="A67" s="1"/>
    </row>
    <row r="68" spans="1:1" ht="18" customHeight="1">
      <c r="A68" s="1"/>
    </row>
    <row r="69" spans="1:1" ht="18" customHeight="1">
      <c r="A69" s="1"/>
    </row>
    <row r="70" spans="1:1" ht="18" customHeight="1">
      <c r="A70" s="1"/>
    </row>
    <row r="71" spans="1:1" ht="18" customHeight="1">
      <c r="A71" s="1"/>
    </row>
    <row r="72" spans="1:1" ht="18" customHeight="1">
      <c r="A72" s="1"/>
    </row>
    <row r="73" spans="1:1" ht="18" customHeight="1">
      <c r="A73" s="1"/>
    </row>
    <row r="74" spans="1:1" ht="18" customHeight="1">
      <c r="A74" s="1"/>
    </row>
    <row r="75" spans="1:1" ht="18" customHeight="1">
      <c r="A75" s="1"/>
    </row>
    <row r="76" spans="1:1" ht="18" customHeight="1">
      <c r="A76" s="1"/>
    </row>
    <row r="77" spans="1:1" ht="18" customHeight="1">
      <c r="A77" s="1"/>
    </row>
    <row r="78" spans="1:1" ht="18" customHeight="1">
      <c r="A78" s="1"/>
    </row>
    <row r="79" spans="1:1" ht="18" customHeight="1">
      <c r="A79" s="1"/>
    </row>
    <row r="80" spans="1:1" ht="18" customHeight="1">
      <c r="A80" s="1"/>
    </row>
    <row r="81" spans="1:1" ht="18" customHeight="1">
      <c r="A81" s="1"/>
    </row>
    <row r="82" spans="1:1" ht="18" customHeight="1">
      <c r="A82" s="1"/>
    </row>
    <row r="83" spans="1:1" ht="18" customHeight="1">
      <c r="A83" s="1"/>
    </row>
    <row r="84" spans="1:1" ht="18" customHeight="1">
      <c r="A84" s="1"/>
    </row>
    <row r="85" spans="1:1" ht="18" customHeight="1">
      <c r="A85" s="1"/>
    </row>
    <row r="86" spans="1:1" ht="18" customHeight="1">
      <c r="A86" s="1"/>
    </row>
    <row r="87" spans="1:1" ht="18" customHeight="1">
      <c r="A87" s="1"/>
    </row>
    <row r="88" spans="1:1" ht="18" customHeight="1">
      <c r="A88" s="1"/>
    </row>
    <row r="89" spans="1:1" ht="18" customHeight="1">
      <c r="A89" s="1"/>
    </row>
    <row r="90" spans="1:1" ht="18" customHeight="1">
      <c r="A90" s="1"/>
    </row>
    <row r="91" spans="1:1" ht="18" customHeight="1">
      <c r="A91" s="1"/>
    </row>
    <row r="92" spans="1:1" ht="18" customHeight="1">
      <c r="A92" s="1"/>
    </row>
    <row r="93" spans="1:1" ht="18" customHeight="1">
      <c r="A93" s="1"/>
    </row>
    <row r="94" spans="1:1" ht="18" customHeight="1">
      <c r="A94" s="1"/>
    </row>
    <row r="95" spans="1:1" ht="18" customHeight="1">
      <c r="A95" s="1"/>
    </row>
    <row r="96" spans="1:1" ht="18" customHeight="1">
      <c r="A96" s="1"/>
    </row>
    <row r="97" spans="1:3" ht="18" customHeight="1">
      <c r="A97" s="1"/>
    </row>
    <row r="98" spans="1:3" ht="18" customHeight="1">
      <c r="A98" s="1"/>
    </row>
    <row r="99" spans="1:3" ht="18" customHeight="1">
      <c r="A99" s="1"/>
    </row>
    <row r="100" spans="1:3" ht="18" customHeight="1">
      <c r="A100" s="1"/>
    </row>
    <row r="101" spans="1:3" ht="18" customHeight="1">
      <c r="A101" s="1"/>
    </row>
    <row r="102" spans="1:3" ht="18" customHeight="1">
      <c r="A102" s="1"/>
    </row>
    <row r="103" spans="1:3" ht="18" customHeight="1">
      <c r="A103" s="1"/>
    </row>
    <row r="104" spans="1:3" ht="18" customHeight="1">
      <c r="A104" s="1"/>
    </row>
    <row r="105" spans="1:3" ht="18" customHeight="1">
      <c r="A105" s="1"/>
    </row>
    <row r="109" spans="1:3">
      <c r="B109" s="3"/>
      <c r="C109" s="3"/>
    </row>
    <row r="110" spans="1:3">
      <c r="B110" s="3"/>
      <c r="C110" s="3"/>
    </row>
    <row r="111" spans="1:3">
      <c r="B111" s="3"/>
      <c r="C111" s="3"/>
    </row>
    <row r="112" spans="1:3">
      <c r="B112" s="3"/>
      <c r="C112" s="3"/>
    </row>
  </sheetData>
  <phoneticPr fontId="1" type="noConversion"/>
  <printOptions horizontalCentered="1"/>
  <pageMargins left="0.31496062992125984" right="0.31496062992125984" top="0.59055118110236227" bottom="0.59055118110236227" header="0" footer="0"/>
  <pageSetup paperSize="9" scale="86" fitToHeight="2"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13"/>
  <sheetViews>
    <sheetView zoomScale="75" workbookViewId="0"/>
  </sheetViews>
  <sheetFormatPr baseColWidth="10" defaultColWidth="11.42578125" defaultRowHeight="12.75"/>
  <cols>
    <col min="1" max="1" width="67.140625" style="2" customWidth="1"/>
    <col min="2" max="2" width="20" style="2" customWidth="1"/>
    <col min="3" max="3" width="72.7109375" style="2" customWidth="1"/>
    <col min="4" max="4" width="21.28515625" style="2" customWidth="1"/>
    <col min="5" max="16384" width="11.42578125" style="2"/>
  </cols>
  <sheetData>
    <row r="1" spans="1:4" ht="60" customHeight="1">
      <c r="A1" s="5"/>
      <c r="C1" s="7" t="str">
        <f>"EJERCICIO    "&amp;Balance!AF1</f>
        <v>EJERCICIO    2016</v>
      </c>
    </row>
    <row r="2" spans="1:4" ht="12.95" customHeight="1" thickBot="1">
      <c r="A2" s="5"/>
      <c r="B2" s="6"/>
      <c r="C2" s="8"/>
    </row>
    <row r="3" spans="1:4" ht="33" customHeight="1">
      <c r="A3" s="70" t="str">
        <f>"                                            "&amp;"SUBSECTOR ADMINISTRATIVO"</f>
        <v xml:space="preserve">                                            SUBSECTOR ADMINISTRATIVO</v>
      </c>
      <c r="B3" s="10"/>
      <c r="C3" s="10"/>
    </row>
    <row r="4" spans="1:4" ht="20.100000000000001" customHeight="1">
      <c r="A4" s="14" t="str">
        <f>"AGREGADO"</f>
        <v>AGREGADO</v>
      </c>
      <c r="B4" s="74"/>
      <c r="C4" s="8"/>
      <c r="D4" s="89"/>
    </row>
    <row r="5" spans="1:4" ht="18" customHeight="1" thickBot="1">
      <c r="A5" s="18"/>
      <c r="B5" s="44"/>
      <c r="C5" s="44"/>
    </row>
    <row r="6" spans="1:4" ht="15" customHeight="1">
      <c r="A6" s="91"/>
      <c r="B6" s="92"/>
      <c r="C6" s="8"/>
      <c r="D6" s="92"/>
    </row>
    <row r="7" spans="1:4" ht="12.95" customHeight="1">
      <c r="A7" s="95"/>
      <c r="B7" s="95"/>
      <c r="C7" s="8"/>
      <c r="D7" s="95"/>
    </row>
    <row r="8" spans="1:4" ht="20.25">
      <c r="A8" s="97" t="s">
        <v>471</v>
      </c>
      <c r="B8" s="32"/>
      <c r="C8" s="32"/>
      <c r="D8" s="32"/>
    </row>
    <row r="9" spans="1:4" ht="21" customHeight="1"/>
    <row r="10" spans="1:4" ht="12.95" customHeight="1"/>
    <row r="11" spans="1:4" ht="12.95" customHeight="1" thickBot="1"/>
    <row r="12" spans="1:4" ht="18.95" customHeight="1">
      <c r="A12" s="104" t="s">
        <v>474</v>
      </c>
      <c r="C12" s="104" t="s">
        <v>472</v>
      </c>
    </row>
    <row r="13" spans="1:4" ht="12.95" customHeight="1"/>
    <row r="14" spans="1:4" ht="18" customHeight="1">
      <c r="A14" s="228" t="s">
        <v>527</v>
      </c>
      <c r="C14" s="219" t="s">
        <v>473</v>
      </c>
    </row>
    <row r="15" spans="1:4" ht="18" customHeight="1">
      <c r="A15" s="1"/>
      <c r="C15" s="1"/>
    </row>
    <row r="16" spans="1:4" ht="18" customHeight="1">
      <c r="C16" s="1"/>
    </row>
    <row r="17" spans="1:3" ht="18" customHeight="1">
      <c r="C17" s="1"/>
    </row>
    <row r="18" spans="1:3" ht="18" customHeight="1">
      <c r="C18" s="1"/>
    </row>
    <row r="19" spans="1:3" ht="18" customHeight="1"/>
    <row r="20" spans="1:3" ht="18" customHeight="1">
      <c r="C20" s="1"/>
    </row>
    <row r="21" spans="1:3" ht="18" customHeight="1">
      <c r="C21" s="1"/>
    </row>
    <row r="22" spans="1:3" ht="18" customHeight="1">
      <c r="A22" s="1"/>
      <c r="C22" s="1"/>
    </row>
    <row r="23" spans="1:3" ht="18" customHeight="1">
      <c r="A23" s="1"/>
      <c r="C23" s="1"/>
    </row>
    <row r="24" spans="1:3" ht="18" customHeight="1">
      <c r="A24" s="1"/>
      <c r="C24" s="1"/>
    </row>
    <row r="25" spans="1:3" ht="18" customHeight="1">
      <c r="A25" s="1"/>
      <c r="C25" s="1"/>
    </row>
    <row r="26" spans="1:3" ht="18" customHeight="1">
      <c r="A26" s="1"/>
      <c r="C26" s="1"/>
    </row>
    <row r="27" spans="1:3" ht="18" customHeight="1">
      <c r="A27" s="1"/>
      <c r="C27" s="1"/>
    </row>
    <row r="28" spans="1:3" ht="18" customHeight="1">
      <c r="A28" s="1"/>
    </row>
    <row r="29" spans="1:3" ht="18" customHeight="1">
      <c r="A29" s="1"/>
    </row>
    <row r="30" spans="1:3" ht="18" customHeight="1">
      <c r="A30" s="1"/>
    </row>
    <row r="31" spans="1:3" ht="18" customHeight="1">
      <c r="A31" s="1"/>
    </row>
    <row r="32" spans="1:3" ht="18" customHeight="1">
      <c r="A32" s="1"/>
    </row>
    <row r="33" spans="1:1" ht="18" customHeight="1">
      <c r="A33" s="1"/>
    </row>
    <row r="34" spans="1:1" ht="18" customHeight="1">
      <c r="A34" s="1"/>
    </row>
    <row r="35" spans="1:1" ht="18" customHeight="1">
      <c r="A35" s="1"/>
    </row>
    <row r="36" spans="1:1" ht="18" customHeight="1">
      <c r="A36" s="1"/>
    </row>
    <row r="37" spans="1:1" ht="18" customHeight="1">
      <c r="A37" s="1"/>
    </row>
    <row r="38" spans="1:1" ht="18" customHeight="1">
      <c r="A38" s="1"/>
    </row>
    <row r="39" spans="1:1" ht="18" customHeight="1">
      <c r="A39" s="1"/>
    </row>
    <row r="40" spans="1:1" ht="18" customHeight="1">
      <c r="A40" s="1"/>
    </row>
    <row r="41" spans="1:1" ht="18" customHeight="1">
      <c r="A41" s="1"/>
    </row>
    <row r="42" spans="1:1" ht="18" customHeight="1">
      <c r="A42" s="1"/>
    </row>
    <row r="43" spans="1:1" ht="18" customHeight="1">
      <c r="A43" s="1"/>
    </row>
    <row r="44" spans="1:1" ht="18" customHeight="1">
      <c r="A44" s="1"/>
    </row>
    <row r="45" spans="1:1" ht="18" customHeight="1">
      <c r="A45" s="1"/>
    </row>
    <row r="46" spans="1:1" ht="18" customHeight="1">
      <c r="A46" s="1"/>
    </row>
    <row r="47" spans="1:1" ht="18" customHeight="1">
      <c r="A47" s="1"/>
    </row>
    <row r="48" spans="1:1" ht="18" customHeight="1">
      <c r="A48" s="1"/>
    </row>
    <row r="49" spans="1:1" ht="18" customHeight="1">
      <c r="A49" s="1"/>
    </row>
    <row r="50" spans="1:1" ht="18" customHeight="1">
      <c r="A50" s="1"/>
    </row>
    <row r="51" spans="1:1" ht="18" customHeight="1">
      <c r="A51" s="1"/>
    </row>
    <row r="52" spans="1:1" ht="18" customHeight="1">
      <c r="A52" s="1"/>
    </row>
    <row r="53" spans="1:1" ht="18" customHeight="1">
      <c r="A53" s="1"/>
    </row>
    <row r="54" spans="1:1" ht="18" customHeight="1">
      <c r="A54" s="1"/>
    </row>
    <row r="55" spans="1:1" ht="18" customHeight="1">
      <c r="A55" s="1"/>
    </row>
    <row r="56" spans="1:1" ht="18" customHeight="1">
      <c r="A56" s="1"/>
    </row>
    <row r="57" spans="1:1" ht="18" customHeight="1">
      <c r="A57" s="1"/>
    </row>
    <row r="58" spans="1:1" ht="18" customHeight="1">
      <c r="A58" s="1"/>
    </row>
    <row r="59" spans="1:1" ht="18" customHeight="1">
      <c r="A59" s="1"/>
    </row>
    <row r="60" spans="1:1" ht="18" customHeight="1">
      <c r="A60" s="1"/>
    </row>
    <row r="61" spans="1:1" ht="18" customHeight="1">
      <c r="A61" s="1"/>
    </row>
    <row r="62" spans="1:1" ht="18" customHeight="1">
      <c r="A62" s="1"/>
    </row>
    <row r="63" spans="1:1" ht="18" customHeight="1">
      <c r="A63" s="1"/>
    </row>
    <row r="64" spans="1:1" ht="18" customHeight="1">
      <c r="A64" s="1"/>
    </row>
    <row r="65" spans="1:1" ht="18" customHeight="1">
      <c r="A65" s="1"/>
    </row>
    <row r="66" spans="1:1" ht="18" customHeight="1">
      <c r="A66" s="1"/>
    </row>
    <row r="67" spans="1:1" ht="18" customHeight="1">
      <c r="A67" s="1"/>
    </row>
    <row r="68" spans="1:1" ht="18" customHeight="1">
      <c r="A68" s="1"/>
    </row>
    <row r="69" spans="1:1" ht="18" customHeight="1">
      <c r="A69" s="1"/>
    </row>
    <row r="70" spans="1:1" ht="18" customHeight="1">
      <c r="A70" s="1"/>
    </row>
    <row r="71" spans="1:1" ht="18" customHeight="1">
      <c r="A71" s="1"/>
    </row>
    <row r="72" spans="1:1" ht="18" customHeight="1">
      <c r="A72" s="1"/>
    </row>
    <row r="73" spans="1:1" ht="18" customHeight="1">
      <c r="A73" s="1"/>
    </row>
    <row r="74" spans="1:1" ht="18" customHeight="1">
      <c r="A74" s="1"/>
    </row>
    <row r="75" spans="1:1" ht="18" customHeight="1">
      <c r="A75" s="1"/>
    </row>
    <row r="76" spans="1:1" ht="18" customHeight="1">
      <c r="A76" s="1"/>
    </row>
    <row r="77" spans="1:1" ht="18" customHeight="1">
      <c r="A77" s="1"/>
    </row>
    <row r="78" spans="1:1" ht="18" customHeight="1">
      <c r="A78" s="1"/>
    </row>
    <row r="79" spans="1:1" ht="18" customHeight="1">
      <c r="A79" s="1"/>
    </row>
    <row r="80" spans="1:1" ht="18" customHeight="1">
      <c r="A80" s="1"/>
    </row>
    <row r="81" spans="1:1" ht="18" customHeight="1">
      <c r="A81" s="1"/>
    </row>
    <row r="82" spans="1:1" ht="18" customHeight="1">
      <c r="A82" s="1"/>
    </row>
    <row r="83" spans="1:1" ht="18" customHeight="1">
      <c r="A83" s="1"/>
    </row>
    <row r="84" spans="1:1" ht="18" customHeight="1">
      <c r="A84" s="1"/>
    </row>
    <row r="85" spans="1:1" ht="18" customHeight="1">
      <c r="A85" s="1"/>
    </row>
    <row r="86" spans="1:1" ht="18" customHeight="1">
      <c r="A86" s="1"/>
    </row>
    <row r="87" spans="1:1" ht="18" customHeight="1">
      <c r="A87" s="1"/>
    </row>
    <row r="88" spans="1:1" ht="18" customHeight="1">
      <c r="A88" s="1"/>
    </row>
    <row r="89" spans="1:1" ht="18" customHeight="1">
      <c r="A89" s="1"/>
    </row>
    <row r="90" spans="1:1" ht="18" customHeight="1">
      <c r="A90" s="1"/>
    </row>
    <row r="91" spans="1:1" ht="18" customHeight="1">
      <c r="A91" s="1"/>
    </row>
    <row r="92" spans="1:1" ht="18" customHeight="1">
      <c r="A92" s="1"/>
    </row>
    <row r="93" spans="1:1" ht="18" customHeight="1">
      <c r="A93" s="1"/>
    </row>
    <row r="94" spans="1:1" ht="18" customHeight="1">
      <c r="A94" s="1"/>
    </row>
    <row r="95" spans="1:1" ht="18" customHeight="1">
      <c r="A95" s="1"/>
    </row>
    <row r="96" spans="1:1" ht="18" customHeight="1">
      <c r="A96" s="1"/>
    </row>
    <row r="97" spans="1:3" ht="18" customHeight="1">
      <c r="A97" s="1"/>
    </row>
    <row r="98" spans="1:3" ht="18" customHeight="1">
      <c r="A98" s="1"/>
    </row>
    <row r="99" spans="1:3" ht="18" customHeight="1">
      <c r="A99" s="1"/>
    </row>
    <row r="100" spans="1:3" ht="18" customHeight="1">
      <c r="A100" s="1"/>
    </row>
    <row r="101" spans="1:3" ht="18" customHeight="1">
      <c r="A101" s="1"/>
    </row>
    <row r="102" spans="1:3" ht="18" customHeight="1">
      <c r="A102" s="1"/>
    </row>
    <row r="103" spans="1:3" ht="18" customHeight="1">
      <c r="A103" s="1"/>
    </row>
    <row r="104" spans="1:3" ht="18" customHeight="1">
      <c r="A104" s="1"/>
    </row>
    <row r="105" spans="1:3" ht="18" customHeight="1">
      <c r="A105" s="1"/>
    </row>
    <row r="106" spans="1:3" ht="18" customHeight="1">
      <c r="A106" s="1"/>
    </row>
    <row r="110" spans="1:3">
      <c r="B110" s="3"/>
      <c r="C110" s="3"/>
    </row>
    <row r="111" spans="1:3">
      <c r="B111" s="3"/>
      <c r="C111" s="3"/>
    </row>
    <row r="112" spans="1:3">
      <c r="B112" s="3"/>
      <c r="C112" s="3"/>
    </row>
    <row r="113" spans="2:3">
      <c r="B113" s="3"/>
      <c r="C113" s="3"/>
    </row>
  </sheetData>
  <phoneticPr fontId="1" type="noConversion"/>
  <printOptions horizontalCentered="1"/>
  <pageMargins left="0.31496062992125984" right="0.31496062992125984" top="0.59055118110236227" bottom="0.59055118110236227" header="0" footer="0"/>
  <pageSetup paperSize="9" scale="61" fitToHeight="2"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9</vt:i4>
      </vt:variant>
    </vt:vector>
  </HeadingPairs>
  <TitlesOfParts>
    <vt:vector size="16" baseType="lpstr">
      <vt:lpstr>Información</vt:lpstr>
      <vt:lpstr>Balance</vt:lpstr>
      <vt:lpstr>Cuenta</vt:lpstr>
      <vt:lpstr>Liquidación del presupuesto</vt:lpstr>
      <vt:lpstr>Memoria</vt:lpstr>
      <vt:lpstr>Entidades agregadas</vt:lpstr>
      <vt:lpstr>Entidades no agregadas</vt:lpstr>
      <vt:lpstr>Balance!Área_de_impresión</vt:lpstr>
      <vt:lpstr>Cuenta!Área_de_impresión</vt:lpstr>
      <vt:lpstr>'Entidades agregadas'!Área_de_impresión</vt:lpstr>
      <vt:lpstr>'Entidades no agregadas'!Área_de_impresión</vt:lpstr>
      <vt:lpstr>Información!Área_de_impresión</vt:lpstr>
      <vt:lpstr>'Liquidación del presupuesto'!Área_de_impresión</vt:lpstr>
      <vt:lpstr>Memoria!Área_de_impresión</vt:lpstr>
      <vt:lpstr>'Entidades agregadas'!Títulos_a_imprimir</vt:lpstr>
      <vt:lpstr>'Entidades no agregadas'!Títulos_a_imprimir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dc:creator>
  <cp:lastModifiedBy>jamartinez</cp:lastModifiedBy>
  <cp:lastPrinted>2018-06-14T12:02:27Z</cp:lastPrinted>
  <dcterms:created xsi:type="dcterms:W3CDTF">2010-12-21T11:30:58Z</dcterms:created>
  <dcterms:modified xsi:type="dcterms:W3CDTF">2018-06-14T12:03:00Z</dcterms:modified>
</cp:coreProperties>
</file>