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16\Agregados\"/>
    </mc:Choice>
  </mc:AlternateContent>
  <bookViews>
    <workbookView xWindow="840" yWindow="540" windowWidth="13875" windowHeight="7785" tabRatio="887" firstSheet="1" activeTab="1"/>
  </bookViews>
  <sheets>
    <sheet name="Acerno_Cache_XXXXX" sheetId="13" state="veryHidden" r:id="rId1"/>
    <sheet name="Información" sheetId="8" r:id="rId2"/>
    <sheet name="Balance" sheetId="11" r:id="rId3"/>
    <sheet name="Cuenta" sheetId="12" r:id="rId4"/>
    <sheet name="Memoria" sheetId="9" r:id="rId5"/>
    <sheet name="Entidades agregadas" sheetId="5" r:id="rId6"/>
    <sheet name="Entidades no agregadas"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2">Balance!$A$1:$Z$53</definedName>
    <definedName name="_xlnm.Print_Area" localSheetId="3">Cuenta!$A$1:$Z$53</definedName>
    <definedName name="_xlnm.Print_Area" localSheetId="5">'Entidades agregadas'!$A$1:$B$81</definedName>
    <definedName name="_xlnm.Print_Area" localSheetId="6">'Entidades no agregadas'!$A$1:$C$30</definedName>
    <definedName name="_xlnm.Print_Area" localSheetId="1">Información!$A$1:$B$56</definedName>
    <definedName name="_xlnm.Print_Area" localSheetId="4">Memoria!$A$1:$D$26</definedName>
    <definedName name="_xlnm.Print_Titles" localSheetId="5">'Entidades agregadas'!$1:$13</definedName>
    <definedName name="_xlnm.Print_Titles" localSheetId="6">'Entidades no agregadas'!$1:$13</definedName>
    <definedName name="tm_1006633539">#REF!</definedName>
    <definedName name="tm_603982494">#REF!</definedName>
    <definedName name="tm_671088875">#REF!</definedName>
    <definedName name="tm_805306395">#REF!</definedName>
    <definedName name="tm_805306397">#REF!</definedName>
  </definedNames>
  <calcPr calcId="152511"/>
</workbook>
</file>

<file path=xl/calcChain.xml><?xml version="1.0" encoding="utf-8"?>
<calcChain xmlns="http://schemas.openxmlformats.org/spreadsheetml/2006/main">
  <c r="W20" i="9" l="1"/>
  <c r="V20" i="9"/>
  <c r="U20" i="9"/>
  <c r="T20" i="9"/>
  <c r="S20" i="9"/>
  <c r="R20" i="9"/>
  <c r="Q20" i="9"/>
  <c r="P20" i="9"/>
  <c r="O20" i="9"/>
  <c r="N20" i="9"/>
  <c r="M20" i="9"/>
  <c r="L20" i="9"/>
  <c r="K20" i="9"/>
  <c r="J20" i="9"/>
  <c r="I20" i="9"/>
  <c r="H20" i="9"/>
  <c r="G20" i="9"/>
  <c r="F20" i="9"/>
  <c r="E20" i="9"/>
  <c r="W19" i="9"/>
  <c r="V19" i="9"/>
  <c r="U19" i="9"/>
  <c r="T19" i="9"/>
  <c r="S19" i="9"/>
  <c r="R19" i="9"/>
  <c r="Q19" i="9"/>
  <c r="P19" i="9"/>
  <c r="O19" i="9"/>
  <c r="N19" i="9"/>
  <c r="M19" i="9"/>
  <c r="L19" i="9"/>
  <c r="K19" i="9"/>
  <c r="J19" i="9"/>
  <c r="I19" i="9"/>
  <c r="H19" i="9"/>
  <c r="G19" i="9"/>
  <c r="F19" i="9"/>
  <c r="E19" i="9"/>
  <c r="W18" i="9"/>
  <c r="V18" i="9"/>
  <c r="U18" i="9"/>
  <c r="T18" i="9"/>
  <c r="S18" i="9"/>
  <c r="R18" i="9"/>
  <c r="Q18" i="9"/>
  <c r="P18" i="9"/>
  <c r="O18" i="9"/>
  <c r="N18" i="9"/>
  <c r="M18" i="9"/>
  <c r="L18" i="9"/>
  <c r="K18" i="9"/>
  <c r="J18" i="9"/>
  <c r="I18" i="9"/>
  <c r="H18" i="9"/>
  <c r="G18" i="9"/>
  <c r="F18" i="9"/>
  <c r="E18" i="9"/>
  <c r="W13" i="9"/>
  <c r="V13" i="9"/>
  <c r="U13" i="9"/>
  <c r="T13" i="9"/>
  <c r="S13" i="9"/>
  <c r="R13" i="9"/>
  <c r="Q13" i="9"/>
  <c r="P13" i="9"/>
  <c r="O13" i="9"/>
  <c r="N13" i="9"/>
  <c r="M13" i="9"/>
  <c r="L13" i="9"/>
  <c r="K13" i="9"/>
  <c r="J13" i="9"/>
  <c r="I13" i="9"/>
  <c r="H13" i="9"/>
  <c r="G13" i="9"/>
  <c r="F13" i="9"/>
  <c r="E13" i="9"/>
  <c r="G46" i="12"/>
  <c r="F46" i="12"/>
  <c r="E46" i="12"/>
  <c r="D46" i="12"/>
  <c r="C46" i="12"/>
  <c r="U42" i="12"/>
  <c r="T42" i="12"/>
  <c r="S42" i="12"/>
  <c r="R42" i="12"/>
  <c r="Q42" i="12"/>
  <c r="P42" i="12"/>
  <c r="O42" i="12"/>
  <c r="N42" i="12"/>
  <c r="M42" i="12"/>
  <c r="L42" i="12"/>
  <c r="K42" i="12"/>
  <c r="J42" i="12"/>
  <c r="I42" i="12"/>
  <c r="H42" i="12"/>
  <c r="G42" i="12"/>
  <c r="F42" i="12"/>
  <c r="E42" i="12"/>
  <c r="D42" i="12"/>
  <c r="C42" i="12"/>
  <c r="U39" i="12"/>
  <c r="T39" i="12"/>
  <c r="S39" i="12"/>
  <c r="R39" i="12"/>
  <c r="Q39" i="12"/>
  <c r="P39" i="12"/>
  <c r="O39" i="12"/>
  <c r="N39" i="12"/>
  <c r="M39" i="12"/>
  <c r="L39" i="12"/>
  <c r="K39" i="12"/>
  <c r="J39" i="12"/>
  <c r="I39" i="12"/>
  <c r="H39" i="12"/>
  <c r="G39" i="12"/>
  <c r="F39" i="12"/>
  <c r="E39" i="12"/>
  <c r="D39" i="12"/>
  <c r="C39" i="12"/>
  <c r="U38" i="12"/>
  <c r="T38" i="12"/>
  <c r="S38" i="12"/>
  <c r="R38" i="12"/>
  <c r="Q38" i="12"/>
  <c r="P38" i="12"/>
  <c r="O38" i="12"/>
  <c r="N38" i="12"/>
  <c r="M38" i="12"/>
  <c r="L38" i="12"/>
  <c r="K38" i="12"/>
  <c r="J38" i="12"/>
  <c r="I38" i="12"/>
  <c r="H38" i="12"/>
  <c r="G38" i="12"/>
  <c r="F38" i="12"/>
  <c r="E38" i="12"/>
  <c r="D38" i="12"/>
  <c r="C38" i="12"/>
  <c r="U37" i="12"/>
  <c r="T37" i="12"/>
  <c r="S37" i="12"/>
  <c r="R37" i="12"/>
  <c r="Q37" i="12"/>
  <c r="P37" i="12"/>
  <c r="O37" i="12"/>
  <c r="N37" i="12"/>
  <c r="M37" i="12"/>
  <c r="L37" i="12"/>
  <c r="K37" i="12"/>
  <c r="J37" i="12"/>
  <c r="I37" i="12"/>
  <c r="H37" i="12"/>
  <c r="G37" i="12"/>
  <c r="F37" i="12"/>
  <c r="E37" i="12"/>
  <c r="D37" i="12"/>
  <c r="C37" i="12"/>
  <c r="U36" i="12"/>
  <c r="T36" i="12"/>
  <c r="S36" i="12"/>
  <c r="R36" i="12"/>
  <c r="Q36" i="12"/>
  <c r="P36" i="12"/>
  <c r="O36" i="12"/>
  <c r="N36" i="12"/>
  <c r="M36" i="12"/>
  <c r="L36" i="12"/>
  <c r="K36" i="12"/>
  <c r="J36" i="12"/>
  <c r="I36" i="12"/>
  <c r="H36" i="12"/>
  <c r="G36" i="12"/>
  <c r="F36" i="12"/>
  <c r="E36" i="12"/>
  <c r="D36" i="12"/>
  <c r="C36" i="12"/>
  <c r="U35" i="12"/>
  <c r="T35" i="12"/>
  <c r="S35" i="12"/>
  <c r="R35" i="12"/>
  <c r="Q35" i="12"/>
  <c r="P35" i="12"/>
  <c r="O35" i="12"/>
  <c r="N35" i="12"/>
  <c r="M35" i="12"/>
  <c r="L35" i="12"/>
  <c r="K35" i="12"/>
  <c r="J35" i="12"/>
  <c r="I35" i="12"/>
  <c r="H35" i="12"/>
  <c r="G35" i="12"/>
  <c r="F35" i="12"/>
  <c r="E35" i="12"/>
  <c r="D35" i="12"/>
  <c r="C35" i="12"/>
  <c r="U34" i="12"/>
  <c r="T34" i="12"/>
  <c r="S34" i="12"/>
  <c r="R34" i="12"/>
  <c r="Q34" i="12"/>
  <c r="P34" i="12"/>
  <c r="O34" i="12"/>
  <c r="N34" i="12"/>
  <c r="M34" i="12"/>
  <c r="L34" i="12"/>
  <c r="K34" i="12"/>
  <c r="J34" i="12"/>
  <c r="I34" i="12"/>
  <c r="H34" i="12"/>
  <c r="G34" i="12"/>
  <c r="F34" i="12"/>
  <c r="E34" i="12"/>
  <c r="D34" i="12"/>
  <c r="C34" i="12"/>
  <c r="U32" i="12"/>
  <c r="T32" i="12"/>
  <c r="S32" i="12"/>
  <c r="R32" i="12"/>
  <c r="Q32" i="12"/>
  <c r="P32" i="12"/>
  <c r="O32" i="12"/>
  <c r="N32" i="12"/>
  <c r="M32" i="12"/>
  <c r="L32" i="12"/>
  <c r="K32" i="12"/>
  <c r="J32" i="12"/>
  <c r="I32" i="12"/>
  <c r="H32" i="12"/>
  <c r="G32" i="12"/>
  <c r="F32" i="12"/>
  <c r="E32" i="12"/>
  <c r="D32" i="12"/>
  <c r="C32" i="12"/>
  <c r="F31" i="12"/>
  <c r="E31" i="12"/>
  <c r="U30" i="12"/>
  <c r="T30" i="12"/>
  <c r="S30" i="12"/>
  <c r="R30" i="12"/>
  <c r="Q30" i="12"/>
  <c r="P30" i="12"/>
  <c r="O30" i="12"/>
  <c r="N30" i="12"/>
  <c r="M30" i="12"/>
  <c r="L30" i="12"/>
  <c r="K30" i="12"/>
  <c r="J30" i="12"/>
  <c r="I30" i="12"/>
  <c r="H30" i="12"/>
  <c r="G30" i="12"/>
  <c r="F30" i="12"/>
  <c r="E30" i="12"/>
  <c r="D30" i="12"/>
  <c r="C30" i="12"/>
  <c r="U29" i="12"/>
  <c r="T29" i="12"/>
  <c r="S29" i="12"/>
  <c r="R29" i="12"/>
  <c r="Q29" i="12"/>
  <c r="P29" i="12"/>
  <c r="O29" i="12"/>
  <c r="N29" i="12"/>
  <c r="M29" i="12"/>
  <c r="L29" i="12"/>
  <c r="K29" i="12"/>
  <c r="J29" i="12"/>
  <c r="I29" i="12"/>
  <c r="H29" i="12"/>
  <c r="G29" i="12"/>
  <c r="F29" i="12"/>
  <c r="E29" i="12"/>
  <c r="D29" i="12"/>
  <c r="C29" i="12"/>
  <c r="U26" i="12"/>
  <c r="T26" i="12"/>
  <c r="S26" i="12"/>
  <c r="R26" i="12"/>
  <c r="Q26" i="12"/>
  <c r="P26" i="12"/>
  <c r="O26" i="12"/>
  <c r="N26" i="12"/>
  <c r="M26" i="12"/>
  <c r="L26" i="12"/>
  <c r="K26" i="12"/>
  <c r="J26" i="12"/>
  <c r="I26" i="12"/>
  <c r="H26" i="12"/>
  <c r="U25" i="12"/>
  <c r="T25" i="12"/>
  <c r="S25" i="12"/>
  <c r="R25" i="12"/>
  <c r="Q25" i="12"/>
  <c r="P25" i="12"/>
  <c r="O25" i="12"/>
  <c r="N25" i="12"/>
  <c r="M25" i="12"/>
  <c r="L25" i="12"/>
  <c r="K25" i="12"/>
  <c r="J25" i="12"/>
  <c r="I25" i="12"/>
  <c r="H25" i="12"/>
  <c r="G25" i="12"/>
  <c r="F25" i="12"/>
  <c r="E25" i="12"/>
  <c r="D25" i="12"/>
  <c r="C25" i="12"/>
  <c r="U24" i="12"/>
  <c r="T24" i="12"/>
  <c r="S24" i="12"/>
  <c r="R24" i="12"/>
  <c r="Q24" i="12"/>
  <c r="P24" i="12"/>
  <c r="O24" i="12"/>
  <c r="N24" i="12"/>
  <c r="M24" i="12"/>
  <c r="L24" i="12"/>
  <c r="K24" i="12"/>
  <c r="J24" i="12"/>
  <c r="I24" i="12"/>
  <c r="H24" i="12"/>
  <c r="G24" i="12"/>
  <c r="F24" i="12"/>
  <c r="E24" i="12"/>
  <c r="D24" i="12"/>
  <c r="C24" i="12"/>
  <c r="U23" i="12"/>
  <c r="T23" i="12"/>
  <c r="S23" i="12"/>
  <c r="R23" i="12"/>
  <c r="Q23" i="12"/>
  <c r="P23" i="12"/>
  <c r="O23" i="12"/>
  <c r="N23" i="12"/>
  <c r="M23" i="12"/>
  <c r="L23" i="12"/>
  <c r="K23" i="12"/>
  <c r="J23" i="12"/>
  <c r="I23" i="12"/>
  <c r="H23" i="12"/>
  <c r="G23" i="12"/>
  <c r="F23" i="12"/>
  <c r="E23" i="12"/>
  <c r="D23" i="12"/>
  <c r="C23" i="12"/>
  <c r="U22" i="12"/>
  <c r="T22" i="12"/>
  <c r="S22" i="12"/>
  <c r="R22" i="12"/>
  <c r="Q22" i="12"/>
  <c r="P22" i="12"/>
  <c r="O22" i="12"/>
  <c r="N22" i="12"/>
  <c r="M22" i="12"/>
  <c r="L22" i="12"/>
  <c r="K22" i="12"/>
  <c r="J22" i="12"/>
  <c r="I22" i="12"/>
  <c r="H22" i="12"/>
  <c r="G22" i="12"/>
  <c r="F22" i="12"/>
  <c r="E22" i="12"/>
  <c r="D22" i="12"/>
  <c r="C22" i="12"/>
  <c r="U20" i="12"/>
  <c r="T20" i="12"/>
  <c r="S20" i="12"/>
  <c r="R20" i="12"/>
  <c r="Q20" i="12"/>
  <c r="P20" i="12"/>
  <c r="O20" i="12"/>
  <c r="N20" i="12"/>
  <c r="M20" i="12"/>
  <c r="L20" i="12"/>
  <c r="K20" i="12"/>
  <c r="J20" i="12"/>
  <c r="I20" i="12"/>
  <c r="H20" i="12"/>
  <c r="G20" i="12"/>
  <c r="F20" i="12"/>
  <c r="E20" i="12"/>
  <c r="D20" i="12"/>
  <c r="C20" i="12"/>
  <c r="U19" i="12"/>
  <c r="T19" i="12"/>
  <c r="S19" i="12"/>
  <c r="R19" i="12"/>
  <c r="Q19" i="12"/>
  <c r="P19" i="12"/>
  <c r="O19" i="12"/>
  <c r="N19" i="12"/>
  <c r="M19" i="12"/>
  <c r="L19" i="12"/>
  <c r="K19" i="12"/>
  <c r="J19" i="12"/>
  <c r="I19" i="12"/>
  <c r="H19" i="12"/>
  <c r="U18" i="12"/>
  <c r="T18" i="12"/>
  <c r="S18" i="12"/>
  <c r="R18" i="12"/>
  <c r="Q18" i="12"/>
  <c r="P18" i="12"/>
  <c r="O18" i="12"/>
  <c r="N18" i="12"/>
  <c r="M18" i="12"/>
  <c r="L18" i="12"/>
  <c r="K18" i="12"/>
  <c r="J18" i="12"/>
  <c r="I18" i="12"/>
  <c r="H18" i="12"/>
  <c r="G18" i="12"/>
  <c r="F18" i="12"/>
  <c r="E18" i="12"/>
  <c r="D18" i="12"/>
  <c r="C18" i="12"/>
  <c r="U17" i="12"/>
  <c r="T17" i="12"/>
  <c r="S17" i="12"/>
  <c r="R17" i="12"/>
  <c r="Q17" i="12"/>
  <c r="P17" i="12"/>
  <c r="O17" i="12"/>
  <c r="N17" i="12"/>
  <c r="M17" i="12"/>
  <c r="L17" i="12"/>
  <c r="K17" i="12"/>
  <c r="J17" i="12"/>
  <c r="I17" i="12"/>
  <c r="H17" i="12"/>
  <c r="G17" i="12"/>
  <c r="F17" i="12"/>
  <c r="E17" i="12"/>
  <c r="D17" i="12"/>
  <c r="C17" i="12"/>
  <c r="U16" i="12"/>
  <c r="T16" i="12"/>
  <c r="S16" i="12"/>
  <c r="R16" i="12"/>
  <c r="Q16" i="12"/>
  <c r="P16" i="12"/>
  <c r="O16" i="12"/>
  <c r="N16" i="12"/>
  <c r="M16" i="12"/>
  <c r="L16" i="12"/>
  <c r="K16" i="12"/>
  <c r="J16" i="12"/>
  <c r="I16" i="12"/>
  <c r="H16" i="12"/>
  <c r="G16" i="12"/>
  <c r="F16" i="12"/>
  <c r="E16" i="12"/>
  <c r="D16" i="12"/>
  <c r="C16" i="12"/>
  <c r="U15" i="12"/>
  <c r="T15" i="12"/>
  <c r="S15" i="12"/>
  <c r="R15" i="12"/>
  <c r="Q15" i="12"/>
  <c r="P15" i="12"/>
  <c r="O15" i="12"/>
  <c r="N15" i="12"/>
  <c r="M15" i="12"/>
  <c r="L15" i="12"/>
  <c r="K15" i="12"/>
  <c r="J15" i="12"/>
  <c r="I15" i="12"/>
  <c r="H15" i="12"/>
  <c r="G14" i="12"/>
  <c r="F14" i="12"/>
  <c r="E14" i="12"/>
  <c r="D14" i="12"/>
  <c r="C14" i="12"/>
  <c r="AE50" i="11"/>
  <c r="AD50" i="11"/>
  <c r="AC50" i="11"/>
  <c r="AB50" i="11"/>
  <c r="AA50" i="11"/>
  <c r="AS49" i="11"/>
  <c r="AR49" i="11"/>
  <c r="AQ49" i="11"/>
  <c r="AP49" i="11"/>
  <c r="AO49" i="11"/>
  <c r="AN49" i="11"/>
  <c r="AM49" i="11"/>
  <c r="AL49" i="11"/>
  <c r="AK49" i="11"/>
  <c r="AJ49" i="11"/>
  <c r="AI49" i="11"/>
  <c r="AH49" i="11"/>
  <c r="AG49" i="11"/>
  <c r="AF49" i="11"/>
  <c r="AE49" i="11"/>
  <c r="AD49" i="11"/>
  <c r="AC49" i="11"/>
  <c r="AB49" i="11"/>
  <c r="AA49" i="11"/>
  <c r="AS48" i="11"/>
  <c r="AR48" i="11"/>
  <c r="AQ48" i="11"/>
  <c r="AP48" i="11"/>
  <c r="AO48" i="11"/>
  <c r="AN48" i="11"/>
  <c r="AM48" i="11"/>
  <c r="AL48" i="11"/>
  <c r="AK48" i="11"/>
  <c r="AJ48" i="11"/>
  <c r="AI48" i="11"/>
  <c r="AH48" i="11"/>
  <c r="AG48" i="11"/>
  <c r="AF48" i="11"/>
  <c r="AS47" i="11"/>
  <c r="AR47" i="11"/>
  <c r="AQ47" i="11"/>
  <c r="AP47" i="11"/>
  <c r="AO47" i="11"/>
  <c r="AN47" i="11"/>
  <c r="AM47" i="11"/>
  <c r="AL47" i="11"/>
  <c r="AK47" i="11"/>
  <c r="AJ47" i="11"/>
  <c r="AI47" i="11"/>
  <c r="AH47" i="11"/>
  <c r="AG47" i="11"/>
  <c r="AF47" i="11"/>
  <c r="AE47" i="11"/>
  <c r="AD47" i="11"/>
  <c r="AC47" i="11"/>
  <c r="AB47" i="11"/>
  <c r="AA47" i="11"/>
  <c r="AS46" i="11"/>
  <c r="AR46" i="11"/>
  <c r="AQ46" i="11"/>
  <c r="AP46" i="11"/>
  <c r="AO46" i="11"/>
  <c r="AN46" i="11"/>
  <c r="AM46" i="11"/>
  <c r="AL46" i="11"/>
  <c r="AK46" i="11"/>
  <c r="AJ46" i="11"/>
  <c r="AI46" i="11"/>
  <c r="AH46" i="11"/>
  <c r="AG46" i="11"/>
  <c r="AF46" i="11"/>
  <c r="AE46" i="11"/>
  <c r="AD46" i="11"/>
  <c r="AC46" i="11"/>
  <c r="AB46" i="11"/>
  <c r="AA46" i="11"/>
  <c r="AS45" i="11"/>
  <c r="AR45" i="11"/>
  <c r="AQ45" i="11"/>
  <c r="AP45" i="11"/>
  <c r="AO45" i="11"/>
  <c r="AN45" i="11"/>
  <c r="AM45" i="11"/>
  <c r="AL45" i="11"/>
  <c r="AK45" i="11"/>
  <c r="AJ45" i="11"/>
  <c r="AI45" i="11"/>
  <c r="AH45" i="11"/>
  <c r="AG45" i="11"/>
  <c r="AF45" i="11"/>
  <c r="AE45" i="11"/>
  <c r="AD45" i="11"/>
  <c r="AC45" i="11"/>
  <c r="AB45" i="11"/>
  <c r="AA45" i="11"/>
  <c r="AS44" i="11"/>
  <c r="AR44" i="11"/>
  <c r="AQ44" i="11"/>
  <c r="AP44" i="11"/>
  <c r="AO44" i="11"/>
  <c r="AN44" i="11"/>
  <c r="AM44" i="11"/>
  <c r="AL44" i="11"/>
  <c r="AK44" i="11"/>
  <c r="AJ44" i="11"/>
  <c r="AI44" i="11"/>
  <c r="AH44" i="11"/>
  <c r="AG44" i="11"/>
  <c r="AF44" i="11"/>
  <c r="AE44" i="11"/>
  <c r="AD44" i="11"/>
  <c r="AC44" i="11"/>
  <c r="AB44" i="11"/>
  <c r="AA44" i="11"/>
  <c r="AS43" i="11"/>
  <c r="AR43" i="11"/>
  <c r="AQ43" i="11"/>
  <c r="AP43" i="11"/>
  <c r="AO43" i="11"/>
  <c r="AN43" i="11"/>
  <c r="AM43" i="11"/>
  <c r="AL43" i="11"/>
  <c r="AK43" i="11"/>
  <c r="AJ43" i="11"/>
  <c r="AI43" i="11"/>
  <c r="AH43" i="11"/>
  <c r="AG43" i="11"/>
  <c r="AF43" i="11"/>
  <c r="AE43" i="11"/>
  <c r="AD43" i="11"/>
  <c r="AC43" i="11"/>
  <c r="AB43" i="11"/>
  <c r="AA43" i="11"/>
  <c r="AS41" i="11"/>
  <c r="AR41" i="11"/>
  <c r="AQ41" i="11"/>
  <c r="AP41" i="11"/>
  <c r="AO41" i="11"/>
  <c r="AN41" i="11"/>
  <c r="AM41" i="11"/>
  <c r="AL41" i="11"/>
  <c r="AK41" i="11"/>
  <c r="AJ41" i="11"/>
  <c r="AI41" i="11"/>
  <c r="AH41" i="11"/>
  <c r="AG41" i="11"/>
  <c r="AF41" i="11"/>
  <c r="AE41" i="11"/>
  <c r="AD41" i="11"/>
  <c r="AC41" i="11"/>
  <c r="AB41" i="11"/>
  <c r="AA41" i="11"/>
  <c r="AS40" i="11"/>
  <c r="AR40" i="11"/>
  <c r="AQ40" i="11"/>
  <c r="AP40" i="11"/>
  <c r="AO40" i="11"/>
  <c r="AN40" i="11"/>
  <c r="AM40" i="11"/>
  <c r="AL40" i="11"/>
  <c r="AK40" i="11"/>
  <c r="AJ40" i="11"/>
  <c r="AI40" i="11"/>
  <c r="AH40" i="11"/>
  <c r="AG40" i="11"/>
  <c r="AF40" i="11"/>
  <c r="AE40" i="11"/>
  <c r="AD40" i="11"/>
  <c r="AC40" i="11"/>
  <c r="AB40" i="11"/>
  <c r="AA40" i="11"/>
  <c r="AE38" i="11"/>
  <c r="AD38" i="11"/>
  <c r="AC38" i="11"/>
  <c r="AB38" i="11"/>
  <c r="AA38" i="11"/>
  <c r="AE37" i="11"/>
  <c r="AD37" i="11"/>
  <c r="AC37" i="11"/>
  <c r="AB37" i="11"/>
  <c r="AA37" i="11"/>
  <c r="AS36" i="11"/>
  <c r="AR36" i="11"/>
  <c r="AQ36" i="11"/>
  <c r="AP36" i="11"/>
  <c r="AO36" i="11"/>
  <c r="AN36" i="11"/>
  <c r="AM36" i="11"/>
  <c r="AL36" i="11"/>
  <c r="AK36" i="11"/>
  <c r="AJ36" i="11"/>
  <c r="AI36" i="11"/>
  <c r="AH36" i="11"/>
  <c r="AG36" i="11"/>
  <c r="AF36" i="11"/>
  <c r="AE36" i="11"/>
  <c r="AD36" i="11"/>
  <c r="AC36" i="11"/>
  <c r="AB36" i="11"/>
  <c r="AA36" i="11"/>
  <c r="AS35" i="11"/>
  <c r="AR35" i="11"/>
  <c r="AQ35" i="11"/>
  <c r="AP35" i="11"/>
  <c r="AO35" i="11"/>
  <c r="AN35" i="11"/>
  <c r="AM35" i="11"/>
  <c r="AL35" i="11"/>
  <c r="AK35" i="11"/>
  <c r="AJ35" i="11"/>
  <c r="AI35" i="11"/>
  <c r="AH35" i="11"/>
  <c r="AG35" i="11"/>
  <c r="AF35" i="11"/>
  <c r="AE35" i="11"/>
  <c r="AD35" i="11"/>
  <c r="AC35" i="11"/>
  <c r="AB35" i="11"/>
  <c r="AA35" i="11"/>
  <c r="AS34" i="11"/>
  <c r="AR34" i="11"/>
  <c r="AQ34" i="11"/>
  <c r="AP34" i="11"/>
  <c r="AO34" i="11"/>
  <c r="AN34" i="11"/>
  <c r="AM34" i="11"/>
  <c r="AL34" i="11"/>
  <c r="AK34" i="11"/>
  <c r="AJ34" i="11"/>
  <c r="AI34" i="11"/>
  <c r="AH34" i="11"/>
  <c r="AG34" i="11"/>
  <c r="AF34" i="11"/>
  <c r="AE34" i="11"/>
  <c r="AD34" i="11"/>
  <c r="AC34" i="11"/>
  <c r="AB34" i="11"/>
  <c r="AA34" i="11"/>
  <c r="AS33" i="11"/>
  <c r="AR33" i="11"/>
  <c r="AQ33" i="11"/>
  <c r="AP33" i="11"/>
  <c r="AO33" i="11"/>
  <c r="AN33" i="11"/>
  <c r="AM33" i="11"/>
  <c r="AL33" i="11"/>
  <c r="AK33" i="11"/>
  <c r="AJ33" i="11"/>
  <c r="AI33" i="11"/>
  <c r="AH33" i="11"/>
  <c r="AG33" i="11"/>
  <c r="AF33" i="11"/>
  <c r="AE33" i="11"/>
  <c r="AD33" i="11"/>
  <c r="AC33" i="11"/>
  <c r="AB33" i="11"/>
  <c r="AA33" i="11"/>
  <c r="AS32" i="11"/>
  <c r="AR32" i="11"/>
  <c r="AQ32" i="11"/>
  <c r="AP32" i="11"/>
  <c r="AO32" i="11"/>
  <c r="AN32" i="11"/>
  <c r="AM32" i="11"/>
  <c r="AL32" i="11"/>
  <c r="AK32" i="11"/>
  <c r="AJ32" i="11"/>
  <c r="AI32" i="11"/>
  <c r="AH32" i="11"/>
  <c r="AG32" i="11"/>
  <c r="AF32" i="11"/>
  <c r="AE32" i="11"/>
  <c r="AD32" i="11"/>
  <c r="AC32" i="11"/>
  <c r="AB32" i="11"/>
  <c r="AA32" i="11"/>
  <c r="AS31" i="11"/>
  <c r="AR31" i="11"/>
  <c r="AQ31" i="11"/>
  <c r="AP31" i="11"/>
  <c r="AO31" i="11"/>
  <c r="AN31" i="11"/>
  <c r="AM31" i="11"/>
  <c r="AL31" i="11"/>
  <c r="AK31" i="11"/>
  <c r="AJ31" i="11"/>
  <c r="AI31" i="11"/>
  <c r="AH31" i="11"/>
  <c r="AG31" i="11"/>
  <c r="AF31" i="11"/>
  <c r="AE31" i="11"/>
  <c r="AD31" i="11"/>
  <c r="AC31" i="11"/>
  <c r="AB31" i="11"/>
  <c r="AA31" i="11"/>
  <c r="AS29" i="11"/>
  <c r="AR29" i="11"/>
  <c r="AQ29" i="11"/>
  <c r="AP29" i="11"/>
  <c r="AO29" i="11"/>
  <c r="AN29" i="11"/>
  <c r="AM29" i="11"/>
  <c r="AL29" i="11"/>
  <c r="AK29" i="11"/>
  <c r="AJ29" i="11"/>
  <c r="AI29" i="11"/>
  <c r="AH29" i="11"/>
  <c r="AG29" i="11"/>
  <c r="AF29" i="11"/>
  <c r="AE29" i="11"/>
  <c r="AD29" i="11"/>
  <c r="AC29" i="11"/>
  <c r="AB29" i="11"/>
  <c r="AA29" i="11"/>
  <c r="AS27" i="11"/>
  <c r="AR27" i="11"/>
  <c r="AQ27" i="11"/>
  <c r="AP27" i="11"/>
  <c r="AO27" i="11"/>
  <c r="AN27" i="11"/>
  <c r="AM27" i="11"/>
  <c r="AL27" i="11"/>
  <c r="AK27" i="11"/>
  <c r="AJ27" i="11"/>
  <c r="AI27" i="11"/>
  <c r="AH27" i="11"/>
  <c r="AG27" i="11"/>
  <c r="AF27" i="11"/>
  <c r="AE27" i="11"/>
  <c r="AD27" i="11"/>
  <c r="AC27" i="11"/>
  <c r="AB27" i="11"/>
  <c r="AA27" i="11"/>
  <c r="AS26" i="11"/>
  <c r="AR26" i="11"/>
  <c r="AQ26" i="11"/>
  <c r="AP26" i="11"/>
  <c r="AO26" i="11"/>
  <c r="AN26" i="11"/>
  <c r="AM26" i="11"/>
  <c r="AL26" i="11"/>
  <c r="AK26" i="11"/>
  <c r="AJ26" i="11"/>
  <c r="AI26" i="11"/>
  <c r="AH26" i="11"/>
  <c r="AG26" i="11"/>
  <c r="AF26" i="11"/>
  <c r="AE26" i="11"/>
  <c r="AD26" i="11"/>
  <c r="AC26" i="11"/>
  <c r="AB26" i="11"/>
  <c r="AA26" i="11"/>
  <c r="AE25" i="11"/>
  <c r="AD25" i="11"/>
  <c r="AC25" i="11"/>
  <c r="AB25" i="11"/>
  <c r="AA25" i="11"/>
  <c r="AE24" i="11"/>
  <c r="AD24" i="11"/>
  <c r="AC24" i="11"/>
  <c r="AB24" i="11"/>
  <c r="AA24" i="11"/>
  <c r="AS23" i="11"/>
  <c r="AR23" i="11"/>
  <c r="AQ23" i="11"/>
  <c r="AP23" i="11"/>
  <c r="AO23" i="11"/>
  <c r="AN23" i="11"/>
  <c r="AM23" i="11"/>
  <c r="AL23" i="11"/>
  <c r="AK23" i="11"/>
  <c r="AJ23" i="11"/>
  <c r="AI23" i="11"/>
  <c r="AH23" i="11"/>
  <c r="AG23" i="11"/>
  <c r="AF23" i="11"/>
  <c r="AE23" i="11"/>
  <c r="AD23" i="11"/>
  <c r="AC23" i="11"/>
  <c r="AB23" i="11"/>
  <c r="AA23" i="11"/>
  <c r="AE22" i="11"/>
  <c r="AD22" i="11"/>
  <c r="AC22" i="11"/>
  <c r="AB22" i="11"/>
  <c r="AA22" i="11"/>
  <c r="AE21" i="11"/>
  <c r="AD21" i="11"/>
  <c r="AC21" i="11"/>
  <c r="AB21" i="11"/>
  <c r="AA21" i="11"/>
  <c r="AS20" i="11"/>
  <c r="AR20" i="11"/>
  <c r="AQ20" i="11"/>
  <c r="AP20" i="11"/>
  <c r="AO20" i="11"/>
  <c r="AN20" i="11"/>
  <c r="AM20" i="11"/>
  <c r="AL20" i="11"/>
  <c r="AK20" i="11"/>
  <c r="AJ20" i="11"/>
  <c r="AI20" i="11"/>
  <c r="AH20" i="11"/>
  <c r="AG20" i="11"/>
  <c r="AF20" i="11"/>
  <c r="AE20" i="11"/>
  <c r="AD20" i="11"/>
  <c r="AC20" i="11"/>
  <c r="AB20" i="11"/>
  <c r="AA20" i="11"/>
  <c r="AE19" i="11"/>
  <c r="AD19" i="11"/>
  <c r="AC19" i="11"/>
  <c r="AB19" i="11"/>
  <c r="AA19" i="11"/>
  <c r="AE18" i="11"/>
  <c r="AD18" i="11"/>
  <c r="AC18" i="11"/>
  <c r="AB18" i="11"/>
  <c r="AA18" i="11"/>
  <c r="AE17" i="11"/>
  <c r="AD17" i="11"/>
  <c r="AC17" i="11"/>
  <c r="AB17" i="11"/>
  <c r="AA17" i="11"/>
  <c r="AE16" i="11"/>
  <c r="AD16" i="11"/>
  <c r="AC16" i="11"/>
  <c r="AB16" i="11"/>
  <c r="AA16" i="11"/>
  <c r="AS15" i="11"/>
  <c r="AR15" i="11"/>
  <c r="AQ15" i="11"/>
  <c r="AP15" i="11"/>
  <c r="AO15" i="11"/>
  <c r="AN15" i="11"/>
  <c r="AM15" i="11"/>
  <c r="AL15" i="11"/>
  <c r="AK15" i="11"/>
  <c r="AJ15" i="11"/>
  <c r="AI15" i="11"/>
  <c r="AH15" i="11"/>
  <c r="AG15" i="11"/>
  <c r="AF15" i="11"/>
  <c r="V47" i="11"/>
  <c r="U47" i="11"/>
  <c r="T47" i="11"/>
  <c r="S47" i="11"/>
  <c r="R47" i="11"/>
  <c r="Q47" i="11"/>
  <c r="P47" i="11"/>
  <c r="O47" i="11"/>
  <c r="N47" i="11"/>
  <c r="M47" i="11"/>
  <c r="L47" i="11"/>
  <c r="K47" i="11"/>
  <c r="J47" i="11"/>
  <c r="I47" i="11"/>
  <c r="H47" i="11"/>
  <c r="G47" i="11"/>
  <c r="F47" i="11"/>
  <c r="E47" i="11"/>
  <c r="D47" i="11"/>
  <c r="V46" i="11"/>
  <c r="U46" i="11"/>
  <c r="T46" i="11"/>
  <c r="S46" i="11"/>
  <c r="R46" i="11"/>
  <c r="Q46" i="11"/>
  <c r="P46" i="11"/>
  <c r="O46" i="11"/>
  <c r="N46" i="11"/>
  <c r="M46" i="11"/>
  <c r="L46" i="11"/>
  <c r="K46" i="11"/>
  <c r="J46" i="11"/>
  <c r="I46" i="11"/>
  <c r="H46" i="11"/>
  <c r="G46" i="11"/>
  <c r="F46" i="11"/>
  <c r="E46" i="11"/>
  <c r="D46" i="11"/>
  <c r="V45" i="11"/>
  <c r="U45" i="11"/>
  <c r="T45" i="11"/>
  <c r="S45" i="11"/>
  <c r="R45" i="11"/>
  <c r="Q45" i="11"/>
  <c r="P45" i="11"/>
  <c r="O45" i="11"/>
  <c r="N45" i="11"/>
  <c r="M45" i="11"/>
  <c r="L45" i="11"/>
  <c r="K45" i="11"/>
  <c r="J45" i="11"/>
  <c r="I45" i="11"/>
  <c r="H45" i="11"/>
  <c r="G45" i="11"/>
  <c r="F45" i="11"/>
  <c r="E45" i="11"/>
  <c r="D45" i="11"/>
  <c r="V44" i="11"/>
  <c r="U44" i="11"/>
  <c r="T44" i="11"/>
  <c r="S44" i="11"/>
  <c r="R44" i="11"/>
  <c r="Q44" i="11"/>
  <c r="P44" i="11"/>
  <c r="O44" i="11"/>
  <c r="N44" i="11"/>
  <c r="M44" i="11"/>
  <c r="L44" i="11"/>
  <c r="K44" i="11"/>
  <c r="J44" i="11"/>
  <c r="I44" i="11"/>
  <c r="H44" i="11"/>
  <c r="G44" i="11"/>
  <c r="F44" i="11"/>
  <c r="E44" i="11"/>
  <c r="D44" i="11"/>
  <c r="V43" i="11"/>
  <c r="U43" i="11"/>
  <c r="T43" i="11"/>
  <c r="S43" i="11"/>
  <c r="R43" i="11"/>
  <c r="Q43" i="11"/>
  <c r="P43" i="11"/>
  <c r="O43" i="11"/>
  <c r="N43" i="11"/>
  <c r="M43" i="11"/>
  <c r="L43" i="11"/>
  <c r="K43" i="11"/>
  <c r="J43" i="11"/>
  <c r="I43" i="11"/>
  <c r="H43" i="11"/>
  <c r="G43" i="11"/>
  <c r="F43" i="11"/>
  <c r="E43" i="11"/>
  <c r="D43" i="11"/>
  <c r="V42" i="11"/>
  <c r="U42" i="11"/>
  <c r="T42" i="11"/>
  <c r="S42" i="11"/>
  <c r="R42" i="11"/>
  <c r="Q42" i="11"/>
  <c r="P42" i="11"/>
  <c r="O42" i="11"/>
  <c r="N42" i="11"/>
  <c r="M42" i="11"/>
  <c r="L42" i="11"/>
  <c r="K42" i="11"/>
  <c r="J42" i="11"/>
  <c r="I42" i="11"/>
  <c r="V41" i="11"/>
  <c r="U41" i="11"/>
  <c r="T41" i="11"/>
  <c r="S41" i="11"/>
  <c r="R41" i="11"/>
  <c r="Q41" i="11"/>
  <c r="P41" i="11"/>
  <c r="O41" i="11"/>
  <c r="N41" i="11"/>
  <c r="M41" i="11"/>
  <c r="L41" i="11"/>
  <c r="K41" i="11"/>
  <c r="J41" i="11"/>
  <c r="I41" i="11"/>
  <c r="H41" i="11"/>
  <c r="G41" i="11"/>
  <c r="F41" i="11"/>
  <c r="E41" i="11"/>
  <c r="D41" i="11"/>
  <c r="V40" i="11"/>
  <c r="U40" i="11"/>
  <c r="T40" i="11"/>
  <c r="S40" i="11"/>
  <c r="R40" i="11"/>
  <c r="Q40" i="11"/>
  <c r="P40" i="11"/>
  <c r="O40" i="11"/>
  <c r="N40" i="11"/>
  <c r="M40" i="11"/>
  <c r="L40" i="11"/>
  <c r="K40" i="11"/>
  <c r="J40" i="11"/>
  <c r="I40" i="11"/>
  <c r="H40" i="11"/>
  <c r="G40" i="11"/>
  <c r="F40" i="11"/>
  <c r="E40" i="11"/>
  <c r="D40" i="11"/>
  <c r="V27" i="11"/>
  <c r="U27" i="11"/>
  <c r="T27" i="11"/>
  <c r="S27" i="11"/>
  <c r="R27" i="11"/>
  <c r="Q27" i="11"/>
  <c r="P27" i="11"/>
  <c r="O27" i="11"/>
  <c r="N27" i="11"/>
  <c r="M27" i="11"/>
  <c r="L27" i="11"/>
  <c r="K27" i="11"/>
  <c r="J27" i="11"/>
  <c r="I27" i="11"/>
  <c r="H27" i="11"/>
  <c r="G27" i="11"/>
  <c r="F27" i="11"/>
  <c r="E27" i="11"/>
  <c r="D27" i="11"/>
  <c r="V25" i="11"/>
  <c r="U25" i="11"/>
  <c r="T25" i="11"/>
  <c r="S25" i="11"/>
  <c r="R25" i="11"/>
  <c r="Q25" i="11"/>
  <c r="P25" i="11"/>
  <c r="O25" i="11"/>
  <c r="N25" i="11"/>
  <c r="M25" i="11"/>
  <c r="L25" i="11"/>
  <c r="K25" i="11"/>
  <c r="J25" i="11"/>
  <c r="I25" i="11"/>
  <c r="H25" i="11"/>
  <c r="G25" i="11"/>
  <c r="F25" i="11"/>
  <c r="E25" i="11"/>
  <c r="D25" i="11"/>
  <c r="V23" i="11"/>
  <c r="U23" i="11"/>
  <c r="T23" i="11"/>
  <c r="S23" i="11"/>
  <c r="R23" i="11"/>
  <c r="Q23" i="11"/>
  <c r="P23" i="11"/>
  <c r="O23" i="11"/>
  <c r="N23" i="11"/>
  <c r="M23" i="11"/>
  <c r="L23" i="11"/>
  <c r="K23" i="11"/>
  <c r="J23" i="11"/>
  <c r="I23" i="11"/>
  <c r="H23" i="11"/>
  <c r="G23" i="11"/>
  <c r="F23" i="11"/>
  <c r="E23" i="11"/>
  <c r="D23" i="11"/>
  <c r="V21" i="11"/>
  <c r="U21" i="11"/>
  <c r="T21" i="11"/>
  <c r="S21" i="11"/>
  <c r="R21" i="11"/>
  <c r="Q21" i="11"/>
  <c r="P21" i="11"/>
  <c r="O21" i="11"/>
  <c r="N21" i="11"/>
  <c r="M21" i="11"/>
  <c r="L21" i="11"/>
  <c r="K21" i="11"/>
  <c r="J21" i="11"/>
  <c r="I21" i="11"/>
  <c r="H21" i="11"/>
  <c r="G21" i="11"/>
  <c r="F21" i="11"/>
  <c r="E21" i="11"/>
  <c r="D21" i="11"/>
  <c r="V19" i="11"/>
  <c r="U19" i="11"/>
  <c r="T19" i="11"/>
  <c r="S19" i="11"/>
  <c r="R19" i="11"/>
  <c r="Q19" i="11"/>
  <c r="P19" i="11"/>
  <c r="O19" i="11"/>
  <c r="N19" i="11"/>
  <c r="M19" i="11"/>
  <c r="L19" i="11"/>
  <c r="K19" i="11"/>
  <c r="J19" i="11"/>
  <c r="I19" i="11"/>
  <c r="H19" i="11"/>
  <c r="G19" i="11"/>
  <c r="F19" i="11"/>
  <c r="E19" i="11"/>
  <c r="D19" i="11"/>
  <c r="V17" i="11"/>
  <c r="U17" i="11"/>
  <c r="T17" i="11"/>
  <c r="S17" i="11"/>
  <c r="R17" i="11"/>
  <c r="Q17" i="11"/>
  <c r="P17" i="11"/>
  <c r="O17" i="11"/>
  <c r="N17" i="11"/>
  <c r="M17" i="11"/>
  <c r="L17" i="11"/>
  <c r="K17" i="11"/>
  <c r="J17" i="11"/>
  <c r="I17" i="11"/>
  <c r="H17" i="11"/>
  <c r="G17" i="11"/>
  <c r="F17" i="11"/>
  <c r="E17" i="11"/>
  <c r="D17" i="11"/>
  <c r="V15" i="11"/>
  <c r="U15" i="11"/>
  <c r="T15" i="11"/>
  <c r="S15" i="11"/>
  <c r="R15" i="11"/>
  <c r="Q15" i="11"/>
  <c r="P15" i="11"/>
  <c r="O15" i="11"/>
  <c r="N15" i="11"/>
  <c r="M15" i="11"/>
  <c r="L15" i="11"/>
  <c r="K15" i="11"/>
  <c r="J15" i="11"/>
  <c r="I15" i="11"/>
  <c r="H15" i="11"/>
  <c r="G15" i="11"/>
  <c r="F15" i="11"/>
  <c r="E15" i="11"/>
  <c r="D15" i="11"/>
  <c r="D18" i="9" l="1"/>
  <c r="D20" i="9"/>
  <c r="D19" i="9"/>
  <c r="B15" i="8"/>
  <c r="A23" i="9" l="1"/>
  <c r="AI30" i="11" l="1"/>
  <c r="AI28" i="11" s="1"/>
  <c r="AI42" i="11"/>
  <c r="AI39" i="11" s="1"/>
  <c r="AM42" i="11"/>
  <c r="AM39" i="11" s="1"/>
  <c r="AI14" i="11"/>
  <c r="AI13" i="11" s="1"/>
  <c r="AM14" i="11"/>
  <c r="AM13" i="11" s="1"/>
  <c r="AM30" i="11"/>
  <c r="AM28" i="11" s="1"/>
  <c r="P13" i="11" l="1"/>
  <c r="AI51" i="11"/>
  <c r="AM51" i="11"/>
  <c r="L39" i="11"/>
  <c r="P39" i="11"/>
  <c r="L13" i="11"/>
  <c r="P51" i="11" l="1"/>
  <c r="L51" i="11"/>
  <c r="A15" i="9" l="1"/>
  <c r="A22" i="9"/>
  <c r="D13" i="9"/>
  <c r="E27" i="12"/>
  <c r="C27" i="12"/>
  <c r="D27" i="12"/>
  <c r="G27" i="12"/>
  <c r="I27" i="12"/>
  <c r="J27" i="12"/>
  <c r="K27" i="12"/>
  <c r="M27" i="12"/>
  <c r="N27" i="12"/>
  <c r="P27" i="12"/>
  <c r="Q27" i="12"/>
  <c r="R27" i="12"/>
  <c r="T27" i="12"/>
  <c r="U27" i="12"/>
  <c r="F27" i="12"/>
  <c r="H27" i="12"/>
  <c r="L27" i="12"/>
  <c r="O27" i="12"/>
  <c r="S27" i="12"/>
  <c r="D21" i="12"/>
  <c r="J21" i="12"/>
  <c r="Q21" i="12"/>
  <c r="U21" i="12"/>
  <c r="K21" i="12"/>
  <c r="G21" i="12"/>
  <c r="N21" i="12"/>
  <c r="R21" i="12"/>
  <c r="C21" i="12"/>
  <c r="B20" i="12"/>
  <c r="B18" i="12"/>
  <c r="E21" i="12"/>
  <c r="F21" i="12"/>
  <c r="H21" i="12"/>
  <c r="I21" i="12"/>
  <c r="L21" i="12"/>
  <c r="M21" i="12"/>
  <c r="O21" i="12"/>
  <c r="P21" i="12"/>
  <c r="S21" i="12"/>
  <c r="T21" i="12"/>
  <c r="B16" i="12"/>
  <c r="B29" i="12"/>
  <c r="B34" i="12"/>
  <c r="B23" i="12"/>
  <c r="B30" i="12"/>
  <c r="B35" i="12"/>
  <c r="B39" i="12"/>
  <c r="B26" i="12"/>
  <c r="B22" i="12"/>
  <c r="B38" i="12"/>
  <c r="B24" i="12"/>
  <c r="B42" i="12"/>
  <c r="B17" i="12"/>
  <c r="B14" i="12"/>
  <c r="B25" i="12"/>
  <c r="B32" i="12"/>
  <c r="B37" i="12"/>
  <c r="B46" i="12"/>
  <c r="B31" i="12"/>
  <c r="B36" i="12"/>
  <c r="B15" i="12"/>
  <c r="B19" i="12"/>
  <c r="I40" i="12"/>
  <c r="J40" i="12"/>
  <c r="K40" i="12"/>
  <c r="N40" i="12"/>
  <c r="Q40" i="12"/>
  <c r="R40" i="12"/>
  <c r="U40" i="12"/>
  <c r="G40" i="12"/>
  <c r="L40" i="12"/>
  <c r="O40" i="12"/>
  <c r="S40" i="12"/>
  <c r="T40" i="12"/>
  <c r="M40" i="12"/>
  <c r="P40" i="12"/>
  <c r="E40" i="12"/>
  <c r="F40" i="12"/>
  <c r="D40" i="12"/>
  <c r="M28" i="12" l="1"/>
  <c r="M33" i="12" s="1"/>
  <c r="M41" i="12" s="1"/>
  <c r="M43" i="12" s="1"/>
  <c r="M47" i="12" s="1"/>
  <c r="F28" i="12"/>
  <c r="F33" i="12" s="1"/>
  <c r="F41" i="12" s="1"/>
  <c r="F43" i="12" s="1"/>
  <c r="F47" i="12" s="1"/>
  <c r="J28" i="12"/>
  <c r="J33" i="12" s="1"/>
  <c r="J41" i="12" s="1"/>
  <c r="J43" i="12" s="1"/>
  <c r="J47" i="12" s="1"/>
  <c r="R28" i="12"/>
  <c r="R33" i="12" s="1"/>
  <c r="R41" i="12" s="1"/>
  <c r="R43" i="12" s="1"/>
  <c r="R47" i="12" s="1"/>
  <c r="G28" i="12"/>
  <c r="G33" i="12" s="1"/>
  <c r="Q28" i="12"/>
  <c r="Q33" i="12" s="1"/>
  <c r="L28" i="12"/>
  <c r="L33" i="12" s="1"/>
  <c r="L41" i="12" s="1"/>
  <c r="L43" i="12" s="1"/>
  <c r="L47" i="12" s="1"/>
  <c r="P28" i="12"/>
  <c r="P33" i="12" s="1"/>
  <c r="O28" i="12"/>
  <c r="O33" i="12" s="1"/>
  <c r="N28" i="12"/>
  <c r="N33" i="12" s="1"/>
  <c r="K28" i="12"/>
  <c r="K33" i="12" s="1"/>
  <c r="T28" i="12"/>
  <c r="T33" i="12" s="1"/>
  <c r="S28" i="12"/>
  <c r="S33" i="12" s="1"/>
  <c r="U28" i="12"/>
  <c r="U33" i="12" s="1"/>
  <c r="I28" i="12"/>
  <c r="I33" i="12" s="1"/>
  <c r="E28" i="12"/>
  <c r="E33" i="12" s="1"/>
  <c r="D28" i="12"/>
  <c r="D33" i="12" s="1"/>
  <c r="D41" i="12" l="1"/>
  <c r="D43" i="12" s="1"/>
  <c r="D47" i="12" s="1"/>
  <c r="I41" i="12"/>
  <c r="I43" i="12" s="1"/>
  <c r="I47" i="12" s="1"/>
  <c r="S41" i="12"/>
  <c r="S43" i="12" s="1"/>
  <c r="S47" i="12" s="1"/>
  <c r="O41" i="12"/>
  <c r="O43" i="12" s="1"/>
  <c r="O47" i="12" s="1"/>
  <c r="U41" i="12"/>
  <c r="U43" i="12" s="1"/>
  <c r="U47" i="12" s="1"/>
  <c r="T41" i="12"/>
  <c r="T43" i="12" s="1"/>
  <c r="T47" i="12" s="1"/>
  <c r="E41" i="12"/>
  <c r="E43" i="12" s="1"/>
  <c r="E47" i="12" s="1"/>
  <c r="K41" i="12"/>
  <c r="K43" i="12" s="1"/>
  <c r="K47" i="12" s="1"/>
  <c r="P41" i="12"/>
  <c r="P43" i="12" s="1"/>
  <c r="P47" i="12" s="1"/>
  <c r="Q41" i="12"/>
  <c r="Q43" i="12" s="1"/>
  <c r="Q47" i="12" s="1"/>
  <c r="N41" i="12"/>
  <c r="N43" i="12" s="1"/>
  <c r="N47" i="12" s="1"/>
  <c r="G41" i="12"/>
  <c r="G43" i="12" s="1"/>
  <c r="G47" i="12" s="1"/>
  <c r="AP14" i="11" l="1"/>
  <c r="AP13" i="11" s="1"/>
  <c r="AD42" i="11"/>
  <c r="AD39" i="11" s="1"/>
  <c r="AG14" i="11"/>
  <c r="AG13" i="11" s="1"/>
  <c r="AE30" i="11"/>
  <c r="AE28" i="11" s="1"/>
  <c r="AC14" i="11"/>
  <c r="AC13" i="11" s="1"/>
  <c r="AH14" i="11"/>
  <c r="AH13" i="11" s="1"/>
  <c r="AO14" i="11"/>
  <c r="AO13" i="11" s="1"/>
  <c r="Y16" i="11"/>
  <c r="Y24" i="11"/>
  <c r="Y29" i="11"/>
  <c r="Y38" i="11"/>
  <c r="Y37" i="11"/>
  <c r="AC42" i="11"/>
  <c r="AC39" i="11" s="1"/>
  <c r="AD30" i="11"/>
  <c r="AD28" i="11" s="1"/>
  <c r="Y18" i="11"/>
  <c r="Y22" i="11"/>
  <c r="Y26" i="11"/>
  <c r="Y32" i="11"/>
  <c r="Y21" i="11"/>
  <c r="Y50" i="11"/>
  <c r="AD14" i="11"/>
  <c r="AD13" i="11" s="1"/>
  <c r="Y17" i="11"/>
  <c r="Y25" i="11"/>
  <c r="AG30" i="11"/>
  <c r="AG28" i="11" s="1"/>
  <c r="AJ42" i="11"/>
  <c r="AJ39" i="11" s="1"/>
  <c r="AN30" i="11"/>
  <c r="AN28" i="11" s="1"/>
  <c r="AN42" i="11"/>
  <c r="AN39" i="11" s="1"/>
  <c r="AQ30" i="11"/>
  <c r="AQ28" i="11" s="1"/>
  <c r="AQ42" i="11"/>
  <c r="AQ39" i="11" s="1"/>
  <c r="AS14" i="11"/>
  <c r="AS13" i="11" s="1"/>
  <c r="Y19" i="11"/>
  <c r="AH30" i="11"/>
  <c r="AH28" i="11" s="1"/>
  <c r="AH42" i="11"/>
  <c r="AH39" i="11" s="1"/>
  <c r="AJ14" i="11"/>
  <c r="AJ13" i="11" s="1"/>
  <c r="AO30" i="11"/>
  <c r="AO28" i="11" s="1"/>
  <c r="AO42" i="11"/>
  <c r="AO39" i="11" s="1"/>
  <c r="AP30" i="11"/>
  <c r="AP28" i="11" s="1"/>
  <c r="AQ14" i="11"/>
  <c r="AQ13" i="11" s="1"/>
  <c r="AS30" i="11"/>
  <c r="AS28" i="11" s="1"/>
  <c r="AS42" i="11"/>
  <c r="AS39" i="11" s="1"/>
  <c r="Y23" i="11"/>
  <c r="Y31" i="11"/>
  <c r="Y35" i="11"/>
  <c r="Y43" i="11"/>
  <c r="Y47" i="11"/>
  <c r="AB14" i="11"/>
  <c r="AB13" i="11" s="1"/>
  <c r="AB42" i="11"/>
  <c r="AB39" i="11" s="1"/>
  <c r="AJ30" i="11"/>
  <c r="AJ28" i="11" s="1"/>
  <c r="AK14" i="11"/>
  <c r="AK13" i="11" s="1"/>
  <c r="Y36" i="11"/>
  <c r="Y48" i="11"/>
  <c r="AN14" i="11"/>
  <c r="AN13" i="11" s="1"/>
  <c r="AP42" i="11"/>
  <c r="AP39" i="11" s="1"/>
  <c r="AR14" i="11"/>
  <c r="AR13" i="11" s="1"/>
  <c r="Y15" i="11"/>
  <c r="Y27" i="11"/>
  <c r="Y33" i="11"/>
  <c r="Y40" i="11"/>
  <c r="Y45" i="11"/>
  <c r="Y49" i="11"/>
  <c r="AB30" i="11"/>
  <c r="AB28" i="11" s="1"/>
  <c r="AC30" i="11"/>
  <c r="AC28" i="11" s="1"/>
  <c r="AE14" i="11"/>
  <c r="AE13" i="11" s="1"/>
  <c r="AE42" i="11"/>
  <c r="AE39" i="11" s="1"/>
  <c r="AG42" i="11"/>
  <c r="AG39" i="11" s="1"/>
  <c r="AK30" i="11"/>
  <c r="AK28" i="11" s="1"/>
  <c r="AK42" i="11"/>
  <c r="AK39" i="11" s="1"/>
  <c r="Y34" i="11"/>
  <c r="Y41" i="11"/>
  <c r="Y46" i="11"/>
  <c r="AR30" i="11"/>
  <c r="AR28" i="11" s="1"/>
  <c r="AR42" i="11"/>
  <c r="AR39" i="11" s="1"/>
  <c r="AL14" i="11"/>
  <c r="AL13" i="11" s="1"/>
  <c r="AL30" i="11"/>
  <c r="AL42" i="11"/>
  <c r="Y20" i="11"/>
  <c r="Y44" i="11"/>
  <c r="Z21" i="12" l="1"/>
  <c r="AE51" i="11"/>
  <c r="AR51" i="11"/>
  <c r="AS51" i="11"/>
  <c r="AJ51" i="11"/>
  <c r="AD51" i="11"/>
  <c r="AH51" i="11"/>
  <c r="AG51" i="11"/>
  <c r="AK51" i="11"/>
  <c r="AC51" i="11"/>
  <c r="AN51" i="11"/>
  <c r="AO51" i="11"/>
  <c r="AB51" i="11"/>
  <c r="AQ51" i="11"/>
  <c r="AP51" i="11"/>
  <c r="M13" i="11"/>
  <c r="R39" i="11"/>
  <c r="AL28" i="11"/>
  <c r="AL39" i="11"/>
  <c r="O39" i="11"/>
  <c r="V13" i="11"/>
  <c r="J13" i="11"/>
  <c r="J39" i="11"/>
  <c r="K13" i="11"/>
  <c r="N13" i="11"/>
  <c r="O13" i="11"/>
  <c r="Q13" i="11"/>
  <c r="R13" i="11"/>
  <c r="T13" i="11"/>
  <c r="T39" i="11"/>
  <c r="U13" i="11"/>
  <c r="U39" i="11"/>
  <c r="K39" i="11"/>
  <c r="S13" i="11"/>
  <c r="V39" i="11"/>
  <c r="M39" i="11"/>
  <c r="N39" i="11"/>
  <c r="Q39" i="11"/>
  <c r="S39" i="11"/>
  <c r="B42" i="11"/>
  <c r="B14" i="8"/>
  <c r="O51" i="11" l="1"/>
  <c r="R51" i="11"/>
  <c r="AL51" i="11"/>
  <c r="V51" i="11"/>
  <c r="M51" i="11"/>
  <c r="U51" i="11"/>
  <c r="Q51" i="11"/>
  <c r="N51" i="11"/>
  <c r="J51" i="11"/>
  <c r="S51" i="11"/>
  <c r="T51" i="11"/>
  <c r="K51" i="11"/>
  <c r="B40" i="11"/>
  <c r="B15" i="11"/>
  <c r="B19" i="11"/>
  <c r="B27" i="11"/>
  <c r="B23" i="11"/>
  <c r="B45" i="11"/>
  <c r="B47" i="11"/>
  <c r="B41" i="11"/>
  <c r="B44" i="11"/>
  <c r="B43" i="11"/>
  <c r="B21" i="11"/>
  <c r="B17" i="11"/>
  <c r="B25" i="11"/>
  <c r="B46" i="11"/>
  <c r="H13" i="11"/>
  <c r="H39" i="11"/>
  <c r="F13" i="11"/>
  <c r="E13" i="11"/>
  <c r="E39" i="11"/>
  <c r="F39" i="11"/>
  <c r="G13" i="11"/>
  <c r="G39" i="11"/>
  <c r="Z19" i="12" l="1"/>
  <c r="G51" i="11"/>
  <c r="H51" i="11"/>
  <c r="E51" i="11"/>
  <c r="F51" i="11"/>
  <c r="A3" i="8" l="1"/>
  <c r="A3" i="9" l="1"/>
  <c r="A3" i="11"/>
  <c r="A3" i="12"/>
  <c r="A3" i="10"/>
  <c r="A3" i="5"/>
  <c r="AA14" i="11"/>
  <c r="AA13" i="11" s="1"/>
  <c r="AF14" i="11"/>
  <c r="AF13" i="11" s="1"/>
  <c r="Y14" i="11" l="1"/>
  <c r="B1" i="5"/>
  <c r="C1" i="10"/>
  <c r="B1" i="8"/>
  <c r="Z1" i="12"/>
  <c r="Z5" i="12"/>
  <c r="D1" i="9"/>
  <c r="Y12" i="11"/>
  <c r="B12" i="11"/>
  <c r="X5" i="11"/>
  <c r="A4" i="11"/>
  <c r="A4" i="10"/>
  <c r="A4" i="5"/>
  <c r="A4" i="9"/>
  <c r="A4" i="8"/>
  <c r="D17" i="9" l="1"/>
  <c r="AA42" i="11"/>
  <c r="B12" i="12"/>
  <c r="Z12" i="12"/>
  <c r="D13" i="11"/>
  <c r="AF30" i="11"/>
  <c r="AF28" i="11" s="1"/>
  <c r="AF42" i="11"/>
  <c r="AF39" i="11" s="1"/>
  <c r="H40" i="12"/>
  <c r="D39" i="11"/>
  <c r="I39" i="11"/>
  <c r="B21" i="12"/>
  <c r="Z42" i="12" s="1"/>
  <c r="I13" i="11"/>
  <c r="B27" i="12"/>
  <c r="C40" i="12"/>
  <c r="Y5" i="12"/>
  <c r="D12" i="9"/>
  <c r="AA30" i="11"/>
  <c r="Z45" i="12" l="1"/>
  <c r="Z46" i="12"/>
  <c r="Z40" i="12"/>
  <c r="Z41" i="12"/>
  <c r="B40" i="12"/>
  <c r="AF51" i="11"/>
  <c r="D51" i="11"/>
  <c r="B13" i="11"/>
  <c r="I51" i="11"/>
  <c r="AA39" i="11"/>
  <c r="Y39" i="11" s="1"/>
  <c r="Y42" i="11"/>
  <c r="AA28" i="11"/>
  <c r="Y30" i="11"/>
  <c r="Y13" i="11"/>
  <c r="B39" i="11"/>
  <c r="C28" i="12"/>
  <c r="H28" i="12"/>
  <c r="H33" i="12" s="1"/>
  <c r="Z20" i="12" l="1"/>
  <c r="H41" i="12"/>
  <c r="H43" i="12" s="1"/>
  <c r="H47" i="12" s="1"/>
  <c r="C33" i="12"/>
  <c r="C41" i="12" s="1"/>
  <c r="B28" i="12"/>
  <c r="B51" i="11"/>
  <c r="Y28" i="11"/>
  <c r="AA51" i="11"/>
  <c r="Z15" i="12"/>
  <c r="Z16" i="12"/>
  <c r="Z17" i="12"/>
  <c r="Z43" i="12"/>
  <c r="Z28" i="12"/>
  <c r="Z18" i="12"/>
  <c r="Z44" i="12"/>
  <c r="Z30" i="12" l="1"/>
  <c r="Z32" i="12"/>
  <c r="Z33" i="12"/>
  <c r="B33" i="12"/>
  <c r="Y51" i="11"/>
  <c r="Z34" i="12"/>
  <c r="C51" i="11"/>
  <c r="C25" i="11"/>
  <c r="C41" i="11"/>
  <c r="C27" i="11"/>
  <c r="Z29" i="12"/>
  <c r="C23" i="11"/>
  <c r="C43" i="11"/>
  <c r="C21" i="11"/>
  <c r="C19" i="11"/>
  <c r="C44" i="11"/>
  <c r="C47" i="11"/>
  <c r="C17" i="11"/>
  <c r="C46" i="11"/>
  <c r="C42" i="11"/>
  <c r="C45" i="11"/>
  <c r="C39" i="11"/>
  <c r="C40" i="11"/>
  <c r="C15" i="11"/>
  <c r="Z25" i="12"/>
  <c r="Z27" i="12"/>
  <c r="C13" i="11"/>
  <c r="C43" i="12" l="1"/>
  <c r="C47" i="12" s="1"/>
  <c r="B41" i="12"/>
  <c r="Z18" i="11"/>
  <c r="Z50" i="11"/>
  <c r="Z27" i="11"/>
  <c r="Z36" i="11"/>
  <c r="Z45" i="11"/>
  <c r="Z26" i="11"/>
  <c r="Z48" i="11"/>
  <c r="Z51" i="11"/>
  <c r="Z49" i="11"/>
  <c r="Z43" i="11"/>
  <c r="Z32" i="11"/>
  <c r="Z37" i="11"/>
  <c r="Z19" i="11"/>
  <c r="Z33" i="11"/>
  <c r="Z44" i="11"/>
  <c r="Z16" i="11"/>
  <c r="Z47" i="11"/>
  <c r="Z24" i="11"/>
  <c r="Z41" i="11"/>
  <c r="Z25" i="11"/>
  <c r="Z26" i="12"/>
  <c r="Z21" i="11"/>
  <c r="Z31" i="11"/>
  <c r="Z46" i="11"/>
  <c r="Z35" i="11"/>
  <c r="Z13" i="11"/>
  <c r="Z40" i="11"/>
  <c r="Z38" i="11"/>
  <c r="Z22" i="11"/>
  <c r="Z20" i="11"/>
  <c r="Z29" i="11"/>
  <c r="Z23" i="11"/>
  <c r="Z15" i="11"/>
  <c r="Z34" i="11"/>
  <c r="Z28" i="11"/>
  <c r="Z14" i="11"/>
  <c r="Z17" i="11"/>
  <c r="Z30" i="11"/>
  <c r="Z42" i="11"/>
  <c r="Z39" i="11"/>
  <c r="B47" i="12" l="1"/>
  <c r="Z31" i="12" s="1"/>
  <c r="B43" i="12"/>
  <c r="Z39" i="12" l="1"/>
</calcChain>
</file>

<file path=xl/sharedStrings.xml><?xml version="1.0" encoding="utf-8"?>
<sst xmlns="http://schemas.openxmlformats.org/spreadsheetml/2006/main" count="366" uniqueCount="192">
  <si>
    <t>I. Activos no corrientes mantenidos para la venta</t>
  </si>
  <si>
    <t>A-2) Ajustes por cambios de valor</t>
  </si>
  <si>
    <t>A-3) Subvenciones, donaciones y legados recibidos</t>
  </si>
  <si>
    <t>II Capital</t>
  </si>
  <si>
    <t>I. Provisiones a largo plazo</t>
  </si>
  <si>
    <t>IV. Pasivos por impuesto diferido</t>
  </si>
  <si>
    <t>V. Periodificaciones a largo plazo</t>
  </si>
  <si>
    <t>I. Pasivos vinculados con activos no corrientes mantenidos para la venta</t>
  </si>
  <si>
    <t>II. Provisiones a corto plazo</t>
  </si>
  <si>
    <t>II. Existencias</t>
  </si>
  <si>
    <t>X210</t>
  </si>
  <si>
    <t>VII. Otras aportaciones de socios</t>
  </si>
  <si>
    <t>IX. (Dividendo a cuenta)</t>
  </si>
  <si>
    <t>X. Otros instrumentos de patrimonio neto</t>
  </si>
  <si>
    <t>EJERCICIO</t>
  </si>
  <si>
    <t>Importes en euros</t>
  </si>
  <si>
    <t>ACTIVO</t>
  </si>
  <si>
    <t>%</t>
  </si>
  <si>
    <t>A-1) Fondos propios</t>
  </si>
  <si>
    <t>II. Deudas a largo plazo</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</si>
  <si>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</si>
  <si>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</si>
  <si>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</si>
  <si>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</si>
  <si>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</si>
  <si>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</si>
  <si>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</si>
  <si>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</si>
  <si>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</si>
  <si>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</si>
  <si>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</si>
  <si>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</si>
  <si>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</si>
  <si>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</si>
  <si>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</si>
  <si>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</si>
  <si>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</si>
  <si>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</si>
  <si>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</si>
  <si>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B) OPERACIONES INTERRUMPIDAS</t>
  </si>
  <si>
    <t>AGREGADO</t>
  </si>
  <si>
    <t>CUENTA DE PÉRDIDAS Y GANANCIAS AGREGADA</t>
  </si>
  <si>
    <t>A.3) RESULTADO (AHORRO/DESAHORRO) DE LA GESTIÓN ORDINARIA (A.1+A.2)</t>
  </si>
  <si>
    <t>INFORMACIÓN GENERAL</t>
  </si>
  <si>
    <t>Sector</t>
  </si>
  <si>
    <t>Subsector</t>
  </si>
  <si>
    <t>INFORMACIÓN CONTABLE</t>
  </si>
  <si>
    <t>Régimen presupuestario</t>
  </si>
  <si>
    <t>PGC</t>
  </si>
  <si>
    <t>MODELIZACIÓN</t>
  </si>
  <si>
    <t>OBSERVACIONES</t>
  </si>
  <si>
    <t>Número medio de empleados*</t>
  </si>
  <si>
    <t>Instrumental</t>
  </si>
  <si>
    <t>III. Deudas a corto plazo</t>
  </si>
  <si>
    <t>ENTIDADES AGREGADAS</t>
  </si>
  <si>
    <t>OTRA INFORMACIÓN AGREGADA</t>
  </si>
  <si>
    <t>Tipos de entidad</t>
  </si>
  <si>
    <t>PATRIMONIO NETO Y PASIVO</t>
  </si>
  <si>
    <t>EMPLEADOS</t>
  </si>
  <si>
    <t>VIII. Resultado del ejercicio</t>
  </si>
  <si>
    <t xml:space="preserve">Sólo se presentan aquellos estados que son obligatorios para todas las entidades agregadas y determinada información de la memoria. Los formatos del balance y de la cuenta han sido adaptados para recoger coherentemente dos planes de contabilidad dispares. El formato de la cuenta sigue una estructura análoga a la presentada en el PGC público 2010 del sector administrativo estatal. </t>
  </si>
  <si>
    <t>Número de entidades agregadas</t>
  </si>
  <si>
    <t>Número de entidades no agregadas</t>
  </si>
  <si>
    <t>ENTIDADES NO AGREGADAS POR FALTA DE RENDICIÓN DE CUENTAS</t>
  </si>
  <si>
    <t>INDICADORES Y MAGNITUDES</t>
  </si>
  <si>
    <t>ECONÓMICO-FINANCIERAS</t>
  </si>
  <si>
    <t>4. Inmovilización</t>
  </si>
  <si>
    <t>5. Garantía</t>
  </si>
  <si>
    <t>6. Firmeza</t>
  </si>
  <si>
    <t>7. Autofinaciación</t>
  </si>
  <si>
    <t>8. Estabilidad</t>
  </si>
  <si>
    <t>9. Independencia financiera</t>
  </si>
  <si>
    <t>10. Calidad del endeudamiento</t>
  </si>
  <si>
    <t>III. Prima de emisión</t>
  </si>
  <si>
    <r>
      <t>V. (Acciones y participaciones en patrimonio</t>
    </r>
    <r>
      <rPr>
        <sz val="12"/>
        <color indexed="10"/>
        <rFont val="Times New Roman"/>
        <family val="1"/>
      </rPr>
      <t xml:space="preserve"> </t>
    </r>
    <r>
      <rPr>
        <sz val="12"/>
        <rFont val="Times New Roman"/>
        <family val="1"/>
      </rPr>
      <t>propias</t>
    </r>
    <r>
      <rPr>
        <sz val="10"/>
        <rFont val="Times New Roman"/>
        <family val="1"/>
      </rPr>
      <t>)</t>
    </r>
  </si>
  <si>
    <t>ENTIDADES CON ACTIVIDAD</t>
  </si>
  <si>
    <t xml:space="preserve">   1. Capital escriturado</t>
  </si>
  <si>
    <t xml:space="preserve">   2. (Capital no exigido)</t>
  </si>
  <si>
    <t>IV. Reservas y resultados de ejercicios anteriores</t>
  </si>
  <si>
    <t>X315</t>
  </si>
  <si>
    <t>VI. Beneficiarios-acreedores (fundaciones)</t>
  </si>
  <si>
    <t>III. Usuarios y otros deudores de la actividad propia (fundaciones)</t>
  </si>
  <si>
    <t>Administrativo</t>
  </si>
  <si>
    <t>Sociedades de capital y fundaciones dependientes de las universidades públicas</t>
  </si>
  <si>
    <t>Estimativo</t>
  </si>
  <si>
    <r>
      <t>FUENTE</t>
    </r>
    <r>
      <rPr>
        <sz val="12"/>
        <rFont val="Times New Roman"/>
        <family val="1"/>
      </rPr>
      <t xml:space="preserve">: Elaboración propia a partir de las cuentas rendidas </t>
    </r>
  </si>
  <si>
    <t>Centre d'Idiomes de la Universitat de València, S.L.</t>
  </si>
  <si>
    <t>Gestió de Projectes, FGUV, S.L.U.</t>
  </si>
  <si>
    <t>Centro Superior de Idiomas de la Universidad de Alicante, S.A.</t>
  </si>
  <si>
    <t>Taller Digital de Establecimiento de Textos Literarios y Científicos de la Universidad de Alicante, S.A.</t>
  </si>
  <si>
    <t>Fundación Lluís Alcanyís de la Comunitat Valenciana</t>
  </si>
  <si>
    <t>Fundación Universitat-Empresa de València de la Comunitat Valenciana</t>
  </si>
  <si>
    <t>Fundación Parc Científic Universitat de València</t>
  </si>
  <si>
    <t>Fundación General de la Universitat de València</t>
  </si>
  <si>
    <t>Fundación Servipoli de la Comunidad Valenciana</t>
  </si>
  <si>
    <t>Fundación Ciudad Politécnica de la Innovación</t>
  </si>
  <si>
    <t>Fundación Agromuseu de Vera de la Comunitat Valenciana</t>
  </si>
  <si>
    <t>Fundación Cedat de la Comunidad Valenciana</t>
  </si>
  <si>
    <t>Fundación General de la Universidad de Alicante</t>
  </si>
  <si>
    <t>Fundación Universitaria "La Alcudia" de Investigación Arqueológica</t>
  </si>
  <si>
    <t>Fundación Isonomía</t>
  </si>
  <si>
    <t>ESTADOS INDIVIDUALES</t>
  </si>
  <si>
    <t>I. Inmovilizado intangible</t>
  </si>
  <si>
    <t>II. Inmovilizado material / bienes del patrimonio histórico</t>
  </si>
  <si>
    <t>IV. Inversiones en empresas del grupo y asociadas a largo plazo</t>
  </si>
  <si>
    <t>V. Inversiones financieras a largo plazo</t>
  </si>
  <si>
    <t>VI. Activos por impuesto diferido</t>
  </si>
  <si>
    <t>VII. Deudores comerciales no corrientes</t>
  </si>
  <si>
    <t>TOTAL ACTIVO (A + B)</t>
  </si>
  <si>
    <t>B) ACTIVO CORRIENTE</t>
  </si>
  <si>
    <t>A) ACTIVO NO CORRIENTE</t>
  </si>
  <si>
    <t>IV. Deudores comerciales y otras cuentas a cobrar</t>
  </si>
  <si>
    <t>V. Inversiones en empresas del grupo y asociadas a corto plazo</t>
  </si>
  <si>
    <t>VI. Inversiones financieras a corto plazo</t>
  </si>
  <si>
    <t>VII. Periodificaciones a corto plazo</t>
  </si>
  <si>
    <t>VIII. Efectivo y otros activos líquidos equivalentes</t>
  </si>
  <si>
    <t>A) PATRIMONIO NETO   (A-1+A-2+A-3)</t>
  </si>
  <si>
    <t>I. Dotación fundacional o fondo social (fundaciones)</t>
  </si>
  <si>
    <t>B) PASIVO NO CORRIENTE</t>
  </si>
  <si>
    <t xml:space="preserve">   1. Deudas con entidades de crédito</t>
  </si>
  <si>
    <t xml:space="preserve">   2. Acreedores por arrendamiento financiero</t>
  </si>
  <si>
    <t xml:space="preserve">   3. Resto de deudas a largo plazo</t>
  </si>
  <si>
    <t>III. Deudas con empresas y entidades asociadas</t>
  </si>
  <si>
    <t>VI. Acreedores comerciales no corrientes</t>
  </si>
  <si>
    <t>VII. Deudas con características especiales a largo plazo</t>
  </si>
  <si>
    <t>C) PASIVO CORRIENTE</t>
  </si>
  <si>
    <t xml:space="preserve">   3. Resto de deudas a corto plazo</t>
  </si>
  <si>
    <t>IV. Deudas con empresas y asociadas a corto plazo</t>
  </si>
  <si>
    <t>V. Acreedores comerciales y otras cuentas a pagar</t>
  </si>
  <si>
    <t>VIII. Deudas con características especiales a corto plazo</t>
  </si>
  <si>
    <t>TOTAL PATRIMONIO NETO Y PASIVO (A + B + C)</t>
  </si>
  <si>
    <t>1. Importe neto de la cifra de negocios</t>
  </si>
  <si>
    <t>2. Ingresos de la actividad propia (fundaciones)</t>
  </si>
  <si>
    <t>3. Variación de existencias de productos terminados y en curso de fabricación</t>
  </si>
  <si>
    <t>4. Trabajos realizados por la entidad para su activo</t>
  </si>
  <si>
    <t>5. Otros ingresos de explotación / gestión / actividad</t>
  </si>
  <si>
    <t>6. Ventas y otros ingresos ordinarios de la actividad mercantil (fundaciones)</t>
  </si>
  <si>
    <t>7. Excesos de provisiones</t>
  </si>
  <si>
    <t>A.1) INGRESOS DE GESTIÓN ORDINARIA   (1+2+3+4+5+6+7)</t>
  </si>
  <si>
    <t>9. Aprovisionamientos</t>
  </si>
  <si>
    <t>11. Amortización del inmovilizado</t>
  </si>
  <si>
    <t>12. Gastos por ayudas y otros (fundaciones)</t>
  </si>
  <si>
    <t>13. Imputación de subvenciones de inmovilizado no financiero y otras</t>
  </si>
  <si>
    <t>14. Deterioro y resultado por enajenación de inmovilizado</t>
  </si>
  <si>
    <t>15. Diferencia negativa de combinaciones de negocio</t>
  </si>
  <si>
    <t>16. Otros resultados</t>
  </si>
  <si>
    <t>A.4) RESULTADO DE LAS OPERACIONES NO FINANCIERAS (A.3+13+14+15+16)</t>
  </si>
  <si>
    <t>17. Ingresos financieros</t>
  </si>
  <si>
    <t>18. Gastos financieros</t>
  </si>
  <si>
    <t>19. Variación de valor razonable en instrumentos financieros</t>
  </si>
  <si>
    <t>20. Diferencias de cambio netas</t>
  </si>
  <si>
    <t>21. Deterioro y resultado por enajenaciones de instrumentos financieros</t>
  </si>
  <si>
    <t>22. Otros ingresos y gastos de carácter financiero</t>
  </si>
  <si>
    <t>A.5) RESULTADO DE LAS OPERACIONES FINANCIERAS (17+18+19+20+21+22)</t>
  </si>
  <si>
    <t>23. Impuesto sobre beneficios</t>
  </si>
  <si>
    <t>A.6) RESULTADO (AHORRO/DESAHORRO) ANTES DE IMPUESTOS (A.4+A.5)</t>
  </si>
  <si>
    <t>A.7) RESULTADO DEL EJERCICIO PROCEDENTE DE OPER.S CONTINUADAS (A.6+23)</t>
  </si>
  <si>
    <t>24. Resultado del ejercicio procedente de operaciones interrumpidas neto de impuestos</t>
  </si>
  <si>
    <t>A.8) RESULTADO DEL EJERCICIO (A.7+24)</t>
  </si>
  <si>
    <t>8. Gastos de personal</t>
  </si>
  <si>
    <t>10. Otros gastos de explotación / actividad</t>
  </si>
  <si>
    <t>A.2) GASTOS DE GESTIÓN ORDINARIA   (8+9+10+11+12)</t>
  </si>
  <si>
    <t>2. Importe neto de la cifra de neg. sobre IGOR</t>
  </si>
  <si>
    <t>3. Ingresos de la actividad fundaciones sobre IGOR</t>
  </si>
  <si>
    <t>4. Resto de IGOR sobre IGOR</t>
  </si>
  <si>
    <t>5. Gastos de personal sobre GGOR</t>
  </si>
  <si>
    <t>6. Otros gastos de explotación sobre GGOR</t>
  </si>
  <si>
    <t>7. Gastos por ayudas fundaciones sobre GGOR</t>
  </si>
  <si>
    <t>8. Resto de GGOR sobre GGOR</t>
  </si>
  <si>
    <t>(a) Incluye en el denominador la totalidad de los gastos y en el numerador: los epígrafes III a VII, ambos inclusive de B) Pasivo corriente.</t>
  </si>
  <si>
    <t>(b) Incluye en el denominador: las partidas 8, 9, 10 y 12 de los gastos de gestión ordinaria, y en el numerador: Los epígrafes IV a VII, ambos inclusive de B) Pasivo corriente</t>
  </si>
  <si>
    <r>
      <t>FUENTE</t>
    </r>
    <r>
      <rPr>
        <sz val="12"/>
        <rFont val="Times New Roman"/>
        <family val="1"/>
      </rPr>
      <t>: Elaboración propia a partir de las cuentas rendidas</t>
    </r>
  </si>
  <si>
    <t>UNIVERSIDAD MATRIZ</t>
  </si>
  <si>
    <t>Universitat de València</t>
  </si>
  <si>
    <t>Universidad Politécnica de Valencia</t>
  </si>
  <si>
    <t>Universidad de Alicante</t>
  </si>
  <si>
    <t>Universitat Jaume I</t>
  </si>
  <si>
    <t>Universidad Miguel Hernández</t>
  </si>
  <si>
    <t>X220</t>
  </si>
  <si>
    <t>X305</t>
  </si>
  <si>
    <t>PGC privado 2007 y PGC ESFL (Resoluciones 26/03/2013)</t>
  </si>
  <si>
    <t>Los estados presentados no son consolidados. En consecuencia, no han sido eliminadas las operaciones entre las entidades, lo que provoca que las cifras pudieran no ser representativas en determinadas agrupaciones, epígrafes o partidas. En la Comunitat Valenciana no existe una norma que obligue a la consolidación de las cuentas de las entidades dependientes de las universidades, ni con su universidad matriz, ni en su conjunto. La relación de entidades agregadas figura en la hoja del libro "Entidades agregadas". Las hojas del libro que presentan estados, incluyen la información individual de cada entidad, en columnas ocultas que pueden visualizarse.</t>
  </si>
  <si>
    <t>III. Inversiones inmobiliarias</t>
  </si>
  <si>
    <t>Parc Científic Tecnològic Empresarial de la Universitat Jaume I, S.L.</t>
  </si>
  <si>
    <t>Fundación Parque Científico de Alicante de la Comunitat Valenciana</t>
  </si>
  <si>
    <t>Fundació Germà Colón Domènech, Fundación de la Comunitat Valenciana</t>
  </si>
  <si>
    <t>INFORMACIÓN SOBRE EL PERIODO MEDIO DE PAGO A PROVEEDORES. DISPO. AD. TERCERA DE LA LEY 15/2010</t>
  </si>
  <si>
    <t>Periodo medio de pago a proveedores, en media de las entidades que lo declaran (a)</t>
  </si>
  <si>
    <t>Ratio de operaciones pagadas, en media de las entidades que lo declaran (b)</t>
  </si>
  <si>
    <t>Ratio de operaciones pendientes de pago, en media de las entidades que lo declaran (b)</t>
  </si>
  <si>
    <t>Fundación Universitas Miguel Hernández de la Comunitat Valenciana</t>
  </si>
  <si>
    <t>Fundació General de la Universitat Jaume I, Fundació de la Comunitat Valenciana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</si>
</sst>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 &quot;empleados&quot;"/>
    <numFmt numFmtId="169" formatCode="#,##0.0%"/>
    <numFmt numFmtId="170" formatCode="#,###&quot; días&quot;"/>
  </numFmts>
  <fonts count="14">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0"/>
      <name val="Times New Roman"/>
      <family val="1"/>
    </font>
    <font>
      <sz val="12"/>
      <color indexed="12"/>
      <name val="Times New Roman"/>
      <family val="1"/>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0">
    <border>
      <left/>
      <right/>
      <top/>
      <bottom/>
      <diagonal/>
    </border>
    <border>
      <left/>
      <right/>
      <top style="medium">
        <color indexed="64"/>
      </top>
      <bottom/>
      <diagonal/>
    </border>
    <border>
      <left/>
      <right/>
      <top/>
      <bottom style="medium">
        <color indexed="64"/>
      </bottom>
      <diagonal/>
    </border>
    <border>
      <left/>
      <right/>
      <top style="hair">
        <color indexed="35"/>
      </top>
      <bottom style="medium">
        <color indexed="64"/>
      </bottom>
      <diagonal/>
    </border>
    <border>
      <left/>
      <right/>
      <top/>
      <bottom style="thin">
        <color indexed="64"/>
      </bottom>
      <diagonal/>
    </border>
    <border>
      <left/>
      <right/>
      <top/>
      <bottom style="hair">
        <color indexed="35"/>
      </bottom>
      <diagonal/>
    </border>
    <border>
      <left/>
      <right/>
      <top style="thin">
        <color auto="1"/>
      </top>
      <bottom style="medium">
        <color indexed="64"/>
      </bottom>
      <diagonal/>
    </border>
    <border>
      <left/>
      <right/>
      <top style="thin">
        <color auto="1"/>
      </top>
      <bottom style="thin">
        <color auto="1"/>
      </bottom>
      <diagonal/>
    </border>
    <border>
      <left/>
      <right/>
      <top style="hair">
        <color indexed="35"/>
      </top>
      <bottom style="hair">
        <color indexed="35"/>
      </bottom>
      <diagonal/>
    </border>
    <border>
      <left/>
      <right/>
      <top style="hair">
        <color indexed="35"/>
      </top>
      <bottom/>
      <diagonal/>
    </border>
  </borders>
  <cellStyleXfs count="5">
    <xf numFmtId="0" fontId="0" fillId="0" borderId="0"/>
    <xf numFmtId="0" fontId="8" fillId="0" borderId="0"/>
    <xf numFmtId="0" fontId="4" fillId="0" borderId="0"/>
    <xf numFmtId="167" fontId="9" fillId="0" borderId="0"/>
    <xf numFmtId="167" fontId="9" fillId="0" borderId="0"/>
  </cellStyleXfs>
  <cellXfs count="122">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0" fontId="7" fillId="2" borderId="0" xfId="0" applyFont="1" applyFill="1" applyBorder="1" applyAlignment="1">
      <alignment horizontal="left"/>
    </xf>
    <xf numFmtId="167" fontId="10" fillId="2" borderId="0" xfId="3" applyFont="1" applyFill="1" applyAlignment="1" applyProtection="1">
      <alignment horizontal="left"/>
    </xf>
    <xf numFmtId="167" fontId="10" fillId="2" borderId="0" xfId="3" applyFont="1" applyFill="1" applyProtection="1"/>
    <xf numFmtId="167"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7" fontId="11" fillId="2" borderId="0" xfId="3" applyFont="1" applyFill="1" applyProtection="1"/>
    <xf numFmtId="167" fontId="10" fillId="2" borderId="1" xfId="3" applyFont="1" applyFill="1" applyBorder="1" applyProtection="1"/>
    <xf numFmtId="167" fontId="11" fillId="2" borderId="1" xfId="3" applyFont="1" applyFill="1" applyBorder="1" applyProtection="1"/>
    <xf numFmtId="167" fontId="5" fillId="2" borderId="1" xfId="3" applyFont="1" applyFill="1" applyBorder="1" applyAlignment="1" applyProtection="1">
      <alignment horizontal="right"/>
    </xf>
    <xf numFmtId="4" fontId="3" fillId="2" borderId="1" xfId="0" applyNumberFormat="1" applyFont="1" applyFill="1" applyBorder="1"/>
    <xf numFmtId="167" fontId="11" fillId="2" borderId="0" xfId="3" applyFont="1" applyFill="1" applyBorder="1" applyProtection="1"/>
    <xf numFmtId="167" fontId="10" fillId="2" borderId="0" xfId="3" applyFont="1" applyFill="1" applyBorder="1" applyProtection="1"/>
    <xf numFmtId="167" fontId="5" fillId="2" borderId="0" xfId="3" applyFont="1" applyFill="1" applyBorder="1" applyAlignment="1" applyProtection="1">
      <alignment horizontal="right"/>
    </xf>
    <xf numFmtId="4" fontId="3" fillId="2" borderId="0" xfId="0" applyNumberFormat="1" applyFont="1" applyFill="1" applyBorder="1"/>
    <xf numFmtId="167" fontId="11" fillId="2" borderId="2" xfId="4" applyFont="1" applyFill="1" applyBorder="1"/>
    <xf numFmtId="167" fontId="11" fillId="2" borderId="2" xfId="4" applyFont="1" applyFill="1" applyBorder="1" applyProtection="1"/>
    <xf numFmtId="167" fontId="11" fillId="2" borderId="0" xfId="4" applyFont="1" applyFill="1" applyBorder="1"/>
    <xf numFmtId="167" fontId="11" fillId="2" borderId="0" xfId="4" applyFont="1" applyFill="1" applyBorder="1" applyProtection="1"/>
    <xf numFmtId="167" fontId="5" fillId="0" borderId="0" xfId="3" applyFont="1" applyFill="1" applyBorder="1" applyAlignment="1" applyProtection="1">
      <alignment horizontal="right"/>
    </xf>
    <xf numFmtId="167" fontId="6" fillId="2" borderId="0" xfId="4" applyFont="1" applyFill="1" applyBorder="1"/>
    <xf numFmtId="167" fontId="10" fillId="2" borderId="0" xfId="4" applyFont="1" applyFill="1" applyBorder="1"/>
    <xf numFmtId="167" fontId="5" fillId="2" borderId="0" xfId="3" applyFont="1" applyFill="1" applyAlignment="1" applyProtection="1">
      <alignment horizontal="left"/>
    </xf>
    <xf numFmtId="4" fontId="3" fillId="2" borderId="0" xfId="0" applyNumberFormat="1" applyFont="1" applyFill="1"/>
    <xf numFmtId="0" fontId="7" fillId="3" borderId="1" xfId="0" applyFont="1" applyFill="1" applyBorder="1" applyAlignment="1">
      <alignment horizontal="left" vertical="center" wrapText="1"/>
    </xf>
    <xf numFmtId="1" fontId="7" fillId="3" borderId="1" xfId="0" applyNumberFormat="1" applyFont="1" applyFill="1" applyBorder="1" applyAlignment="1">
      <alignment horizontal="right" vertical="center" wrapText="1"/>
    </xf>
    <xf numFmtId="4" fontId="7" fillId="3" borderId="1" xfId="0" applyNumberFormat="1" applyFont="1" applyFill="1" applyBorder="1" applyAlignment="1">
      <alignment horizontal="right" vertical="center" wrapText="1"/>
    </xf>
    <xf numFmtId="0" fontId="5" fillId="2" borderId="0" xfId="0" applyFont="1" applyFill="1" applyBorder="1"/>
    <xf numFmtId="0" fontId="5" fillId="2" borderId="0" xfId="0" applyFont="1" applyFill="1"/>
    <xf numFmtId="4" fontId="7" fillId="2" borderId="0" xfId="0" applyNumberFormat="1" applyFont="1" applyFill="1" applyBorder="1"/>
    <xf numFmtId="166" fontId="7" fillId="2" borderId="0" xfId="0" applyNumberFormat="1" applyFont="1" applyFill="1" applyBorder="1" applyAlignment="1">
      <alignment horizontal="right"/>
    </xf>
    <xf numFmtId="166" fontId="5" fillId="2" borderId="0" xfId="0" applyNumberFormat="1" applyFont="1" applyFill="1" applyBorder="1" applyAlignment="1">
      <alignment horizontal="right"/>
    </xf>
    <xf numFmtId="4" fontId="5" fillId="2" borderId="0" xfId="0" applyNumberFormat="1" applyFont="1" applyFill="1" applyBorder="1"/>
    <xf numFmtId="166" fontId="7" fillId="2" borderId="0" xfId="0" applyNumberFormat="1" applyFont="1" applyFill="1" applyBorder="1"/>
    <xf numFmtId="4" fontId="5" fillId="2" borderId="0" xfId="0" applyNumberFormat="1" applyFont="1" applyFill="1"/>
    <xf numFmtId="166" fontId="7" fillId="3" borderId="0" xfId="0" applyNumberFormat="1" applyFont="1" applyFill="1" applyBorder="1" applyAlignment="1">
      <alignment horizontal="right"/>
    </xf>
    <xf numFmtId="0" fontId="5" fillId="2" borderId="0" xfId="0" applyFont="1" applyFill="1" applyBorder="1" applyAlignment="1">
      <alignment horizontal="center"/>
    </xf>
    <xf numFmtId="165" fontId="5" fillId="2" borderId="0" xfId="0" applyNumberFormat="1" applyFont="1" applyFill="1" applyBorder="1" applyAlignment="1">
      <alignment horizontal="right"/>
    </xf>
    <xf numFmtId="4" fontId="5" fillId="2" borderId="0" xfId="0" applyNumberFormat="1" applyFont="1" applyFill="1" applyBorder="1" applyAlignment="1">
      <alignment horizontal="right"/>
    </xf>
    <xf numFmtId="167" fontId="5" fillId="2" borderId="2" xfId="3" applyFont="1" applyFill="1" applyBorder="1" applyAlignment="1" applyProtection="1">
      <alignment horizontal="right"/>
    </xf>
    <xf numFmtId="167" fontId="5" fillId="2" borderId="0" xfId="3" applyFont="1" applyFill="1" applyProtection="1"/>
    <xf numFmtId="167" fontId="9" fillId="2" borderId="0" xfId="3" applyFill="1"/>
    <xf numFmtId="167" fontId="9" fillId="2" borderId="0" xfId="3" applyFont="1" applyFill="1"/>
    <xf numFmtId="167" fontId="13" fillId="2" borderId="0" xfId="4" applyFont="1" applyFill="1" applyProtection="1">
      <protection locked="0"/>
    </xf>
    <xf numFmtId="167" fontId="5" fillId="2" borderId="0" xfId="4" applyFont="1" applyFill="1" applyProtection="1"/>
    <xf numFmtId="167" fontId="11" fillId="2" borderId="0" xfId="4" applyFont="1" applyFill="1" applyBorder="1" applyAlignment="1" applyProtection="1"/>
    <xf numFmtId="1" fontId="5" fillId="2" borderId="0" xfId="3" applyNumberFormat="1" applyFont="1" applyFill="1" applyAlignment="1" applyProtection="1">
      <alignment horizontal="right"/>
    </xf>
    <xf numFmtId="1" fontId="7" fillId="3" borderId="1" xfId="0" applyNumberFormat="1" applyFont="1" applyFill="1" applyBorder="1" applyAlignment="1">
      <alignment horizontal="left" vertical="center" wrapText="1"/>
    </xf>
    <xf numFmtId="0" fontId="3" fillId="3" borderId="1" xfId="0" applyFont="1" applyFill="1" applyBorder="1"/>
    <xf numFmtId="0" fontId="7" fillId="2" borderId="4" xfId="0" applyFont="1" applyFill="1" applyBorder="1"/>
    <xf numFmtId="4" fontId="7" fillId="2" borderId="4" xfId="0" applyNumberFormat="1" applyFont="1" applyFill="1" applyBorder="1"/>
    <xf numFmtId="0" fontId="5" fillId="2" borderId="4" xfId="0" applyFont="1" applyFill="1" applyBorder="1"/>
    <xf numFmtId="4" fontId="3" fillId="2" borderId="4" xfId="0" applyNumberFormat="1" applyFont="1" applyFill="1" applyBorder="1"/>
    <xf numFmtId="0" fontId="3" fillId="2" borderId="4" xfId="0" applyFont="1" applyFill="1" applyBorder="1"/>
    <xf numFmtId="0" fontId="7" fillId="2" borderId="0" xfId="0" applyFont="1" applyFill="1" applyBorder="1"/>
    <xf numFmtId="0" fontId="3" fillId="2" borderId="0" xfId="0" applyFont="1" applyFill="1" applyBorder="1"/>
    <xf numFmtId="169"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2" fontId="5" fillId="2" borderId="0" xfId="0" applyNumberFormat="1" applyFont="1" applyFill="1" applyBorder="1" applyAlignment="1">
      <alignment horizontal="right"/>
    </xf>
    <xf numFmtId="0" fontId="12" fillId="2" borderId="0" xfId="0" applyFont="1" applyFill="1" applyBorder="1"/>
    <xf numFmtId="0" fontId="5" fillId="2" borderId="2" xfId="0" applyFont="1" applyFill="1" applyBorder="1"/>
    <xf numFmtId="169" fontId="5" fillId="2" borderId="2" xfId="0" applyNumberFormat="1" applyFont="1" applyFill="1" applyBorder="1" applyAlignment="1">
      <alignment horizontal="right"/>
    </xf>
    <xf numFmtId="165" fontId="7" fillId="2" borderId="0" xfId="0" applyNumberFormat="1" applyFont="1" applyFill="1" applyBorder="1" applyAlignment="1">
      <alignment horizontal="right"/>
    </xf>
    <xf numFmtId="167" fontId="6" fillId="2" borderId="1" xfId="4" applyNumberFormat="1" applyFont="1" applyFill="1" applyBorder="1" applyProtection="1">
      <protection locked="0"/>
    </xf>
    <xf numFmtId="167" fontId="11" fillId="0" borderId="2" xfId="3" applyFont="1" applyFill="1" applyBorder="1" applyAlignment="1" applyProtection="1">
      <alignment horizontal="right"/>
    </xf>
    <xf numFmtId="167" fontId="11" fillId="2" borderId="2" xfId="3" applyFont="1" applyFill="1" applyBorder="1" applyAlignment="1" applyProtection="1"/>
    <xf numFmtId="167" fontId="10" fillId="2" borderId="0" xfId="4" applyNumberFormat="1" applyFont="1" applyFill="1" applyBorder="1" applyProtection="1">
      <protection locked="0"/>
    </xf>
    <xf numFmtId="167" fontId="6" fillId="3" borderId="1" xfId="4" applyFont="1" applyFill="1" applyBorder="1"/>
    <xf numFmtId="167" fontId="11" fillId="3" borderId="1" xfId="4" applyFont="1" applyFill="1" applyBorder="1" applyProtection="1"/>
    <xf numFmtId="0" fontId="5" fillId="2" borderId="0" xfId="0" applyFont="1" applyFill="1" applyBorder="1" applyAlignment="1" applyProtection="1">
      <alignment horizontal="left"/>
      <protection locked="0"/>
    </xf>
    <xf numFmtId="0" fontId="5" fillId="2" borderId="2" xfId="0" applyFont="1" applyFill="1" applyBorder="1" applyAlignment="1">
      <alignment horizontal="left"/>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0" fontId="0" fillId="0" borderId="2" xfId="0" applyBorder="1"/>
    <xf numFmtId="167" fontId="5" fillId="2" borderId="0" xfId="4" applyFont="1" applyFill="1" applyBorder="1"/>
    <xf numFmtId="167" fontId="5" fillId="2" borderId="0" xfId="4" applyFont="1" applyFill="1" applyBorder="1" applyProtection="1"/>
    <xf numFmtId="167" fontId="3" fillId="2" borderId="0" xfId="3" applyFont="1" applyFill="1" applyProtection="1"/>
    <xf numFmtId="167" fontId="6" fillId="2" borderId="0" xfId="3" applyFont="1" applyFill="1" applyProtection="1"/>
    <xf numFmtId="168" fontId="5" fillId="2" borderId="0" xfId="0" applyNumberFormat="1" applyFont="1" applyFill="1" applyBorder="1" applyAlignment="1">
      <alignment horizontal="right"/>
    </xf>
    <xf numFmtId="0" fontId="5" fillId="4" borderId="3" xfId="0" applyFont="1" applyFill="1" applyBorder="1" applyAlignment="1"/>
    <xf numFmtId="0" fontId="6" fillId="2" borderId="0" xfId="0" applyFont="1" applyFill="1" applyBorder="1" applyAlignment="1">
      <alignment horizontal="left"/>
    </xf>
    <xf numFmtId="0" fontId="6" fillId="2" borderId="0" xfId="0" applyFont="1" applyFill="1" applyBorder="1" applyAlignment="1">
      <alignment horizontal="center"/>
    </xf>
    <xf numFmtId="0" fontId="10" fillId="3" borderId="1" xfId="0" applyFont="1" applyFill="1" applyBorder="1" applyAlignment="1">
      <alignment vertical="center" wrapText="1"/>
    </xf>
    <xf numFmtId="0" fontId="5" fillId="4" borderId="0" xfId="0" applyFont="1" applyFill="1" applyBorder="1" applyAlignment="1"/>
    <xf numFmtId="0" fontId="5" fillId="4" borderId="2" xfId="0" applyFont="1" applyFill="1" applyBorder="1" applyAlignment="1"/>
    <xf numFmtId="0" fontId="7" fillId="4" borderId="2" xfId="0" applyFont="1" applyFill="1" applyBorder="1" applyAlignment="1"/>
    <xf numFmtId="168" fontId="5" fillId="2" borderId="2" xfId="0" applyNumberFormat="1" applyFont="1" applyFill="1" applyBorder="1" applyAlignment="1">
      <alignment horizontal="right"/>
    </xf>
    <xf numFmtId="1" fontId="5" fillId="2" borderId="0" xfId="0" applyNumberFormat="1" applyFont="1" applyFill="1" applyBorder="1" applyAlignment="1" applyProtection="1">
      <alignment horizontal="left"/>
      <protection locked="0"/>
    </xf>
    <xf numFmtId="167" fontId="7" fillId="3" borderId="1" xfId="4" applyFont="1" applyFill="1" applyBorder="1" applyAlignment="1" applyProtection="1">
      <alignment vertical="center"/>
    </xf>
    <xf numFmtId="0" fontId="5" fillId="2" borderId="0" xfId="0" applyFont="1" applyFill="1" applyBorder="1" applyAlignment="1"/>
    <xf numFmtId="0" fontId="7" fillId="3" borderId="6" xfId="0" applyFont="1" applyFill="1" applyBorder="1" applyAlignment="1">
      <alignment horizontal="left"/>
    </xf>
    <xf numFmtId="4" fontId="7" fillId="3" borderId="6" xfId="0" applyNumberFormat="1" applyFont="1" applyFill="1" applyBorder="1"/>
    <xf numFmtId="166" fontId="7" fillId="3" borderId="6" xfId="0" applyNumberFormat="1" applyFont="1" applyFill="1" applyBorder="1" applyAlignment="1">
      <alignment horizontal="right"/>
    </xf>
    <xf numFmtId="0" fontId="7" fillId="2" borderId="7" xfId="0" applyFont="1" applyFill="1" applyBorder="1" applyAlignment="1">
      <alignment horizontal="left"/>
    </xf>
    <xf numFmtId="4" fontId="7" fillId="2" borderId="7" xfId="0" applyNumberFormat="1" applyFont="1" applyFill="1" applyBorder="1"/>
    <xf numFmtId="166" fontId="7" fillId="2" borderId="7" xfId="0" applyNumberFormat="1" applyFont="1" applyFill="1" applyBorder="1" applyAlignment="1">
      <alignment horizontal="right"/>
    </xf>
    <xf numFmtId="0" fontId="7" fillId="2" borderId="7" xfId="0" applyFont="1" applyFill="1" applyBorder="1"/>
    <xf numFmtId="0" fontId="7" fillId="3" borderId="7" xfId="0" applyFont="1" applyFill="1" applyBorder="1"/>
    <xf numFmtId="4" fontId="7" fillId="3" borderId="7" xfId="0" applyNumberFormat="1" applyFont="1" applyFill="1" applyBorder="1"/>
    <xf numFmtId="0" fontId="7" fillId="3" borderId="6" xfId="0" applyFont="1" applyFill="1" applyBorder="1"/>
    <xf numFmtId="0" fontId="5" fillId="4" borderId="8" xfId="0" applyFont="1" applyFill="1" applyBorder="1" applyAlignment="1"/>
    <xf numFmtId="165" fontId="5" fillId="2" borderId="8" xfId="0" applyNumberFormat="1" applyFont="1" applyFill="1" applyBorder="1" applyAlignment="1">
      <alignment horizontal="right"/>
    </xf>
    <xf numFmtId="0" fontId="7" fillId="4" borderId="3" xfId="0" applyFont="1" applyFill="1" applyBorder="1" applyAlignment="1"/>
    <xf numFmtId="1" fontId="5" fillId="2" borderId="3" xfId="0" applyNumberFormat="1" applyFont="1" applyFill="1" applyBorder="1" applyAlignment="1">
      <alignment horizontal="right"/>
    </xf>
    <xf numFmtId="0" fontId="0" fillId="0" borderId="0" xfId="0" applyAlignment="1">
      <alignment shrinkToFit="1"/>
    </xf>
    <xf numFmtId="0" fontId="5" fillId="4" borderId="9" xfId="0" applyFont="1" applyFill="1" applyBorder="1" applyAlignment="1"/>
    <xf numFmtId="165" fontId="5" fillId="2" borderId="9" xfId="0" applyNumberFormat="1" applyFont="1" applyFill="1" applyBorder="1" applyAlignment="1">
      <alignment horizontal="right"/>
    </xf>
    <xf numFmtId="170" fontId="5" fillId="2" borderId="8" xfId="0" applyNumberFormat="1" applyFont="1" applyFill="1" applyBorder="1" applyAlignment="1">
      <alignment horizontal="right"/>
    </xf>
    <xf numFmtId="170" fontId="5" fillId="2" borderId="5" xfId="0" applyNumberFormat="1" applyFont="1" applyFill="1" applyBorder="1" applyAlignment="1">
      <alignment horizontal="right"/>
    </xf>
    <xf numFmtId="0" fontId="5" fillId="2" borderId="0" xfId="0" applyFont="1" applyFill="1" applyBorder="1" applyAlignment="1">
      <alignment horizontal="justify" vertical="center" wrapText="1" readingOrder="1"/>
    </xf>
    <xf numFmtId="167" fontId="11" fillId="2" borderId="2" xfId="3" applyFont="1" applyFill="1" applyBorder="1" applyAlignment="1" applyProtection="1">
      <alignment horizontal="right"/>
    </xf>
    <xf numFmtId="167" fontId="6" fillId="2" borderId="0" xfId="4" applyFont="1" applyFill="1" applyBorder="1" applyAlignment="1">
      <alignment horizontal="left"/>
    </xf>
    <xf numFmtId="0" fontId="7" fillId="3" borderId="1" xfId="0" applyFont="1" applyFill="1" applyBorder="1" applyAlignment="1">
      <alignment horizontal="left" vertical="center" wrapText="1"/>
    </xf>
  </cellXfs>
  <cellStyles count="5">
    <cellStyle name="No-definido" xfId="1"/>
    <cellStyle name="Normal" xfId="0" builtinId="0"/>
    <cellStyle name="Normal 2" xfId="2"/>
    <cellStyle name="Normal_cuenta 00 AGOST" xfId="3"/>
    <cellStyle name="Normal_cuenta 01 AGO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514350</xdr:colOff>
      <xdr:row>1</xdr:row>
      <xdr:rowOff>9525</xdr:rowOff>
    </xdr:to>
    <xdr:pic>
      <xdr:nvPicPr>
        <xdr:cNvPr id="1066"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9525" y="85725"/>
          <a:ext cx="504825" cy="685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823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7208"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152400</xdr:colOff>
      <xdr:row>1</xdr:row>
      <xdr:rowOff>38100</xdr:rowOff>
    </xdr:to>
    <xdr:pic>
      <xdr:nvPicPr>
        <xdr:cNvPr id="4138"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590550" cy="800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5167"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6186"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21600_X220_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6/21611_X315_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6/21612_X315_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16/21614_X315_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6/21615_X305_201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16/21616_X315_20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016/21617_X315_201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016/21618_X315_201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016/21619_X315_201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16/21620_X315_20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6/21621_X315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21601_X220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6/21603_X210_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6/21604_X210_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6/21606_X220_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6/21607_X315_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21608_X305_20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6/21609_X315_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6/21610_X305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Datos"/>
      <sheetName val="1220"/>
      <sheetName val="2220"/>
      <sheetName val="3220"/>
      <sheetName val="8200"/>
    </sheetNames>
    <sheetDataSet>
      <sheetData sheetId="0"/>
      <sheetData sheetId="1"/>
      <sheetData sheetId="2">
        <row r="4">
          <cell r="D4">
            <v>29080.46</v>
          </cell>
        </row>
        <row r="5">
          <cell r="L5">
            <v>1435215.86</v>
          </cell>
        </row>
        <row r="6">
          <cell r="L6">
            <v>1435215.86</v>
          </cell>
        </row>
        <row r="7">
          <cell r="L7">
            <v>0</v>
          </cell>
        </row>
        <row r="8">
          <cell r="L8">
            <v>2703410.89</v>
          </cell>
        </row>
        <row r="9">
          <cell r="L9">
            <v>2458855.87</v>
          </cell>
        </row>
        <row r="12">
          <cell r="D12">
            <v>9276643.6999999993</v>
          </cell>
          <cell r="L12">
            <v>0</v>
          </cell>
        </row>
        <row r="13">
          <cell r="L13">
            <v>0</v>
          </cell>
        </row>
        <row r="16">
          <cell r="D16">
            <v>0</v>
          </cell>
          <cell r="L16">
            <v>0</v>
          </cell>
        </row>
        <row r="17">
          <cell r="L17">
            <v>225967.97</v>
          </cell>
        </row>
        <row r="18">
          <cell r="L18">
            <v>0</v>
          </cell>
        </row>
        <row r="19">
          <cell r="D19">
            <v>0</v>
          </cell>
          <cell r="L19"/>
        </row>
        <row r="20">
          <cell r="L20">
            <v>0</v>
          </cell>
        </row>
        <row r="26">
          <cell r="D26">
            <v>4600</v>
          </cell>
          <cell r="L26">
            <v>0</v>
          </cell>
        </row>
        <row r="28">
          <cell r="L28">
            <v>0</v>
          </cell>
        </row>
        <row r="33">
          <cell r="D33">
            <v>0</v>
          </cell>
        </row>
        <row r="34">
          <cell r="D34">
            <v>0</v>
          </cell>
        </row>
        <row r="35">
          <cell r="L35">
            <v>1386891.81</v>
          </cell>
        </row>
        <row r="36">
          <cell r="D36"/>
          <cell r="L36">
            <v>0</v>
          </cell>
        </row>
        <row r="37">
          <cell r="D37">
            <v>10946.9</v>
          </cell>
        </row>
        <row r="39">
          <cell r="L39">
            <v>0</v>
          </cell>
        </row>
        <row r="40">
          <cell r="L40">
            <v>0</v>
          </cell>
        </row>
        <row r="41">
          <cell r="L41">
            <v>0</v>
          </cell>
        </row>
        <row r="42">
          <cell r="L42">
            <v>0</v>
          </cell>
        </row>
        <row r="43">
          <cell r="L43">
            <v>0</v>
          </cell>
        </row>
        <row r="44">
          <cell r="L44">
            <v>0</v>
          </cell>
        </row>
        <row r="46">
          <cell r="L46"/>
        </row>
        <row r="47">
          <cell r="L47">
            <v>0</v>
          </cell>
        </row>
        <row r="48">
          <cell r="D48">
            <v>160421.87</v>
          </cell>
        </row>
        <row r="50">
          <cell r="L50">
            <v>134088.21</v>
          </cell>
        </row>
        <row r="51">
          <cell r="L51">
            <v>0</v>
          </cell>
        </row>
        <row r="54">
          <cell r="L54">
            <v>661915.13</v>
          </cell>
        </row>
        <row r="55">
          <cell r="L55">
            <v>0</v>
          </cell>
        </row>
        <row r="56">
          <cell r="L56">
            <v>136361.27999999997</v>
          </cell>
        </row>
        <row r="59">
          <cell r="D59">
            <v>0</v>
          </cell>
        </row>
        <row r="66">
          <cell r="D66">
            <v>0</v>
          </cell>
        </row>
        <row r="67">
          <cell r="L67">
            <v>484636.93</v>
          </cell>
        </row>
        <row r="68">
          <cell r="L68">
            <v>0</v>
          </cell>
        </row>
        <row r="73">
          <cell r="D73">
            <v>6538.14</v>
          </cell>
        </row>
        <row r="74">
          <cell r="D74">
            <v>139112.88</v>
          </cell>
        </row>
      </sheetData>
      <sheetData sheetId="3">
        <row r="4">
          <cell r="D4">
            <v>1510919.14</v>
          </cell>
        </row>
        <row r="7">
          <cell r="D7">
            <v>0</v>
          </cell>
        </row>
        <row r="8">
          <cell r="D8">
            <v>0</v>
          </cell>
        </row>
        <row r="9">
          <cell r="D9">
            <v>-45674.51</v>
          </cell>
        </row>
        <row r="14">
          <cell r="D14">
            <v>653.21</v>
          </cell>
        </row>
        <row r="17">
          <cell r="D17">
            <v>-859311.27</v>
          </cell>
        </row>
        <row r="21">
          <cell r="D21">
            <v>-265156.03999999998</v>
          </cell>
        </row>
        <row r="26">
          <cell r="D26">
            <v>-14486.54</v>
          </cell>
        </row>
        <row r="27">
          <cell r="D27">
            <v>0</v>
          </cell>
        </row>
        <row r="28">
          <cell r="D28">
            <v>0</v>
          </cell>
        </row>
        <row r="29">
          <cell r="D29">
            <v>0</v>
          </cell>
        </row>
        <row r="32">
          <cell r="D32">
            <v>0</v>
          </cell>
        </row>
        <row r="35">
          <cell r="D35">
            <v>21438.45</v>
          </cell>
        </row>
        <row r="44">
          <cell r="D44">
            <v>-57670.18</v>
          </cell>
        </row>
        <row r="48">
          <cell r="D48">
            <v>0</v>
          </cell>
        </row>
        <row r="51">
          <cell r="D51">
            <v>0</v>
          </cell>
        </row>
        <row r="52">
          <cell r="D52">
            <v>0</v>
          </cell>
        </row>
        <row r="55">
          <cell r="D55">
            <v>0</v>
          </cell>
        </row>
        <row r="61">
          <cell r="D61">
            <v>-64744.29</v>
          </cell>
        </row>
        <row r="64">
          <cell r="D64"/>
        </row>
      </sheetData>
      <sheetData sheetId="4"/>
      <sheetData sheetId="5">
        <row r="6">
          <cell r="D6">
            <v>33.42</v>
          </cell>
        </row>
        <row r="30">
          <cell r="H30">
            <v>31</v>
          </cell>
        </row>
        <row r="31">
          <cell r="H31" t="str">
            <v>No aplica</v>
          </cell>
        </row>
        <row r="32">
          <cell r="H32" t="str">
            <v>No aplica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2685.36</v>
          </cell>
        </row>
        <row r="5">
          <cell r="L5">
            <v>30000</v>
          </cell>
        </row>
        <row r="9">
          <cell r="L9">
            <v>480373.35</v>
          </cell>
        </row>
        <row r="12">
          <cell r="D12">
            <v>0</v>
          </cell>
        </row>
        <row r="13">
          <cell r="D13">
            <v>2704.4</v>
          </cell>
          <cell r="L13">
            <v>0</v>
          </cell>
        </row>
        <row r="17">
          <cell r="D17">
            <v>0</v>
          </cell>
          <cell r="L17">
            <v>39519.019999999997</v>
          </cell>
        </row>
        <row r="20">
          <cell r="D20">
            <v>0</v>
          </cell>
          <cell r="L20">
            <v>0</v>
          </cell>
        </row>
        <row r="26">
          <cell r="L26">
            <v>0</v>
          </cell>
        </row>
        <row r="27">
          <cell r="D27">
            <v>0</v>
          </cell>
        </row>
        <row r="30">
          <cell r="L30">
            <v>0</v>
          </cell>
        </row>
        <row r="34">
          <cell r="D34">
            <v>0</v>
          </cell>
        </row>
        <row r="35">
          <cell r="D35">
            <v>0</v>
          </cell>
        </row>
        <row r="37">
          <cell r="D37">
            <v>0</v>
          </cell>
          <cell r="L37">
            <v>0</v>
          </cell>
        </row>
        <row r="38">
          <cell r="D38">
            <v>0</v>
          </cell>
          <cell r="L38">
            <v>0</v>
          </cell>
        </row>
        <row r="40">
          <cell r="L40">
            <v>0</v>
          </cell>
        </row>
        <row r="41">
          <cell r="L41">
            <v>0</v>
          </cell>
        </row>
        <row r="42">
          <cell r="L42">
            <v>0</v>
          </cell>
        </row>
        <row r="43">
          <cell r="L43">
            <v>0</v>
          </cell>
        </row>
        <row r="47">
          <cell r="L47">
            <v>0</v>
          </cell>
        </row>
        <row r="48">
          <cell r="L48">
            <v>0</v>
          </cell>
        </row>
        <row r="49">
          <cell r="D49">
            <v>0</v>
          </cell>
        </row>
        <row r="50">
          <cell r="D50">
            <v>27934.62</v>
          </cell>
        </row>
        <row r="51">
          <cell r="L51">
            <v>0</v>
          </cell>
        </row>
        <row r="52">
          <cell r="L52">
            <v>0</v>
          </cell>
        </row>
        <row r="54">
          <cell r="L54">
            <v>0</v>
          </cell>
        </row>
        <row r="55">
          <cell r="L55">
            <v>0</v>
          </cell>
        </row>
        <row r="58">
          <cell r="L58">
            <v>0</v>
          </cell>
        </row>
        <row r="59">
          <cell r="L59">
            <v>124993.16</v>
          </cell>
        </row>
        <row r="61">
          <cell r="D61">
            <v>0</v>
          </cell>
        </row>
        <row r="68">
          <cell r="D68">
            <v>30000</v>
          </cell>
        </row>
        <row r="69">
          <cell r="L69">
            <v>0</v>
          </cell>
        </row>
        <row r="75">
          <cell r="D75">
            <v>0</v>
          </cell>
        </row>
        <row r="76">
          <cell r="D76">
            <v>611561.15</v>
          </cell>
        </row>
      </sheetData>
      <sheetData sheetId="2">
        <row r="7">
          <cell r="D7">
            <v>0</v>
          </cell>
        </row>
        <row r="14">
          <cell r="D14">
            <v>0</v>
          </cell>
        </row>
        <row r="15">
          <cell r="D15">
            <v>0</v>
          </cell>
        </row>
        <row r="20">
          <cell r="D20">
            <v>0</v>
          </cell>
        </row>
        <row r="21">
          <cell r="D21">
            <v>0</v>
          </cell>
        </row>
        <row r="22">
          <cell r="D22">
            <v>-1501.01</v>
          </cell>
        </row>
        <row r="27">
          <cell r="D27">
            <v>1413791.34</v>
          </cell>
        </row>
        <row r="30">
          <cell r="D30">
            <v>-1307664.06</v>
          </cell>
        </row>
        <row r="34">
          <cell r="D34">
            <v>-58956.04</v>
          </cell>
        </row>
        <row r="39">
          <cell r="D39">
            <v>-3332.7</v>
          </cell>
        </row>
        <row r="40">
          <cell r="D40">
            <v>0</v>
          </cell>
        </row>
        <row r="43">
          <cell r="D43">
            <v>0</v>
          </cell>
        </row>
        <row r="44">
          <cell r="D44">
            <v>0</v>
          </cell>
        </row>
        <row r="48">
          <cell r="D48">
            <v>0</v>
          </cell>
        </row>
        <row r="50">
          <cell r="D50">
            <v>0</v>
          </cell>
        </row>
        <row r="58">
          <cell r="D58">
            <v>284.10000000000002</v>
          </cell>
        </row>
        <row r="62">
          <cell r="D62">
            <v>0</v>
          </cell>
        </row>
        <row r="65">
          <cell r="D65">
            <v>0</v>
          </cell>
        </row>
        <row r="66">
          <cell r="D66">
            <v>0</v>
          </cell>
        </row>
        <row r="69">
          <cell r="D69">
            <v>0</v>
          </cell>
        </row>
        <row r="75">
          <cell r="D75">
            <v>-3102.61</v>
          </cell>
        </row>
      </sheetData>
      <sheetData sheetId="3"/>
      <sheetData sheetId="4">
        <row r="6">
          <cell r="D6">
            <v>62</v>
          </cell>
        </row>
        <row r="28">
          <cell r="H28">
            <v>7.3</v>
          </cell>
        </row>
        <row r="29">
          <cell r="H29" t="str">
            <v>No aplica</v>
          </cell>
        </row>
        <row r="30">
          <cell r="H30" t="str">
            <v>No aplica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532066.34</v>
          </cell>
        </row>
        <row r="5">
          <cell r="L5">
            <v>30000</v>
          </cell>
        </row>
        <row r="9">
          <cell r="L9">
            <v>-28716.94</v>
          </cell>
        </row>
        <row r="12">
          <cell r="D12">
            <v>0</v>
          </cell>
        </row>
        <row r="13">
          <cell r="D13">
            <v>50647.9</v>
          </cell>
          <cell r="L13">
            <v>442661.64</v>
          </cell>
        </row>
        <row r="17">
          <cell r="D17">
            <v>0</v>
          </cell>
          <cell r="L17">
            <v>361647.31</v>
          </cell>
        </row>
        <row r="20">
          <cell r="D20">
            <v>0</v>
          </cell>
          <cell r="L20">
            <v>0</v>
          </cell>
        </row>
        <row r="26">
          <cell r="L26">
            <v>0</v>
          </cell>
        </row>
        <row r="27">
          <cell r="D27">
            <v>0</v>
          </cell>
        </row>
        <row r="30">
          <cell r="L30">
            <v>0</v>
          </cell>
        </row>
        <row r="34">
          <cell r="D34">
            <v>0</v>
          </cell>
        </row>
        <row r="35">
          <cell r="D35">
            <v>0</v>
          </cell>
        </row>
        <row r="37">
          <cell r="D37">
            <v>0</v>
          </cell>
          <cell r="L37">
            <v>0</v>
          </cell>
        </row>
        <row r="38">
          <cell r="D38">
            <v>0</v>
          </cell>
          <cell r="L38">
            <v>0</v>
          </cell>
        </row>
        <row r="40">
          <cell r="L40">
            <v>0</v>
          </cell>
        </row>
        <row r="41">
          <cell r="L41">
            <v>0</v>
          </cell>
        </row>
        <row r="42">
          <cell r="L42">
            <v>0</v>
          </cell>
        </row>
        <row r="43">
          <cell r="L43">
            <v>0</v>
          </cell>
        </row>
        <row r="47">
          <cell r="L47">
            <v>0</v>
          </cell>
        </row>
        <row r="48">
          <cell r="L48">
            <v>0</v>
          </cell>
        </row>
        <row r="49">
          <cell r="D49">
            <v>0</v>
          </cell>
        </row>
        <row r="50">
          <cell r="D50">
            <v>16832.330000000002</v>
          </cell>
        </row>
        <row r="51">
          <cell r="L51">
            <v>0</v>
          </cell>
        </row>
        <row r="52">
          <cell r="L52">
            <v>0</v>
          </cell>
        </row>
        <row r="54">
          <cell r="L54">
            <v>0</v>
          </cell>
        </row>
        <row r="55">
          <cell r="L55">
            <v>0</v>
          </cell>
        </row>
        <row r="58">
          <cell r="L58">
            <v>0</v>
          </cell>
        </row>
        <row r="59">
          <cell r="L59">
            <v>36560.050000000003</v>
          </cell>
        </row>
        <row r="61">
          <cell r="D61">
            <v>0</v>
          </cell>
        </row>
        <row r="68">
          <cell r="D68">
            <v>0</v>
          </cell>
        </row>
        <row r="69">
          <cell r="L69">
            <v>0</v>
          </cell>
        </row>
        <row r="75">
          <cell r="D75">
            <v>0</v>
          </cell>
        </row>
        <row r="76">
          <cell r="D76">
            <v>242605.49</v>
          </cell>
        </row>
      </sheetData>
      <sheetData sheetId="2">
        <row r="7">
          <cell r="D7">
            <v>705880</v>
          </cell>
        </row>
        <row r="14">
          <cell r="D14">
            <v>74402.460000000006</v>
          </cell>
        </row>
        <row r="15">
          <cell r="D15">
            <v>0</v>
          </cell>
        </row>
        <row r="20">
          <cell r="D20">
            <v>0</v>
          </cell>
        </row>
        <row r="21">
          <cell r="D21">
            <v>265749.77</v>
          </cell>
        </row>
        <row r="22">
          <cell r="D22">
            <v>0</v>
          </cell>
        </row>
        <row r="27">
          <cell r="D27">
            <v>0</v>
          </cell>
        </row>
        <row r="30">
          <cell r="D30">
            <v>-549659.79</v>
          </cell>
        </row>
        <row r="34">
          <cell r="D34">
            <v>-124393.68</v>
          </cell>
        </row>
        <row r="39">
          <cell r="D39">
            <v>-10396.219999999999</v>
          </cell>
        </row>
        <row r="40">
          <cell r="D40">
            <v>0</v>
          </cell>
        </row>
        <row r="43">
          <cell r="D43">
            <v>0</v>
          </cell>
        </row>
        <row r="44">
          <cell r="D44">
            <v>0</v>
          </cell>
        </row>
        <row r="48">
          <cell r="D48">
            <v>0</v>
          </cell>
        </row>
        <row r="50">
          <cell r="D50">
            <v>75.16</v>
          </cell>
        </row>
        <row r="58">
          <cell r="D58">
            <v>0</v>
          </cell>
        </row>
        <row r="62">
          <cell r="D62">
            <v>0</v>
          </cell>
        </row>
        <row r="65">
          <cell r="D65">
            <v>-2.88</v>
          </cell>
        </row>
        <row r="66">
          <cell r="D66">
            <v>0</v>
          </cell>
        </row>
        <row r="69">
          <cell r="D69">
            <v>0</v>
          </cell>
        </row>
        <row r="75">
          <cell r="D75">
            <v>-7.51</v>
          </cell>
        </row>
      </sheetData>
      <sheetData sheetId="3"/>
      <sheetData sheetId="4">
        <row r="6">
          <cell r="D6">
            <v>10</v>
          </cell>
        </row>
        <row r="28">
          <cell r="H28">
            <v>27.84</v>
          </cell>
        </row>
        <row r="29">
          <cell r="H29" t="str">
            <v>No aplica</v>
          </cell>
        </row>
        <row r="30">
          <cell r="H30" t="str">
            <v>No aplica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0</v>
          </cell>
        </row>
        <row r="5">
          <cell r="L5">
            <v>181116.45</v>
          </cell>
        </row>
        <row r="9">
          <cell r="L9">
            <v>-124312.04</v>
          </cell>
        </row>
        <row r="12">
          <cell r="D12">
            <v>0</v>
          </cell>
        </row>
        <row r="13">
          <cell r="D13">
            <v>24912.75</v>
          </cell>
          <cell r="L13">
            <v>-16623.009999999998</v>
          </cell>
        </row>
        <row r="17">
          <cell r="D17">
            <v>0</v>
          </cell>
          <cell r="L17">
            <v>-1776.99</v>
          </cell>
        </row>
        <row r="20">
          <cell r="D20">
            <v>112624.78</v>
          </cell>
          <cell r="L20">
            <v>0</v>
          </cell>
        </row>
        <row r="26">
          <cell r="L26">
            <v>0</v>
          </cell>
        </row>
        <row r="27">
          <cell r="D27">
            <v>54932.74</v>
          </cell>
        </row>
        <row r="30">
          <cell r="L30">
            <v>0</v>
          </cell>
        </row>
        <row r="34">
          <cell r="D34">
            <v>3805.62</v>
          </cell>
        </row>
        <row r="35">
          <cell r="D35">
            <v>0</v>
          </cell>
        </row>
        <row r="37">
          <cell r="D37">
            <v>0</v>
          </cell>
          <cell r="L37">
            <v>0</v>
          </cell>
        </row>
        <row r="38">
          <cell r="D38">
            <v>0</v>
          </cell>
          <cell r="L38">
            <v>0</v>
          </cell>
        </row>
        <row r="40">
          <cell r="L40">
            <v>173437.41</v>
          </cell>
        </row>
        <row r="41">
          <cell r="L41">
            <v>0</v>
          </cell>
        </row>
        <row r="42">
          <cell r="L42">
            <v>0</v>
          </cell>
        </row>
        <row r="43">
          <cell r="L43">
            <v>0</v>
          </cell>
        </row>
        <row r="47">
          <cell r="L47">
            <v>0</v>
          </cell>
        </row>
        <row r="48">
          <cell r="L48">
            <v>0</v>
          </cell>
        </row>
        <row r="49">
          <cell r="D49">
            <v>0</v>
          </cell>
        </row>
        <row r="50">
          <cell r="D50">
            <v>2422.9299999999998</v>
          </cell>
        </row>
        <row r="51">
          <cell r="L51">
            <v>0</v>
          </cell>
        </row>
        <row r="52">
          <cell r="L52">
            <v>0</v>
          </cell>
        </row>
        <row r="54">
          <cell r="L54">
            <v>25272.2</v>
          </cell>
        </row>
        <row r="55">
          <cell r="L55">
            <v>0</v>
          </cell>
        </row>
        <row r="58">
          <cell r="L58">
            <v>0</v>
          </cell>
        </row>
        <row r="59">
          <cell r="L59">
            <v>17920.96</v>
          </cell>
        </row>
        <row r="61">
          <cell r="D61">
            <v>16791.84</v>
          </cell>
        </row>
        <row r="68">
          <cell r="D68">
            <v>10396.9</v>
          </cell>
        </row>
        <row r="69">
          <cell r="L69">
            <v>0</v>
          </cell>
        </row>
        <row r="75">
          <cell r="D75">
            <v>552.37</v>
          </cell>
        </row>
        <row r="76">
          <cell r="D76">
            <v>28595.05</v>
          </cell>
        </row>
      </sheetData>
      <sheetData sheetId="2">
        <row r="7">
          <cell r="D7">
            <v>71922.559999999998</v>
          </cell>
        </row>
        <row r="14">
          <cell r="D14">
            <v>3536.78</v>
          </cell>
        </row>
        <row r="15">
          <cell r="D15">
            <v>0</v>
          </cell>
        </row>
        <row r="20">
          <cell r="D20">
            <v>0</v>
          </cell>
        </row>
        <row r="21">
          <cell r="D21">
            <v>0</v>
          </cell>
        </row>
        <row r="22">
          <cell r="D22">
            <v>0</v>
          </cell>
        </row>
        <row r="27">
          <cell r="D27">
            <v>0</v>
          </cell>
        </row>
        <row r="30">
          <cell r="D30">
            <v>-65680.08</v>
          </cell>
        </row>
        <row r="34">
          <cell r="D34">
            <v>-8757.16</v>
          </cell>
        </row>
        <row r="39">
          <cell r="D39">
            <v>-2799.09</v>
          </cell>
        </row>
        <row r="40">
          <cell r="D40">
            <v>0</v>
          </cell>
        </row>
        <row r="43">
          <cell r="D43">
            <v>0</v>
          </cell>
        </row>
        <row r="44">
          <cell r="D44">
            <v>0</v>
          </cell>
        </row>
        <row r="48">
          <cell r="D48">
            <v>0</v>
          </cell>
        </row>
        <row r="50">
          <cell r="D50">
            <v>0</v>
          </cell>
        </row>
        <row r="58">
          <cell r="D58">
            <v>0</v>
          </cell>
        </row>
        <row r="62">
          <cell r="D62">
            <v>0</v>
          </cell>
        </row>
        <row r="65">
          <cell r="D65">
            <v>0</v>
          </cell>
        </row>
        <row r="66">
          <cell r="D66">
            <v>0</v>
          </cell>
        </row>
        <row r="69">
          <cell r="D69">
            <v>0</v>
          </cell>
        </row>
        <row r="75">
          <cell r="D75">
            <v>0</v>
          </cell>
        </row>
      </sheetData>
      <sheetData sheetId="3"/>
      <sheetData sheetId="4">
        <row r="6">
          <cell r="D6">
            <v>2</v>
          </cell>
        </row>
        <row r="28">
          <cell r="H28" t="str">
            <v>Sin información</v>
          </cell>
        </row>
        <row r="29">
          <cell r="H29" t="str">
            <v>No aplica</v>
          </cell>
        </row>
        <row r="30">
          <cell r="H30" t="str">
            <v>No aplica</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Datos"/>
      <sheetName val="1305"/>
      <sheetName val="2305"/>
      <sheetName val="4305"/>
      <sheetName val="8300"/>
    </sheetNames>
    <sheetDataSet>
      <sheetData sheetId="0"/>
      <sheetData sheetId="1"/>
      <sheetData sheetId="2">
        <row r="4">
          <cell r="D4">
            <v>0</v>
          </cell>
        </row>
        <row r="5">
          <cell r="L5">
            <v>462558.41</v>
          </cell>
        </row>
        <row r="9">
          <cell r="L9">
            <v>180604.79</v>
          </cell>
        </row>
        <row r="12">
          <cell r="D12">
            <v>0</v>
          </cell>
        </row>
        <row r="13">
          <cell r="L13">
            <v>0</v>
          </cell>
        </row>
        <row r="17">
          <cell r="L17">
            <v>30887.75</v>
          </cell>
        </row>
        <row r="19">
          <cell r="D19">
            <v>77799.989999999991</v>
          </cell>
        </row>
        <row r="20">
          <cell r="L20">
            <v>2377.94</v>
          </cell>
        </row>
        <row r="23">
          <cell r="D23">
            <v>0</v>
          </cell>
        </row>
        <row r="26">
          <cell r="D26">
            <v>1289910.8999999999</v>
          </cell>
          <cell r="L26">
            <v>336615.19</v>
          </cell>
        </row>
        <row r="30">
          <cell r="L30">
            <v>0</v>
          </cell>
        </row>
        <row r="33">
          <cell r="D33">
            <v>29953.9</v>
          </cell>
        </row>
        <row r="36">
          <cell r="L36">
            <v>0</v>
          </cell>
        </row>
        <row r="37">
          <cell r="L37">
            <v>0</v>
          </cell>
        </row>
        <row r="38">
          <cell r="L38">
            <v>0</v>
          </cell>
        </row>
        <row r="39">
          <cell r="L39">
            <v>0</v>
          </cell>
        </row>
        <row r="40">
          <cell r="D40">
            <v>0</v>
          </cell>
          <cell r="L40">
            <v>972155.3</v>
          </cell>
        </row>
        <row r="41">
          <cell r="D41">
            <v>0</v>
          </cell>
          <cell r="L41">
            <v>0</v>
          </cell>
        </row>
        <row r="42">
          <cell r="L42">
            <v>0</v>
          </cell>
        </row>
        <row r="43">
          <cell r="D43">
            <v>0</v>
          </cell>
          <cell r="L43">
            <v>0</v>
          </cell>
        </row>
        <row r="44">
          <cell r="D44">
            <v>0</v>
          </cell>
        </row>
        <row r="47">
          <cell r="L47">
            <v>0</v>
          </cell>
        </row>
        <row r="48">
          <cell r="L48">
            <v>0</v>
          </cell>
        </row>
        <row r="50">
          <cell r="L50">
            <v>0</v>
          </cell>
        </row>
        <row r="51">
          <cell r="L51">
            <v>0</v>
          </cell>
        </row>
        <row r="52">
          <cell r="L52">
            <v>0</v>
          </cell>
        </row>
        <row r="53">
          <cell r="L53">
            <v>0</v>
          </cell>
        </row>
        <row r="54">
          <cell r="L54">
            <v>1287709.69</v>
          </cell>
        </row>
        <row r="55">
          <cell r="D55">
            <v>0</v>
          </cell>
          <cell r="L55">
            <v>0</v>
          </cell>
        </row>
        <row r="56">
          <cell r="D56">
            <v>226946.18999999997</v>
          </cell>
        </row>
        <row r="58">
          <cell r="L58">
            <v>1113.78</v>
          </cell>
        </row>
        <row r="59">
          <cell r="L59">
            <v>175632.21</v>
          </cell>
        </row>
        <row r="66">
          <cell r="D66">
            <v>141580.25</v>
          </cell>
        </row>
        <row r="69">
          <cell r="L69">
            <v>87271.51</v>
          </cell>
        </row>
        <row r="73">
          <cell r="D73">
            <v>600</v>
          </cell>
        </row>
        <row r="80">
          <cell r="D80">
            <v>0</v>
          </cell>
        </row>
        <row r="81">
          <cell r="D81">
            <v>1770135.34</v>
          </cell>
        </row>
      </sheetData>
      <sheetData sheetId="3">
        <row r="7">
          <cell r="D7">
            <v>1454528.2</v>
          </cell>
        </row>
        <row r="14">
          <cell r="D14">
            <v>1481134.72</v>
          </cell>
        </row>
        <row r="15">
          <cell r="D15">
            <v>-57501.94</v>
          </cell>
        </row>
        <row r="20">
          <cell r="D20">
            <v>0</v>
          </cell>
        </row>
        <row r="21">
          <cell r="D21">
            <v>0</v>
          </cell>
        </row>
        <row r="22">
          <cell r="D22">
            <v>-325299.32</v>
          </cell>
        </row>
        <row r="27">
          <cell r="D27">
            <v>18816.28</v>
          </cell>
        </row>
        <row r="30">
          <cell r="D30">
            <v>-1837798.3800000001</v>
          </cell>
        </row>
        <row r="34">
          <cell r="D34">
            <v>-697090.49</v>
          </cell>
        </row>
        <row r="39">
          <cell r="D39">
            <v>-12355.84</v>
          </cell>
        </row>
        <row r="40">
          <cell r="D40">
            <v>0</v>
          </cell>
        </row>
        <row r="43">
          <cell r="D43">
            <v>0</v>
          </cell>
        </row>
        <row r="44">
          <cell r="D44">
            <v>0</v>
          </cell>
        </row>
        <row r="48">
          <cell r="D48">
            <v>4383.6499999999996</v>
          </cell>
        </row>
        <row r="50">
          <cell r="D50">
            <v>70059.77</v>
          </cell>
        </row>
        <row r="58">
          <cell r="D58">
            <v>-67988.899999999994</v>
          </cell>
        </row>
        <row r="62">
          <cell r="D62">
            <v>0</v>
          </cell>
        </row>
        <row r="65">
          <cell r="D65">
            <v>0</v>
          </cell>
        </row>
        <row r="66">
          <cell r="D66">
            <v>0</v>
          </cell>
        </row>
        <row r="69">
          <cell r="D69">
            <v>0</v>
          </cell>
        </row>
        <row r="75">
          <cell r="D75">
            <v>0</v>
          </cell>
        </row>
      </sheetData>
      <sheetData sheetId="4"/>
      <sheetData sheetId="5">
        <row r="6">
          <cell r="D6">
            <v>64</v>
          </cell>
        </row>
        <row r="28">
          <cell r="H28">
            <v>7</v>
          </cell>
        </row>
        <row r="29">
          <cell r="H29" t="str">
            <v>Sin información</v>
          </cell>
        </row>
        <row r="30">
          <cell r="H30" t="str">
            <v>Sin información</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1481.57</v>
          </cell>
        </row>
        <row r="5">
          <cell r="L5">
            <v>792317.4</v>
          </cell>
        </row>
        <row r="9">
          <cell r="L9">
            <v>0</v>
          </cell>
        </row>
        <row r="12">
          <cell r="D12">
            <v>0</v>
          </cell>
        </row>
        <row r="13">
          <cell r="D13">
            <v>1228859.83</v>
          </cell>
          <cell r="L13">
            <v>-2229.34</v>
          </cell>
        </row>
        <row r="17">
          <cell r="D17">
            <v>0</v>
          </cell>
          <cell r="L17">
            <v>-13137.44</v>
          </cell>
        </row>
        <row r="20">
          <cell r="D20">
            <v>0</v>
          </cell>
          <cell r="L20">
            <v>0</v>
          </cell>
        </row>
        <row r="26">
          <cell r="L26">
            <v>506289.05</v>
          </cell>
        </row>
        <row r="27">
          <cell r="D27">
            <v>0</v>
          </cell>
        </row>
        <row r="30">
          <cell r="L30">
            <v>0</v>
          </cell>
        </row>
        <row r="34">
          <cell r="D34">
            <v>0</v>
          </cell>
        </row>
        <row r="35">
          <cell r="D35">
            <v>0</v>
          </cell>
        </row>
        <row r="37">
          <cell r="D37">
            <v>0</v>
          </cell>
          <cell r="L37">
            <v>0</v>
          </cell>
        </row>
        <row r="38">
          <cell r="D38">
            <v>10684.9</v>
          </cell>
          <cell r="L38">
            <v>0</v>
          </cell>
        </row>
        <row r="40">
          <cell r="L40">
            <v>0</v>
          </cell>
        </row>
        <row r="41">
          <cell r="L41">
            <v>0</v>
          </cell>
        </row>
        <row r="42">
          <cell r="L42">
            <v>0</v>
          </cell>
        </row>
        <row r="43">
          <cell r="L43">
            <v>0</v>
          </cell>
        </row>
        <row r="47">
          <cell r="L47">
            <v>0</v>
          </cell>
        </row>
        <row r="48">
          <cell r="L48">
            <v>0</v>
          </cell>
        </row>
        <row r="49">
          <cell r="D49">
            <v>0</v>
          </cell>
        </row>
        <row r="50">
          <cell r="D50">
            <v>3030.91</v>
          </cell>
        </row>
        <row r="51">
          <cell r="L51">
            <v>0</v>
          </cell>
        </row>
        <row r="52">
          <cell r="L52">
            <v>0</v>
          </cell>
        </row>
        <row r="54">
          <cell r="L54">
            <v>0</v>
          </cell>
        </row>
        <row r="55">
          <cell r="L55">
            <v>0</v>
          </cell>
        </row>
        <row r="58">
          <cell r="L58">
            <v>0</v>
          </cell>
        </row>
        <row r="59">
          <cell r="L59">
            <v>28293.47</v>
          </cell>
        </row>
        <row r="61">
          <cell r="D61">
            <v>0</v>
          </cell>
        </row>
        <row r="68">
          <cell r="D68">
            <v>0</v>
          </cell>
        </row>
        <row r="69">
          <cell r="L69">
            <v>0</v>
          </cell>
        </row>
        <row r="75">
          <cell r="D75">
            <v>992.03</v>
          </cell>
        </row>
        <row r="76">
          <cell r="D76">
            <v>66483.899999999994</v>
          </cell>
        </row>
      </sheetData>
      <sheetData sheetId="2">
        <row r="7">
          <cell r="D7">
            <v>448189.11000000004</v>
          </cell>
        </row>
        <row r="14">
          <cell r="D14">
            <v>0</v>
          </cell>
        </row>
        <row r="15">
          <cell r="D15">
            <v>0</v>
          </cell>
        </row>
        <row r="20">
          <cell r="D20">
            <v>0</v>
          </cell>
        </row>
        <row r="21">
          <cell r="D21">
            <v>0</v>
          </cell>
        </row>
        <row r="22">
          <cell r="D22">
            <v>-1752.4</v>
          </cell>
        </row>
        <row r="27">
          <cell r="D27">
            <v>1444.56</v>
          </cell>
        </row>
        <row r="30">
          <cell r="D30">
            <v>-300896.44</v>
          </cell>
        </row>
        <row r="34">
          <cell r="D34">
            <v>-147767.28</v>
          </cell>
        </row>
        <row r="39">
          <cell r="D39">
            <v>-29051.62</v>
          </cell>
        </row>
        <row r="40">
          <cell r="D40">
            <v>16688</v>
          </cell>
        </row>
        <row r="43">
          <cell r="D43">
            <v>0</v>
          </cell>
        </row>
        <row r="44">
          <cell r="D44">
            <v>0</v>
          </cell>
        </row>
        <row r="48">
          <cell r="D48">
            <v>0</v>
          </cell>
        </row>
        <row r="50">
          <cell r="D50">
            <v>8.6300000000000008</v>
          </cell>
        </row>
        <row r="58">
          <cell r="D58">
            <v>0</v>
          </cell>
        </row>
        <row r="62">
          <cell r="D62">
            <v>0</v>
          </cell>
        </row>
        <row r="65">
          <cell r="D65">
            <v>0</v>
          </cell>
        </row>
        <row r="66">
          <cell r="D66">
            <v>0</v>
          </cell>
        </row>
        <row r="69">
          <cell r="D69">
            <v>0</v>
          </cell>
        </row>
        <row r="75">
          <cell r="D75">
            <v>0</v>
          </cell>
        </row>
      </sheetData>
      <sheetData sheetId="3"/>
      <sheetData sheetId="4">
        <row r="6">
          <cell r="D6">
            <v>10</v>
          </cell>
        </row>
        <row r="28">
          <cell r="H28">
            <v>20.100000000000001</v>
          </cell>
        </row>
        <row r="29">
          <cell r="H29" t="str">
            <v>No aplica</v>
          </cell>
        </row>
        <row r="30">
          <cell r="H30" t="str">
            <v>No aplica</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2084.37</v>
          </cell>
        </row>
        <row r="5">
          <cell r="L5">
            <v>30000</v>
          </cell>
        </row>
        <row r="9">
          <cell r="L9">
            <v>181586.62</v>
          </cell>
        </row>
        <row r="12">
          <cell r="D12">
            <v>0</v>
          </cell>
        </row>
        <row r="13">
          <cell r="D13">
            <v>0</v>
          </cell>
          <cell r="L13">
            <v>0</v>
          </cell>
        </row>
        <row r="17">
          <cell r="D17">
            <v>0</v>
          </cell>
          <cell r="L17">
            <v>65546.31</v>
          </cell>
        </row>
        <row r="20">
          <cell r="D20">
            <v>0</v>
          </cell>
          <cell r="L20">
            <v>0</v>
          </cell>
        </row>
        <row r="26">
          <cell r="L26">
            <v>18071</v>
          </cell>
        </row>
        <row r="27">
          <cell r="D27">
            <v>21221</v>
          </cell>
        </row>
        <row r="30">
          <cell r="L30">
            <v>0</v>
          </cell>
        </row>
        <row r="34">
          <cell r="D34">
            <v>0</v>
          </cell>
        </row>
        <row r="35">
          <cell r="D35">
            <v>0</v>
          </cell>
        </row>
        <row r="37">
          <cell r="D37">
            <v>0</v>
          </cell>
          <cell r="L37">
            <v>0</v>
          </cell>
        </row>
        <row r="38">
          <cell r="D38">
            <v>0</v>
          </cell>
          <cell r="L38">
            <v>0</v>
          </cell>
        </row>
        <row r="40">
          <cell r="L40">
            <v>2600</v>
          </cell>
        </row>
        <row r="41">
          <cell r="L41">
            <v>0</v>
          </cell>
        </row>
        <row r="42">
          <cell r="L42">
            <v>0</v>
          </cell>
        </row>
        <row r="43">
          <cell r="L43">
            <v>0</v>
          </cell>
        </row>
        <row r="47">
          <cell r="L47">
            <v>0</v>
          </cell>
        </row>
        <row r="48">
          <cell r="L48">
            <v>0</v>
          </cell>
        </row>
        <row r="49">
          <cell r="D49">
            <v>0</v>
          </cell>
        </row>
        <row r="50">
          <cell r="D50">
            <v>95880.26</v>
          </cell>
        </row>
        <row r="51">
          <cell r="L51">
            <v>0</v>
          </cell>
        </row>
        <row r="52">
          <cell r="L52">
            <v>0</v>
          </cell>
        </row>
        <row r="54">
          <cell r="L54">
            <v>0</v>
          </cell>
        </row>
        <row r="55">
          <cell r="L55">
            <v>0</v>
          </cell>
        </row>
        <row r="58">
          <cell r="L58">
            <v>0</v>
          </cell>
        </row>
        <row r="59">
          <cell r="L59">
            <v>20126.579999999998</v>
          </cell>
        </row>
        <row r="61">
          <cell r="D61">
            <v>0</v>
          </cell>
        </row>
        <row r="68">
          <cell r="D68">
            <v>151000</v>
          </cell>
        </row>
        <row r="69">
          <cell r="L69">
            <v>0</v>
          </cell>
        </row>
        <row r="75">
          <cell r="D75">
            <v>0</v>
          </cell>
        </row>
        <row r="76">
          <cell r="D76">
            <v>47744.88</v>
          </cell>
        </row>
      </sheetData>
      <sheetData sheetId="2">
        <row r="7">
          <cell r="D7">
            <v>66389.59</v>
          </cell>
        </row>
        <row r="14">
          <cell r="D14">
            <v>0</v>
          </cell>
        </row>
        <row r="15">
          <cell r="D15">
            <v>-10000</v>
          </cell>
        </row>
        <row r="20">
          <cell r="D20">
            <v>0</v>
          </cell>
        </row>
        <row r="21">
          <cell r="D21">
            <v>0</v>
          </cell>
        </row>
        <row r="22">
          <cell r="D22">
            <v>0</v>
          </cell>
        </row>
        <row r="27">
          <cell r="D27">
            <v>78170.899999999994</v>
          </cell>
        </row>
        <row r="30">
          <cell r="D30">
            <v>0</v>
          </cell>
        </row>
        <row r="34">
          <cell r="D34">
            <v>-67006.95</v>
          </cell>
        </row>
        <row r="39">
          <cell r="D39">
            <v>-273.8</v>
          </cell>
        </row>
        <row r="40">
          <cell r="D40">
            <v>0</v>
          </cell>
        </row>
        <row r="43">
          <cell r="D43">
            <v>0</v>
          </cell>
        </row>
        <row r="44">
          <cell r="D44">
            <v>-2328.83</v>
          </cell>
        </row>
        <row r="48">
          <cell r="D48">
            <v>0</v>
          </cell>
        </row>
        <row r="50">
          <cell r="D50">
            <v>595.42999999999995</v>
          </cell>
        </row>
        <row r="58">
          <cell r="D58">
            <v>-0.03</v>
          </cell>
        </row>
        <row r="62">
          <cell r="D62">
            <v>0</v>
          </cell>
        </row>
        <row r="65">
          <cell r="D65">
            <v>0</v>
          </cell>
        </row>
        <row r="66">
          <cell r="D66">
            <v>0</v>
          </cell>
        </row>
        <row r="69">
          <cell r="D69"/>
        </row>
        <row r="75">
          <cell r="D75">
            <v>0</v>
          </cell>
        </row>
      </sheetData>
      <sheetData sheetId="3"/>
      <sheetData sheetId="4">
        <row r="6">
          <cell r="D6">
            <v>0</v>
          </cell>
        </row>
        <row r="28">
          <cell r="H28">
            <v>10</v>
          </cell>
        </row>
        <row r="29">
          <cell r="H29" t="str">
            <v>No aplica</v>
          </cell>
        </row>
        <row r="30">
          <cell r="H30" t="str">
            <v>No aplica</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162027.65</v>
          </cell>
        </row>
        <row r="5">
          <cell r="L5">
            <v>30000</v>
          </cell>
        </row>
        <row r="9">
          <cell r="L9">
            <v>101920.07</v>
          </cell>
        </row>
        <row r="12">
          <cell r="D12">
            <v>0</v>
          </cell>
        </row>
        <row r="13">
          <cell r="D13">
            <v>352887.13</v>
          </cell>
          <cell r="L13">
            <v>0</v>
          </cell>
        </row>
        <row r="17">
          <cell r="D17">
            <v>0</v>
          </cell>
          <cell r="L17">
            <v>35898.019999999997</v>
          </cell>
        </row>
        <row r="20">
          <cell r="D20">
            <v>0</v>
          </cell>
          <cell r="L20">
            <v>0</v>
          </cell>
        </row>
        <row r="26">
          <cell r="L26">
            <v>91619.11</v>
          </cell>
        </row>
        <row r="27">
          <cell r="D27">
            <v>28387.29</v>
          </cell>
        </row>
        <row r="30">
          <cell r="L30">
            <v>37462.57</v>
          </cell>
        </row>
        <row r="34">
          <cell r="D34">
            <v>0</v>
          </cell>
        </row>
        <row r="35">
          <cell r="D35">
            <v>0</v>
          </cell>
        </row>
        <row r="37">
          <cell r="D37">
            <v>0</v>
          </cell>
          <cell r="L37">
            <v>0</v>
          </cell>
        </row>
        <row r="38">
          <cell r="D38">
            <v>12573.94</v>
          </cell>
          <cell r="L38">
            <v>0</v>
          </cell>
        </row>
        <row r="40">
          <cell r="L40">
            <v>336041.45</v>
          </cell>
        </row>
        <row r="41">
          <cell r="L41">
            <v>0</v>
          </cell>
        </row>
        <row r="42">
          <cell r="L42">
            <v>0</v>
          </cell>
        </row>
        <row r="43">
          <cell r="L43">
            <v>0</v>
          </cell>
        </row>
        <row r="47">
          <cell r="L47">
            <v>0</v>
          </cell>
        </row>
        <row r="48">
          <cell r="L48">
            <v>0</v>
          </cell>
        </row>
        <row r="49">
          <cell r="D49">
            <v>223611.16</v>
          </cell>
        </row>
        <row r="50">
          <cell r="D50">
            <v>51689.85</v>
          </cell>
        </row>
        <row r="51">
          <cell r="L51">
            <v>0</v>
          </cell>
        </row>
        <row r="52">
          <cell r="L52">
            <v>0</v>
          </cell>
        </row>
        <row r="54">
          <cell r="L54">
            <v>59247.09</v>
          </cell>
        </row>
        <row r="55">
          <cell r="L55">
            <v>0</v>
          </cell>
        </row>
        <row r="58">
          <cell r="L58">
            <v>0</v>
          </cell>
        </row>
        <row r="59">
          <cell r="L59">
            <v>209765.01</v>
          </cell>
        </row>
        <row r="61">
          <cell r="D61">
            <v>0</v>
          </cell>
        </row>
        <row r="68">
          <cell r="D68">
            <v>108.25</v>
          </cell>
        </row>
        <row r="69">
          <cell r="L69">
            <v>206165.56</v>
          </cell>
        </row>
        <row r="75">
          <cell r="D75">
            <v>11461.42</v>
          </cell>
        </row>
        <row r="76">
          <cell r="D76">
            <v>265372.19</v>
          </cell>
        </row>
      </sheetData>
      <sheetData sheetId="2">
        <row r="7">
          <cell r="D7">
            <v>1880707.8800000001</v>
          </cell>
        </row>
        <row r="14">
          <cell r="D14">
            <v>167528.01</v>
          </cell>
        </row>
        <row r="15">
          <cell r="D15">
            <v>-900</v>
          </cell>
        </row>
        <row r="20">
          <cell r="D20">
            <v>0</v>
          </cell>
        </row>
        <row r="21">
          <cell r="D21">
            <v>78111.039999999994</v>
          </cell>
        </row>
        <row r="22">
          <cell r="D22">
            <v>-71747.5</v>
          </cell>
        </row>
        <row r="27">
          <cell r="D27">
            <v>15.24</v>
          </cell>
        </row>
        <row r="30">
          <cell r="D30">
            <v>-1473638.92</v>
          </cell>
        </row>
        <row r="34">
          <cell r="D34">
            <v>-415592.69</v>
          </cell>
        </row>
        <row r="39">
          <cell r="D39">
            <v>-130355.64</v>
          </cell>
        </row>
        <row r="40">
          <cell r="D40">
            <v>24261.81</v>
          </cell>
        </row>
        <row r="43">
          <cell r="D43">
            <v>0</v>
          </cell>
        </row>
        <row r="44">
          <cell r="D44">
            <v>-3622.62</v>
          </cell>
        </row>
        <row r="48">
          <cell r="D48">
            <v>-2838.74</v>
          </cell>
        </row>
        <row r="50">
          <cell r="D50">
            <v>3864.8</v>
          </cell>
        </row>
        <row r="58">
          <cell r="D58">
            <v>-18881.810000000001</v>
          </cell>
        </row>
        <row r="62">
          <cell r="D62">
            <v>0</v>
          </cell>
        </row>
        <row r="65">
          <cell r="D65">
            <v>0</v>
          </cell>
        </row>
        <row r="66">
          <cell r="D66">
            <v>0</v>
          </cell>
        </row>
        <row r="69">
          <cell r="D69">
            <v>0</v>
          </cell>
        </row>
        <row r="75">
          <cell r="D75">
            <v>-1012.84</v>
          </cell>
        </row>
      </sheetData>
      <sheetData sheetId="3"/>
      <sheetData sheetId="4">
        <row r="6">
          <cell r="D6">
            <v>56</v>
          </cell>
        </row>
        <row r="28">
          <cell r="H28">
            <v>37.950000000000003</v>
          </cell>
        </row>
        <row r="29">
          <cell r="H29" t="str">
            <v>No aplica</v>
          </cell>
        </row>
        <row r="30">
          <cell r="H30" t="str">
            <v>No aplica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0</v>
          </cell>
        </row>
        <row r="5">
          <cell r="L5">
            <v>30000</v>
          </cell>
        </row>
        <row r="9">
          <cell r="L9">
            <v>59906.18</v>
          </cell>
        </row>
        <row r="12">
          <cell r="D12">
            <v>0</v>
          </cell>
        </row>
        <row r="13">
          <cell r="D13">
            <v>1701.41</v>
          </cell>
          <cell r="L13">
            <v>-8273.91</v>
          </cell>
        </row>
        <row r="17">
          <cell r="D17">
            <v>0</v>
          </cell>
          <cell r="L17">
            <v>7183.66</v>
          </cell>
        </row>
        <row r="20">
          <cell r="D20">
            <v>0</v>
          </cell>
          <cell r="L20">
            <v>0</v>
          </cell>
        </row>
        <row r="26">
          <cell r="L26">
            <v>635.84</v>
          </cell>
        </row>
        <row r="27">
          <cell r="D27">
            <v>1807.42</v>
          </cell>
        </row>
        <row r="30">
          <cell r="L30">
            <v>0</v>
          </cell>
        </row>
        <row r="34">
          <cell r="D34">
            <v>0</v>
          </cell>
        </row>
        <row r="35">
          <cell r="D35">
            <v>0</v>
          </cell>
        </row>
        <row r="37">
          <cell r="D37">
            <v>0</v>
          </cell>
          <cell r="L37">
            <v>0</v>
          </cell>
        </row>
        <row r="38">
          <cell r="D38">
            <v>0</v>
          </cell>
          <cell r="L38">
            <v>0</v>
          </cell>
        </row>
        <row r="40">
          <cell r="L40">
            <v>0</v>
          </cell>
        </row>
        <row r="41">
          <cell r="L41">
            <v>0</v>
          </cell>
        </row>
        <row r="42">
          <cell r="L42">
            <v>0</v>
          </cell>
        </row>
        <row r="43">
          <cell r="L43">
            <v>0</v>
          </cell>
        </row>
        <row r="47">
          <cell r="L47">
            <v>0</v>
          </cell>
        </row>
        <row r="48">
          <cell r="L48">
            <v>0</v>
          </cell>
        </row>
        <row r="49">
          <cell r="D49">
            <v>17137.349999999999</v>
          </cell>
        </row>
        <row r="50">
          <cell r="D50">
            <v>0</v>
          </cell>
        </row>
        <row r="51">
          <cell r="L51">
            <v>0</v>
          </cell>
        </row>
        <row r="52">
          <cell r="L52">
            <v>0</v>
          </cell>
        </row>
        <row r="54">
          <cell r="L54">
            <v>0</v>
          </cell>
        </row>
        <row r="55">
          <cell r="L55">
            <v>0</v>
          </cell>
        </row>
        <row r="58">
          <cell r="L58">
            <v>0</v>
          </cell>
        </row>
        <row r="59">
          <cell r="L59">
            <v>18723.990000000002</v>
          </cell>
        </row>
        <row r="61">
          <cell r="D61">
            <v>0</v>
          </cell>
        </row>
        <row r="68">
          <cell r="D68">
            <v>0</v>
          </cell>
        </row>
        <row r="69">
          <cell r="L69">
            <v>0</v>
          </cell>
        </row>
        <row r="75">
          <cell r="D75">
            <v>0</v>
          </cell>
        </row>
        <row r="76">
          <cell r="D76">
            <v>87529.58</v>
          </cell>
        </row>
      </sheetData>
      <sheetData sheetId="2">
        <row r="7">
          <cell r="D7">
            <v>504184.79</v>
          </cell>
        </row>
        <row r="14">
          <cell r="D14">
            <v>0</v>
          </cell>
        </row>
        <row r="15">
          <cell r="D15">
            <v>0</v>
          </cell>
        </row>
        <row r="20">
          <cell r="D20">
            <v>0</v>
          </cell>
        </row>
        <row r="21">
          <cell r="D21">
            <v>0</v>
          </cell>
        </row>
        <row r="22">
          <cell r="D22">
            <v>0</v>
          </cell>
        </row>
        <row r="27">
          <cell r="D27">
            <v>0</v>
          </cell>
        </row>
        <row r="30">
          <cell r="D30">
            <v>-407364.64</v>
          </cell>
        </row>
        <row r="34">
          <cell r="D34">
            <v>-89425.12</v>
          </cell>
        </row>
        <row r="39">
          <cell r="D39">
            <v>-1469.43</v>
          </cell>
        </row>
        <row r="40">
          <cell r="D40">
            <v>1191.71</v>
          </cell>
        </row>
        <row r="43">
          <cell r="D43">
            <v>0</v>
          </cell>
        </row>
        <row r="44">
          <cell r="D44">
            <v>0</v>
          </cell>
        </row>
        <row r="48">
          <cell r="D48">
            <v>0</v>
          </cell>
        </row>
        <row r="50">
          <cell r="D50">
            <v>66.349999999999994</v>
          </cell>
        </row>
        <row r="58">
          <cell r="D58">
            <v>0</v>
          </cell>
        </row>
        <row r="62">
          <cell r="D62">
            <v>0</v>
          </cell>
        </row>
        <row r="65">
          <cell r="D65">
            <v>0</v>
          </cell>
        </row>
        <row r="66">
          <cell r="D66">
            <v>0</v>
          </cell>
        </row>
        <row r="69">
          <cell r="D69">
            <v>0</v>
          </cell>
        </row>
        <row r="75">
          <cell r="D75">
            <v>0</v>
          </cell>
        </row>
      </sheetData>
      <sheetData sheetId="3"/>
      <sheetData sheetId="4">
        <row r="6">
          <cell r="D6">
            <v>14</v>
          </cell>
        </row>
        <row r="28">
          <cell r="H28">
            <v>5.98</v>
          </cell>
        </row>
        <row r="29">
          <cell r="H29" t="str">
            <v>No aplica</v>
          </cell>
        </row>
        <row r="30">
          <cell r="H30" t="str">
            <v>No aplica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0</v>
          </cell>
        </row>
        <row r="5">
          <cell r="L5">
            <v>31337</v>
          </cell>
        </row>
        <row r="9">
          <cell r="L9">
            <v>0</v>
          </cell>
        </row>
        <row r="12">
          <cell r="D12">
            <v>0</v>
          </cell>
        </row>
        <row r="13">
          <cell r="D13">
            <v>1194.8599999999999</v>
          </cell>
          <cell r="L13">
            <v>96944.44</v>
          </cell>
        </row>
        <row r="17">
          <cell r="D17">
            <v>0</v>
          </cell>
          <cell r="L17">
            <v>6750.23</v>
          </cell>
        </row>
        <row r="20">
          <cell r="D20">
            <v>0</v>
          </cell>
          <cell r="L20">
            <v>0</v>
          </cell>
        </row>
        <row r="26">
          <cell r="L26">
            <v>0</v>
          </cell>
        </row>
        <row r="27">
          <cell r="D27">
            <v>0</v>
          </cell>
        </row>
        <row r="30">
          <cell r="L30">
            <v>0</v>
          </cell>
        </row>
        <row r="34">
          <cell r="D34">
            <v>0</v>
          </cell>
        </row>
        <row r="35">
          <cell r="D35">
            <v>0</v>
          </cell>
        </row>
        <row r="37">
          <cell r="D37">
            <v>0</v>
          </cell>
          <cell r="L37">
            <v>0</v>
          </cell>
        </row>
        <row r="38">
          <cell r="D38">
            <v>0</v>
          </cell>
          <cell r="L38">
            <v>0</v>
          </cell>
        </row>
        <row r="40">
          <cell r="L40">
            <v>0</v>
          </cell>
        </row>
        <row r="41">
          <cell r="L41">
            <v>0</v>
          </cell>
        </row>
        <row r="42">
          <cell r="L42">
            <v>0</v>
          </cell>
        </row>
        <row r="43">
          <cell r="L43">
            <v>0</v>
          </cell>
        </row>
        <row r="47">
          <cell r="L47">
            <v>0</v>
          </cell>
        </row>
        <row r="48">
          <cell r="L48">
            <v>0</v>
          </cell>
        </row>
        <row r="49">
          <cell r="D49">
            <v>28817.8</v>
          </cell>
        </row>
        <row r="50">
          <cell r="D50">
            <v>34445.870000000003</v>
          </cell>
        </row>
        <row r="51">
          <cell r="L51">
            <v>0</v>
          </cell>
        </row>
        <row r="52">
          <cell r="L52">
            <v>0</v>
          </cell>
        </row>
        <row r="54">
          <cell r="L54">
            <v>8066.67</v>
          </cell>
        </row>
        <row r="55">
          <cell r="L55">
            <v>0</v>
          </cell>
        </row>
        <row r="58">
          <cell r="L58">
            <v>0</v>
          </cell>
        </row>
        <row r="59">
          <cell r="L59">
            <v>28208.05</v>
          </cell>
        </row>
        <row r="61">
          <cell r="D61">
            <v>0</v>
          </cell>
        </row>
        <row r="68">
          <cell r="D68">
            <v>0</v>
          </cell>
        </row>
        <row r="69">
          <cell r="L69">
            <v>10462.33</v>
          </cell>
        </row>
        <row r="75">
          <cell r="D75">
            <v>0</v>
          </cell>
        </row>
        <row r="76">
          <cell r="D76">
            <v>117310.19</v>
          </cell>
        </row>
      </sheetData>
      <sheetData sheetId="2">
        <row r="7">
          <cell r="D7">
            <v>212660.97</v>
          </cell>
        </row>
        <row r="14">
          <cell r="D14">
            <v>0</v>
          </cell>
        </row>
        <row r="15">
          <cell r="D15">
            <v>-11557.03</v>
          </cell>
        </row>
        <row r="20">
          <cell r="D20">
            <v>0</v>
          </cell>
        </row>
        <row r="21">
          <cell r="D21">
            <v>0</v>
          </cell>
        </row>
        <row r="22">
          <cell r="D22">
            <v>0</v>
          </cell>
        </row>
        <row r="27">
          <cell r="D27">
            <v>0</v>
          </cell>
        </row>
        <row r="30">
          <cell r="D30">
            <v>-142973.22</v>
          </cell>
        </row>
        <row r="34">
          <cell r="D34">
            <v>-50066.42</v>
          </cell>
        </row>
        <row r="39">
          <cell r="D39">
            <v>-1314.07</v>
          </cell>
        </row>
        <row r="40">
          <cell r="D40">
            <v>0</v>
          </cell>
        </row>
        <row r="43">
          <cell r="D43">
            <v>0</v>
          </cell>
        </row>
        <row r="44">
          <cell r="D44">
            <v>0</v>
          </cell>
        </row>
        <row r="48">
          <cell r="D48">
            <v>0</v>
          </cell>
        </row>
        <row r="50">
          <cell r="D50">
            <v>0</v>
          </cell>
        </row>
        <row r="58">
          <cell r="D58">
            <v>0</v>
          </cell>
        </row>
        <row r="62">
          <cell r="D62">
            <v>0</v>
          </cell>
        </row>
        <row r="65">
          <cell r="D65">
            <v>0</v>
          </cell>
        </row>
        <row r="66">
          <cell r="D66">
            <v>0</v>
          </cell>
        </row>
        <row r="69">
          <cell r="D69">
            <v>0</v>
          </cell>
        </row>
        <row r="75">
          <cell r="D75">
            <v>0</v>
          </cell>
        </row>
      </sheetData>
      <sheetData sheetId="3"/>
      <sheetData sheetId="4">
        <row r="6">
          <cell r="D6">
            <v>4</v>
          </cell>
        </row>
        <row r="28">
          <cell r="H28" t="str">
            <v>Sin información</v>
          </cell>
        </row>
        <row r="29">
          <cell r="H29" t="str">
            <v>No aplica</v>
          </cell>
        </row>
        <row r="30">
          <cell r="H30" t="str">
            <v>No aplica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0</v>
          </cell>
        </row>
        <row r="5">
          <cell r="L5">
            <v>10027.61</v>
          </cell>
        </row>
        <row r="9">
          <cell r="L9">
            <v>12353.42</v>
          </cell>
        </row>
        <row r="12">
          <cell r="D12">
            <v>0</v>
          </cell>
        </row>
        <row r="13">
          <cell r="D13">
            <v>0</v>
          </cell>
          <cell r="L13">
            <v>0</v>
          </cell>
        </row>
        <row r="17">
          <cell r="D17">
            <v>0</v>
          </cell>
          <cell r="L17">
            <v>-5205.43</v>
          </cell>
        </row>
        <row r="20">
          <cell r="D20">
            <v>0</v>
          </cell>
          <cell r="L20">
            <v>0</v>
          </cell>
        </row>
        <row r="26">
          <cell r="L26">
            <v>0</v>
          </cell>
        </row>
        <row r="27">
          <cell r="D27">
            <v>0</v>
          </cell>
        </row>
        <row r="30">
          <cell r="L30">
            <v>0</v>
          </cell>
        </row>
        <row r="34">
          <cell r="D34">
            <v>0</v>
          </cell>
        </row>
        <row r="35">
          <cell r="D35">
            <v>0</v>
          </cell>
        </row>
        <row r="37">
          <cell r="D37">
            <v>0</v>
          </cell>
          <cell r="L37">
            <v>0</v>
          </cell>
        </row>
        <row r="38">
          <cell r="D38">
            <v>0</v>
          </cell>
          <cell r="L38">
            <v>0</v>
          </cell>
        </row>
        <row r="40">
          <cell r="L40">
            <v>0</v>
          </cell>
        </row>
        <row r="41">
          <cell r="L41">
            <v>0</v>
          </cell>
        </row>
        <row r="42">
          <cell r="L42">
            <v>0</v>
          </cell>
        </row>
        <row r="43">
          <cell r="L43">
            <v>0</v>
          </cell>
        </row>
        <row r="47">
          <cell r="L47">
            <v>0</v>
          </cell>
        </row>
        <row r="48">
          <cell r="L48">
            <v>0</v>
          </cell>
        </row>
        <row r="49">
          <cell r="D49">
            <v>0</v>
          </cell>
        </row>
        <row r="50">
          <cell r="D50">
            <v>0</v>
          </cell>
        </row>
        <row r="51">
          <cell r="L51">
            <v>0</v>
          </cell>
        </row>
        <row r="52">
          <cell r="L52">
            <v>0</v>
          </cell>
        </row>
        <row r="54">
          <cell r="L54">
            <v>0</v>
          </cell>
        </row>
        <row r="55">
          <cell r="L55">
            <v>0</v>
          </cell>
        </row>
        <row r="58">
          <cell r="L58">
            <v>0</v>
          </cell>
        </row>
        <row r="59">
          <cell r="L59">
            <v>752.01</v>
          </cell>
        </row>
        <row r="61">
          <cell r="D61">
            <v>0</v>
          </cell>
        </row>
        <row r="68">
          <cell r="D68">
            <v>0</v>
          </cell>
        </row>
        <row r="69">
          <cell r="L69">
            <v>0</v>
          </cell>
        </row>
        <row r="75">
          <cell r="D75">
            <v>0</v>
          </cell>
        </row>
        <row r="76">
          <cell r="D76">
            <v>17927.61</v>
          </cell>
        </row>
      </sheetData>
      <sheetData sheetId="2">
        <row r="7">
          <cell r="D7">
            <v>18000</v>
          </cell>
        </row>
        <row r="14">
          <cell r="D14">
            <v>0</v>
          </cell>
        </row>
        <row r="15">
          <cell r="D15">
            <v>-10224.030000000001</v>
          </cell>
        </row>
        <row r="20">
          <cell r="D20">
            <v>0</v>
          </cell>
        </row>
        <row r="21">
          <cell r="D21">
            <v>0</v>
          </cell>
        </row>
        <row r="22">
          <cell r="D22">
            <v>0</v>
          </cell>
        </row>
        <row r="27">
          <cell r="D27">
            <v>0</v>
          </cell>
        </row>
        <row r="30">
          <cell r="D30">
            <v>-3877.06</v>
          </cell>
        </row>
        <row r="34">
          <cell r="D34">
            <v>-9112.14</v>
          </cell>
        </row>
        <row r="39">
          <cell r="D39">
            <v>0</v>
          </cell>
        </row>
        <row r="40">
          <cell r="D40">
            <v>0</v>
          </cell>
        </row>
        <row r="43">
          <cell r="D43">
            <v>0</v>
          </cell>
        </row>
        <row r="44">
          <cell r="D44">
            <v>0</v>
          </cell>
        </row>
        <row r="48">
          <cell r="D48">
            <v>0</v>
          </cell>
        </row>
        <row r="50">
          <cell r="D50">
            <v>7.8</v>
          </cell>
        </row>
        <row r="58">
          <cell r="D58">
            <v>0</v>
          </cell>
        </row>
        <row r="62">
          <cell r="D62">
            <v>0</v>
          </cell>
        </row>
        <row r="65">
          <cell r="D65">
            <v>0</v>
          </cell>
        </row>
        <row r="66">
          <cell r="D66">
            <v>0</v>
          </cell>
        </row>
        <row r="69">
          <cell r="D69">
            <v>0</v>
          </cell>
        </row>
        <row r="75">
          <cell r="D75">
            <v>0</v>
          </cell>
        </row>
      </sheetData>
      <sheetData sheetId="3"/>
      <sheetData sheetId="4">
        <row r="6">
          <cell r="D6">
            <v>0</v>
          </cell>
        </row>
        <row r="28">
          <cell r="H28" t="str">
            <v>Sin información</v>
          </cell>
        </row>
        <row r="29">
          <cell r="H29" t="str">
            <v>No aplica</v>
          </cell>
        </row>
        <row r="30">
          <cell r="H30" t="str">
            <v>No aplica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Datos"/>
      <sheetName val="1220"/>
      <sheetName val="2220"/>
      <sheetName val="3220"/>
      <sheetName val="8200"/>
    </sheetNames>
    <sheetDataSet>
      <sheetData sheetId="0"/>
      <sheetData sheetId="1"/>
      <sheetData sheetId="2">
        <row r="4">
          <cell r="D4">
            <v>230.52</v>
          </cell>
        </row>
        <row r="5">
          <cell r="L5">
            <v>50000</v>
          </cell>
        </row>
        <row r="6">
          <cell r="L6">
            <v>50000</v>
          </cell>
        </row>
        <row r="7">
          <cell r="L7">
            <v>0</v>
          </cell>
        </row>
        <row r="8">
          <cell r="L8">
            <v>0</v>
          </cell>
        </row>
        <row r="9">
          <cell r="L9">
            <v>110548.34</v>
          </cell>
        </row>
        <row r="12">
          <cell r="D12">
            <v>9373.26</v>
          </cell>
          <cell r="L12">
            <v>0</v>
          </cell>
        </row>
        <row r="13">
          <cell r="L13">
            <v>-869.23</v>
          </cell>
        </row>
        <row r="16">
          <cell r="D16">
            <v>0</v>
          </cell>
          <cell r="L16">
            <v>0</v>
          </cell>
        </row>
        <row r="17">
          <cell r="L17">
            <v>2572.8200000000002</v>
          </cell>
        </row>
        <row r="18">
          <cell r="L18">
            <v>0</v>
          </cell>
        </row>
        <row r="19">
          <cell r="D19">
            <v>0</v>
          </cell>
          <cell r="L19"/>
        </row>
        <row r="20">
          <cell r="L20">
            <v>0</v>
          </cell>
        </row>
        <row r="26">
          <cell r="D26">
            <v>0</v>
          </cell>
          <cell r="L26">
            <v>0</v>
          </cell>
        </row>
        <row r="28">
          <cell r="L28">
            <v>0</v>
          </cell>
        </row>
        <row r="33">
          <cell r="D33">
            <v>773.7</v>
          </cell>
        </row>
        <row r="34">
          <cell r="D34">
            <v>0</v>
          </cell>
        </row>
        <row r="35">
          <cell r="L35">
            <v>0</v>
          </cell>
        </row>
        <row r="36">
          <cell r="D36"/>
          <cell r="L36">
            <v>0</v>
          </cell>
        </row>
        <row r="37">
          <cell r="D37">
            <v>122196.99</v>
          </cell>
        </row>
        <row r="39">
          <cell r="L39">
            <v>0</v>
          </cell>
        </row>
        <row r="40">
          <cell r="L40">
            <v>0</v>
          </cell>
        </row>
        <row r="41">
          <cell r="L41">
            <v>0</v>
          </cell>
        </row>
        <row r="42">
          <cell r="L42">
            <v>0</v>
          </cell>
        </row>
        <row r="43">
          <cell r="L43">
            <v>0</v>
          </cell>
        </row>
        <row r="44">
          <cell r="L44">
            <v>0</v>
          </cell>
        </row>
        <row r="46">
          <cell r="L46"/>
        </row>
        <row r="47">
          <cell r="L47">
            <v>0</v>
          </cell>
        </row>
        <row r="48">
          <cell r="D48">
            <v>19592.68</v>
          </cell>
        </row>
        <row r="50">
          <cell r="L50">
            <v>0</v>
          </cell>
        </row>
        <row r="51">
          <cell r="L51">
            <v>0</v>
          </cell>
        </row>
        <row r="54">
          <cell r="L54">
            <v>0</v>
          </cell>
        </row>
        <row r="55">
          <cell r="L55">
            <v>0</v>
          </cell>
        </row>
        <row r="56">
          <cell r="L56">
            <v>61083.82</v>
          </cell>
        </row>
        <row r="59">
          <cell r="D59">
            <v>0</v>
          </cell>
        </row>
        <row r="66">
          <cell r="D66">
            <v>0</v>
          </cell>
        </row>
        <row r="67">
          <cell r="L67">
            <v>0</v>
          </cell>
        </row>
        <row r="68">
          <cell r="L68">
            <v>0</v>
          </cell>
        </row>
        <row r="73">
          <cell r="D73">
            <v>1347.89</v>
          </cell>
        </row>
        <row r="74">
          <cell r="D74">
            <v>69820.710000000006</v>
          </cell>
        </row>
      </sheetData>
      <sheetData sheetId="3">
        <row r="4">
          <cell r="D4">
            <v>479951.55</v>
          </cell>
        </row>
        <row r="7">
          <cell r="D7">
            <v>0</v>
          </cell>
        </row>
        <row r="8">
          <cell r="D8">
            <v>0</v>
          </cell>
        </row>
        <row r="9">
          <cell r="D9">
            <v>-340879.45</v>
          </cell>
        </row>
        <row r="14">
          <cell r="D14">
            <v>61.54</v>
          </cell>
        </row>
        <row r="17">
          <cell r="D17">
            <v>-106396.37</v>
          </cell>
        </row>
        <row r="21">
          <cell r="D21">
            <v>-24144.87</v>
          </cell>
        </row>
        <row r="26">
          <cell r="D26">
            <v>-4433.6899999999996</v>
          </cell>
        </row>
        <row r="27">
          <cell r="D27">
            <v>0</v>
          </cell>
        </row>
        <row r="28">
          <cell r="D28">
            <v>0</v>
          </cell>
        </row>
        <row r="29">
          <cell r="D29">
            <v>0</v>
          </cell>
        </row>
        <row r="32">
          <cell r="D32">
            <v>-717.7</v>
          </cell>
        </row>
        <row r="35">
          <cell r="D35">
            <v>32.89</v>
          </cell>
        </row>
        <row r="44">
          <cell r="D44">
            <v>-1385.03</v>
          </cell>
        </row>
        <row r="48">
          <cell r="D48">
            <v>0</v>
          </cell>
        </row>
        <row r="51">
          <cell r="D51">
            <v>0</v>
          </cell>
        </row>
        <row r="52">
          <cell r="D52">
            <v>0</v>
          </cell>
        </row>
        <row r="55">
          <cell r="D55">
            <v>0</v>
          </cell>
        </row>
        <row r="61">
          <cell r="D61">
            <v>483.95</v>
          </cell>
        </row>
        <row r="64">
          <cell r="D64"/>
        </row>
      </sheetData>
      <sheetData sheetId="4"/>
      <sheetData sheetId="5">
        <row r="6">
          <cell r="D6">
            <v>4</v>
          </cell>
        </row>
        <row r="30">
          <cell r="H30">
            <v>44</v>
          </cell>
        </row>
        <row r="31">
          <cell r="H31" t="str">
            <v>No aplica</v>
          </cell>
        </row>
        <row r="32">
          <cell r="H32" t="str">
            <v>No aplica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Datos"/>
      <sheetName val="1210"/>
      <sheetName val="2210"/>
      <sheetName val="3210"/>
      <sheetName val="8200"/>
    </sheetNames>
    <sheetDataSet>
      <sheetData sheetId="0"/>
      <sheetData sheetId="1"/>
      <sheetData sheetId="2">
        <row r="4">
          <cell r="D4">
            <v>688</v>
          </cell>
        </row>
        <row r="5">
          <cell r="L5">
            <v>171202</v>
          </cell>
        </row>
        <row r="6">
          <cell r="L6">
            <v>171202</v>
          </cell>
        </row>
        <row r="7">
          <cell r="L7">
            <v>0</v>
          </cell>
        </row>
        <row r="8">
          <cell r="L8">
            <v>0</v>
          </cell>
        </row>
        <row r="9">
          <cell r="L9">
            <v>0</v>
          </cell>
        </row>
        <row r="12">
          <cell r="D12">
            <v>6812</v>
          </cell>
          <cell r="L12">
            <v>0</v>
          </cell>
        </row>
        <row r="13">
          <cell r="L13">
            <v>-80422</v>
          </cell>
        </row>
        <row r="16">
          <cell r="D16">
            <v>0</v>
          </cell>
          <cell r="L16">
            <v>31875</v>
          </cell>
        </row>
        <row r="17">
          <cell r="L17">
            <v>-32006</v>
          </cell>
        </row>
        <row r="18">
          <cell r="L18">
            <v>0</v>
          </cell>
        </row>
        <row r="19">
          <cell r="D19">
            <v>0</v>
          </cell>
          <cell r="L19">
            <v>0</v>
          </cell>
        </row>
        <row r="20">
          <cell r="L20">
            <v>0</v>
          </cell>
        </row>
        <row r="26">
          <cell r="D26">
            <v>0</v>
          </cell>
          <cell r="L26">
            <v>0</v>
          </cell>
        </row>
        <row r="28">
          <cell r="L28">
            <v>0</v>
          </cell>
        </row>
        <row r="33">
          <cell r="D33">
            <v>0</v>
          </cell>
        </row>
        <row r="34">
          <cell r="D34">
            <v>0</v>
          </cell>
        </row>
        <row r="35">
          <cell r="L35">
            <v>0</v>
          </cell>
        </row>
        <row r="36">
          <cell r="D36">
            <v>0</v>
          </cell>
          <cell r="L36">
            <v>0</v>
          </cell>
        </row>
        <row r="37">
          <cell r="D37">
            <v>31935</v>
          </cell>
        </row>
        <row r="39">
          <cell r="L39">
            <v>0</v>
          </cell>
        </row>
        <row r="40">
          <cell r="L40">
            <v>0</v>
          </cell>
        </row>
        <row r="41">
          <cell r="L41">
            <v>0</v>
          </cell>
        </row>
        <row r="42">
          <cell r="L42">
            <v>0</v>
          </cell>
        </row>
        <row r="43">
          <cell r="L43">
            <v>0</v>
          </cell>
        </row>
        <row r="44">
          <cell r="L44">
            <v>0</v>
          </cell>
        </row>
        <row r="46">
          <cell r="L46">
            <v>0</v>
          </cell>
        </row>
        <row r="47">
          <cell r="L47">
            <v>0</v>
          </cell>
        </row>
        <row r="48">
          <cell r="D48">
            <v>66082</v>
          </cell>
        </row>
        <row r="50">
          <cell r="L50">
            <v>0</v>
          </cell>
        </row>
        <row r="51">
          <cell r="L51">
            <v>0</v>
          </cell>
        </row>
        <row r="54">
          <cell r="L54">
            <v>465</v>
          </cell>
        </row>
        <row r="55">
          <cell r="L55">
            <v>0</v>
          </cell>
        </row>
        <row r="56">
          <cell r="L56">
            <v>180897</v>
          </cell>
        </row>
        <row r="59">
          <cell r="D59">
            <v>0</v>
          </cell>
        </row>
        <row r="66">
          <cell r="D66">
            <v>200174</v>
          </cell>
        </row>
        <row r="67">
          <cell r="L67">
            <v>223221</v>
          </cell>
        </row>
        <row r="68">
          <cell r="L68">
            <v>0</v>
          </cell>
        </row>
        <row r="73">
          <cell r="D73">
            <v>5643</v>
          </cell>
        </row>
        <row r="74">
          <cell r="D74">
            <v>183898</v>
          </cell>
        </row>
      </sheetData>
      <sheetData sheetId="3">
        <row r="4">
          <cell r="D4">
            <v>2306030</v>
          </cell>
        </row>
        <row r="7">
          <cell r="D7">
            <v>0</v>
          </cell>
        </row>
        <row r="8">
          <cell r="D8">
            <v>0</v>
          </cell>
        </row>
        <row r="9">
          <cell r="D9">
            <v>-280341</v>
          </cell>
        </row>
        <row r="14">
          <cell r="D14">
            <v>0</v>
          </cell>
        </row>
        <row r="17">
          <cell r="D17">
            <v>-1961461</v>
          </cell>
        </row>
        <row r="21">
          <cell r="D21">
            <v>-105573</v>
          </cell>
        </row>
        <row r="26">
          <cell r="D26">
            <v>-5623</v>
          </cell>
        </row>
        <row r="27">
          <cell r="D27">
            <v>0</v>
          </cell>
        </row>
        <row r="28">
          <cell r="D28">
            <v>0</v>
          </cell>
        </row>
        <row r="29">
          <cell r="D29">
            <v>0</v>
          </cell>
        </row>
        <row r="32">
          <cell r="D32">
            <v>0</v>
          </cell>
        </row>
        <row r="33">
          <cell r="D33">
            <v>16605</v>
          </cell>
        </row>
        <row r="35">
          <cell r="D35">
            <v>1132</v>
          </cell>
        </row>
        <row r="44">
          <cell r="D44">
            <v>-4663</v>
          </cell>
        </row>
        <row r="48">
          <cell r="D48">
            <v>0</v>
          </cell>
        </row>
        <row r="51">
          <cell r="D51">
            <v>1888</v>
          </cell>
        </row>
        <row r="52">
          <cell r="D52">
            <v>0</v>
          </cell>
        </row>
        <row r="55">
          <cell r="D55">
            <v>0</v>
          </cell>
        </row>
        <row r="61">
          <cell r="D61">
            <v>0</v>
          </cell>
        </row>
        <row r="64">
          <cell r="D64">
            <v>0</v>
          </cell>
        </row>
      </sheetData>
      <sheetData sheetId="4"/>
      <sheetData sheetId="5">
        <row r="6">
          <cell r="D6">
            <v>62</v>
          </cell>
        </row>
        <row r="30">
          <cell r="H30" t="str">
            <v>Sin información</v>
          </cell>
        </row>
        <row r="31">
          <cell r="H31" t="str">
            <v>No aplica</v>
          </cell>
        </row>
        <row r="32">
          <cell r="H32" t="str">
            <v>No aplica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Datos"/>
      <sheetName val="1210"/>
      <sheetName val="2210"/>
      <sheetName val="3210"/>
      <sheetName val="8200"/>
    </sheetNames>
    <sheetDataSet>
      <sheetData sheetId="0"/>
      <sheetData sheetId="1"/>
      <sheetData sheetId="2">
        <row r="4">
          <cell r="D4">
            <v>4918</v>
          </cell>
        </row>
        <row r="5">
          <cell r="L5">
            <v>73428</v>
          </cell>
        </row>
        <row r="6">
          <cell r="L6">
            <v>73428</v>
          </cell>
        </row>
        <row r="7">
          <cell r="L7">
            <v>0</v>
          </cell>
        </row>
        <row r="8">
          <cell r="L8">
            <v>0</v>
          </cell>
        </row>
        <row r="9">
          <cell r="L9">
            <v>139</v>
          </cell>
        </row>
        <row r="12">
          <cell r="D12">
            <v>15493</v>
          </cell>
          <cell r="L12">
            <v>0</v>
          </cell>
        </row>
        <row r="13">
          <cell r="L13">
            <v>-84245</v>
          </cell>
        </row>
        <row r="16">
          <cell r="D16">
            <v>0</v>
          </cell>
          <cell r="L16">
            <v>435669</v>
          </cell>
        </row>
        <row r="17">
          <cell r="L17">
            <v>-18603</v>
          </cell>
        </row>
        <row r="18">
          <cell r="L18">
            <v>0</v>
          </cell>
        </row>
        <row r="19">
          <cell r="D19">
            <v>0</v>
          </cell>
          <cell r="L19">
            <v>0</v>
          </cell>
        </row>
        <row r="20">
          <cell r="L20">
            <v>0</v>
          </cell>
        </row>
        <row r="26">
          <cell r="D26">
            <v>0</v>
          </cell>
          <cell r="L26">
            <v>0</v>
          </cell>
        </row>
        <row r="28">
          <cell r="L28">
            <v>0</v>
          </cell>
        </row>
        <row r="33">
          <cell r="D33">
            <v>0</v>
          </cell>
        </row>
        <row r="34">
          <cell r="D34">
            <v>0</v>
          </cell>
        </row>
        <row r="35">
          <cell r="L35">
            <v>0</v>
          </cell>
        </row>
        <row r="36">
          <cell r="D36">
            <v>0</v>
          </cell>
          <cell r="L36">
            <v>0</v>
          </cell>
        </row>
        <row r="37">
          <cell r="D37">
            <v>0</v>
          </cell>
        </row>
        <row r="39">
          <cell r="L39">
            <v>0</v>
          </cell>
        </row>
        <row r="40">
          <cell r="L40">
            <v>0</v>
          </cell>
        </row>
        <row r="41">
          <cell r="L41">
            <v>0</v>
          </cell>
        </row>
        <row r="42">
          <cell r="L42">
            <v>0</v>
          </cell>
        </row>
        <row r="43">
          <cell r="L43">
            <v>0</v>
          </cell>
        </row>
        <row r="44">
          <cell r="L44">
            <v>0</v>
          </cell>
        </row>
        <row r="46">
          <cell r="L46">
            <v>0</v>
          </cell>
        </row>
        <row r="47">
          <cell r="L47">
            <v>0</v>
          </cell>
        </row>
        <row r="48">
          <cell r="D48">
            <v>325616</v>
          </cell>
        </row>
        <row r="50">
          <cell r="L50">
            <v>0</v>
          </cell>
        </row>
        <row r="51">
          <cell r="L51">
            <v>0</v>
          </cell>
        </row>
        <row r="54">
          <cell r="L54">
            <v>0</v>
          </cell>
        </row>
        <row r="55">
          <cell r="L55">
            <v>0</v>
          </cell>
        </row>
        <row r="56">
          <cell r="L56">
            <v>69632</v>
          </cell>
        </row>
        <row r="59">
          <cell r="D59">
            <v>0</v>
          </cell>
        </row>
        <row r="66">
          <cell r="D66">
            <v>0</v>
          </cell>
        </row>
        <row r="67">
          <cell r="L67">
            <v>0</v>
          </cell>
        </row>
        <row r="68">
          <cell r="L68">
            <v>0</v>
          </cell>
        </row>
        <row r="73">
          <cell r="D73">
            <v>0</v>
          </cell>
        </row>
        <row r="74">
          <cell r="D74">
            <v>129993</v>
          </cell>
        </row>
      </sheetData>
      <sheetData sheetId="3">
        <row r="4">
          <cell r="D4">
            <v>783099</v>
          </cell>
        </row>
        <row r="7">
          <cell r="D7">
            <v>0</v>
          </cell>
        </row>
        <row r="8">
          <cell r="D8">
            <v>0</v>
          </cell>
        </row>
        <row r="9">
          <cell r="D9">
            <v>-1030</v>
          </cell>
        </row>
        <row r="14">
          <cell r="D14">
            <v>1120</v>
          </cell>
        </row>
        <row r="17">
          <cell r="D17">
            <v>-743954</v>
          </cell>
        </row>
        <row r="21">
          <cell r="D21">
            <v>-48577</v>
          </cell>
        </row>
        <row r="26">
          <cell r="D26">
            <v>-6438</v>
          </cell>
        </row>
        <row r="27">
          <cell r="D27">
            <v>0</v>
          </cell>
        </row>
        <row r="28">
          <cell r="D28">
            <v>0</v>
          </cell>
        </row>
        <row r="29">
          <cell r="D29">
            <v>0</v>
          </cell>
        </row>
        <row r="32">
          <cell r="D32">
            <v>0</v>
          </cell>
        </row>
        <row r="33">
          <cell r="D33">
            <v>-2770</v>
          </cell>
        </row>
        <row r="35">
          <cell r="D35">
            <v>19</v>
          </cell>
        </row>
        <row r="44">
          <cell r="D44">
            <v>-72</v>
          </cell>
        </row>
        <row r="48">
          <cell r="D48">
            <v>0</v>
          </cell>
        </row>
        <row r="51">
          <cell r="D51">
            <v>0</v>
          </cell>
        </row>
        <row r="52">
          <cell r="D52">
            <v>0</v>
          </cell>
        </row>
        <row r="55">
          <cell r="D55">
            <v>0</v>
          </cell>
        </row>
        <row r="61">
          <cell r="D61">
            <v>0</v>
          </cell>
        </row>
        <row r="64">
          <cell r="D64">
            <v>0</v>
          </cell>
        </row>
      </sheetData>
      <sheetData sheetId="4"/>
      <sheetData sheetId="5">
        <row r="6">
          <cell r="D6">
            <v>26</v>
          </cell>
        </row>
        <row r="30">
          <cell r="H30" t="str">
            <v>Sin información</v>
          </cell>
        </row>
        <row r="31">
          <cell r="H31" t="str">
            <v>No aplica</v>
          </cell>
        </row>
        <row r="32">
          <cell r="H32" t="str">
            <v>No aplica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Datos"/>
      <sheetName val="1220"/>
      <sheetName val="2220"/>
      <sheetName val="3220"/>
      <sheetName val="8200"/>
    </sheetNames>
    <sheetDataSet>
      <sheetData sheetId="0"/>
      <sheetData sheetId="1"/>
      <sheetData sheetId="2">
        <row r="4">
          <cell r="D4">
            <v>0</v>
          </cell>
        </row>
        <row r="5">
          <cell r="L5">
            <v>86300</v>
          </cell>
        </row>
        <row r="6">
          <cell r="L6">
            <v>86300</v>
          </cell>
        </row>
        <row r="7">
          <cell r="L7">
            <v>0</v>
          </cell>
        </row>
        <row r="8">
          <cell r="L8">
            <v>0</v>
          </cell>
        </row>
        <row r="9">
          <cell r="L9">
            <v>69908.38</v>
          </cell>
        </row>
        <row r="12">
          <cell r="D12">
            <v>7327.23</v>
          </cell>
          <cell r="L12">
            <v>0</v>
          </cell>
        </row>
        <row r="13">
          <cell r="L13">
            <v>0</v>
          </cell>
        </row>
        <row r="16">
          <cell r="D16">
            <v>0</v>
          </cell>
          <cell r="L16">
            <v>0</v>
          </cell>
        </row>
        <row r="17">
          <cell r="L17">
            <v>-121298.74</v>
          </cell>
        </row>
        <row r="18">
          <cell r="L18">
            <v>0</v>
          </cell>
        </row>
        <row r="19">
          <cell r="D19">
            <v>0</v>
          </cell>
          <cell r="L19"/>
        </row>
        <row r="20">
          <cell r="L20">
            <v>0</v>
          </cell>
        </row>
        <row r="26">
          <cell r="D26">
            <v>0</v>
          </cell>
          <cell r="L26">
            <v>0</v>
          </cell>
        </row>
        <row r="28">
          <cell r="L28">
            <v>0</v>
          </cell>
        </row>
        <row r="33">
          <cell r="D33">
            <v>7.48</v>
          </cell>
        </row>
        <row r="34">
          <cell r="D34">
            <v>0</v>
          </cell>
        </row>
        <row r="35">
          <cell r="L35">
            <v>0</v>
          </cell>
        </row>
        <row r="36">
          <cell r="D36"/>
          <cell r="L36">
            <v>0</v>
          </cell>
        </row>
        <row r="37">
          <cell r="D37">
            <v>0</v>
          </cell>
        </row>
        <row r="39">
          <cell r="L39">
            <v>0</v>
          </cell>
        </row>
        <row r="40">
          <cell r="L40">
            <v>0</v>
          </cell>
        </row>
        <row r="41">
          <cell r="L41">
            <v>0</v>
          </cell>
        </row>
        <row r="42">
          <cell r="L42">
            <v>0</v>
          </cell>
        </row>
        <row r="43">
          <cell r="L43">
            <v>0</v>
          </cell>
        </row>
        <row r="44">
          <cell r="L44">
            <v>0</v>
          </cell>
        </row>
        <row r="46">
          <cell r="L46"/>
        </row>
        <row r="47">
          <cell r="L47">
            <v>0</v>
          </cell>
        </row>
        <row r="48">
          <cell r="D48">
            <v>58639.920000000006</v>
          </cell>
        </row>
        <row r="50">
          <cell r="L50">
            <v>580.6</v>
          </cell>
        </row>
        <row r="51">
          <cell r="L51">
            <v>0</v>
          </cell>
        </row>
        <row r="54">
          <cell r="L54">
            <v>23192.22</v>
          </cell>
        </row>
        <row r="55">
          <cell r="L55">
            <v>0</v>
          </cell>
        </row>
        <row r="56">
          <cell r="L56">
            <v>9596.43</v>
          </cell>
        </row>
        <row r="59">
          <cell r="D59">
            <v>0</v>
          </cell>
        </row>
        <row r="66">
          <cell r="D66">
            <v>0</v>
          </cell>
        </row>
        <row r="67">
          <cell r="L67">
            <v>19578.2</v>
          </cell>
        </row>
        <row r="68">
          <cell r="L68">
            <v>0</v>
          </cell>
        </row>
        <row r="73">
          <cell r="D73">
            <v>0</v>
          </cell>
        </row>
        <row r="74">
          <cell r="D74">
            <v>21882.46</v>
          </cell>
        </row>
      </sheetData>
      <sheetData sheetId="3">
        <row r="4">
          <cell r="D4">
            <v>136910.79</v>
          </cell>
        </row>
        <row r="7">
          <cell r="D7">
            <v>0</v>
          </cell>
        </row>
        <row r="8">
          <cell r="D8">
            <v>0</v>
          </cell>
        </row>
        <row r="9">
          <cell r="D9">
            <v>0</v>
          </cell>
        </row>
        <row r="14">
          <cell r="D14">
            <v>51001.73</v>
          </cell>
        </row>
        <row r="17">
          <cell r="D17">
            <v>-123184.02</v>
          </cell>
        </row>
        <row r="21">
          <cell r="D21">
            <v>-176420.55</v>
          </cell>
        </row>
        <row r="26">
          <cell r="D26">
            <v>-1343.51</v>
          </cell>
        </row>
        <row r="27">
          <cell r="D27">
            <v>0</v>
          </cell>
        </row>
        <row r="28">
          <cell r="D28">
            <v>0</v>
          </cell>
        </row>
        <row r="29">
          <cell r="D29">
            <v>0</v>
          </cell>
        </row>
        <row r="32">
          <cell r="D32">
            <v>-7370.18</v>
          </cell>
        </row>
        <row r="35">
          <cell r="D35">
            <v>0.22</v>
          </cell>
        </row>
        <row r="44">
          <cell r="D44">
            <v>-609.72</v>
          </cell>
        </row>
        <row r="48">
          <cell r="D48">
            <v>0</v>
          </cell>
        </row>
        <row r="51">
          <cell r="D51">
            <v>-283.5</v>
          </cell>
        </row>
        <row r="52">
          <cell r="D52">
            <v>0</v>
          </cell>
        </row>
        <row r="55">
          <cell r="D55">
            <v>0</v>
          </cell>
        </row>
        <row r="61">
          <cell r="D61">
            <v>0</v>
          </cell>
        </row>
        <row r="64">
          <cell r="D64"/>
        </row>
      </sheetData>
      <sheetData sheetId="4"/>
      <sheetData sheetId="5">
        <row r="6">
          <cell r="D6">
            <v>4</v>
          </cell>
        </row>
        <row r="30">
          <cell r="H30">
            <v>5</v>
          </cell>
        </row>
        <row r="31">
          <cell r="H31" t="str">
            <v>No aplica</v>
          </cell>
        </row>
        <row r="32">
          <cell r="H32" t="str">
            <v>No aplica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5581477.5099999998</v>
          </cell>
        </row>
        <row r="5">
          <cell r="L5">
            <v>30000</v>
          </cell>
        </row>
        <row r="9">
          <cell r="L9">
            <v>995717.2</v>
          </cell>
        </row>
        <row r="12">
          <cell r="D12">
            <v>0</v>
          </cell>
        </row>
        <row r="13">
          <cell r="D13">
            <v>1716343</v>
          </cell>
          <cell r="L13">
            <v>0</v>
          </cell>
        </row>
        <row r="17">
          <cell r="D17">
            <v>0</v>
          </cell>
          <cell r="L17">
            <v>320145.71000000002</v>
          </cell>
        </row>
        <row r="20">
          <cell r="D20">
            <v>0</v>
          </cell>
          <cell r="L20">
            <v>0</v>
          </cell>
        </row>
        <row r="26">
          <cell r="L26">
            <v>5907667.7199999997</v>
          </cell>
        </row>
        <row r="27">
          <cell r="D27">
            <v>0</v>
          </cell>
        </row>
        <row r="30">
          <cell r="L30">
            <v>0</v>
          </cell>
        </row>
        <row r="34">
          <cell r="D34">
            <v>0</v>
          </cell>
        </row>
        <row r="35">
          <cell r="D35">
            <v>0</v>
          </cell>
        </row>
        <row r="37">
          <cell r="D37">
            <v>0</v>
          </cell>
          <cell r="L37">
            <v>125000.23</v>
          </cell>
        </row>
        <row r="38">
          <cell r="D38">
            <v>148680.60999999999</v>
          </cell>
          <cell r="L38">
            <v>0</v>
          </cell>
        </row>
        <row r="40">
          <cell r="L40">
            <v>0</v>
          </cell>
        </row>
        <row r="41">
          <cell r="L41">
            <v>0</v>
          </cell>
        </row>
        <row r="42">
          <cell r="L42">
            <v>0</v>
          </cell>
        </row>
        <row r="43">
          <cell r="L43">
            <v>0</v>
          </cell>
        </row>
        <row r="47">
          <cell r="L47">
            <v>0</v>
          </cell>
        </row>
        <row r="48">
          <cell r="L48">
            <v>0</v>
          </cell>
        </row>
        <row r="49">
          <cell r="D49">
            <v>297566.89</v>
          </cell>
        </row>
        <row r="50">
          <cell r="D50">
            <v>0</v>
          </cell>
        </row>
        <row r="51">
          <cell r="L51">
            <v>99999.96</v>
          </cell>
        </row>
        <row r="52">
          <cell r="L52">
            <v>0</v>
          </cell>
        </row>
        <row r="54">
          <cell r="L54">
            <v>0</v>
          </cell>
        </row>
        <row r="55">
          <cell r="L55">
            <v>0</v>
          </cell>
        </row>
        <row r="58">
          <cell r="L58">
            <v>0</v>
          </cell>
        </row>
        <row r="59">
          <cell r="L59">
            <v>769565.27</v>
          </cell>
        </row>
        <row r="61">
          <cell r="D61">
            <v>0</v>
          </cell>
        </row>
        <row r="68">
          <cell r="D68">
            <v>0</v>
          </cell>
        </row>
        <row r="69">
          <cell r="L69">
            <v>0</v>
          </cell>
        </row>
        <row r="75">
          <cell r="D75">
            <v>12622.93</v>
          </cell>
        </row>
        <row r="76">
          <cell r="D76">
            <v>491405.15</v>
          </cell>
        </row>
      </sheetData>
      <sheetData sheetId="2">
        <row r="7">
          <cell r="D7">
            <v>3547746.83</v>
          </cell>
        </row>
        <row r="14">
          <cell r="D14">
            <v>0</v>
          </cell>
        </row>
        <row r="15">
          <cell r="D15">
            <v>0</v>
          </cell>
        </row>
        <row r="20">
          <cell r="D20">
            <v>0</v>
          </cell>
        </row>
        <row r="21">
          <cell r="D21">
            <v>0</v>
          </cell>
        </row>
        <row r="22">
          <cell r="D22">
            <v>-915563.78</v>
          </cell>
        </row>
        <row r="27">
          <cell r="D27">
            <v>0</v>
          </cell>
        </row>
        <row r="30">
          <cell r="D30">
            <v>-1498242.62</v>
          </cell>
        </row>
        <row r="34">
          <cell r="D34">
            <v>-873401.41</v>
          </cell>
        </row>
        <row r="39">
          <cell r="D39">
            <v>-610210.80000000005</v>
          </cell>
        </row>
        <row r="40">
          <cell r="D40">
            <v>681418.03</v>
          </cell>
        </row>
        <row r="43">
          <cell r="D43">
            <v>0</v>
          </cell>
        </row>
        <row r="44">
          <cell r="D44">
            <v>0</v>
          </cell>
        </row>
        <row r="48">
          <cell r="D48">
            <v>16531.03</v>
          </cell>
        </row>
        <row r="50">
          <cell r="D50">
            <v>309.02999999999997</v>
          </cell>
        </row>
        <row r="58">
          <cell r="D58">
            <v>-28440.6</v>
          </cell>
        </row>
        <row r="62">
          <cell r="D62">
            <v>0</v>
          </cell>
        </row>
        <row r="65">
          <cell r="D65">
            <v>0</v>
          </cell>
        </row>
        <row r="66">
          <cell r="D66">
            <v>0</v>
          </cell>
        </row>
        <row r="69">
          <cell r="D69">
            <v>0</v>
          </cell>
        </row>
        <row r="75">
          <cell r="D75">
            <v>0</v>
          </cell>
        </row>
      </sheetData>
      <sheetData sheetId="3"/>
      <sheetData sheetId="4">
        <row r="6">
          <cell r="D6">
            <v>51</v>
          </cell>
        </row>
        <row r="28">
          <cell r="H28">
            <v>55</v>
          </cell>
        </row>
        <row r="29">
          <cell r="H29" t="str">
            <v>No aplica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Datos"/>
      <sheetName val="1305"/>
      <sheetName val="2305"/>
      <sheetName val="4305"/>
      <sheetName val="8300"/>
    </sheetNames>
    <sheetDataSet>
      <sheetData sheetId="0"/>
      <sheetData sheetId="1"/>
      <sheetData sheetId="2">
        <row r="4">
          <cell r="D4">
            <v>9025</v>
          </cell>
        </row>
        <row r="5">
          <cell r="L5">
            <v>1660594</v>
          </cell>
        </row>
        <row r="9">
          <cell r="L9">
            <v>1108667</v>
          </cell>
        </row>
        <row r="12">
          <cell r="D12">
            <v>0</v>
          </cell>
        </row>
        <row r="13">
          <cell r="L13">
            <v>1200835</v>
          </cell>
        </row>
        <row r="17">
          <cell r="L17">
            <v>39462</v>
          </cell>
        </row>
        <row r="19">
          <cell r="D19">
            <v>4469370</v>
          </cell>
        </row>
        <row r="20">
          <cell r="L20">
            <v>0</v>
          </cell>
        </row>
        <row r="23">
          <cell r="D23">
            <v>0</v>
          </cell>
        </row>
        <row r="26">
          <cell r="D26">
            <v>0</v>
          </cell>
          <cell r="L26">
            <v>1176741</v>
          </cell>
        </row>
        <row r="30">
          <cell r="L30">
            <v>0</v>
          </cell>
        </row>
        <row r="33">
          <cell r="D33">
            <v>4040</v>
          </cell>
        </row>
        <row r="36">
          <cell r="L36">
            <v>0</v>
          </cell>
        </row>
        <row r="37">
          <cell r="L37">
            <v>0</v>
          </cell>
        </row>
        <row r="38">
          <cell r="L38">
            <v>0</v>
          </cell>
        </row>
        <row r="39">
          <cell r="L39">
            <v>0</v>
          </cell>
        </row>
        <row r="40">
          <cell r="D40">
            <v>0</v>
          </cell>
          <cell r="L40">
            <v>0</v>
          </cell>
        </row>
        <row r="41">
          <cell r="D41">
            <v>0</v>
          </cell>
          <cell r="L41">
            <v>0</v>
          </cell>
        </row>
        <row r="42">
          <cell r="L42">
            <v>0</v>
          </cell>
        </row>
        <row r="43">
          <cell r="D43">
            <v>0</v>
          </cell>
          <cell r="L43">
            <v>0</v>
          </cell>
        </row>
        <row r="44">
          <cell r="D44">
            <v>17500</v>
          </cell>
        </row>
        <row r="47">
          <cell r="L47">
            <v>0</v>
          </cell>
        </row>
        <row r="48">
          <cell r="L48">
            <v>2761828</v>
          </cell>
        </row>
        <row r="50">
          <cell r="L50">
            <v>0</v>
          </cell>
        </row>
        <row r="51">
          <cell r="L51">
            <v>16177</v>
          </cell>
        </row>
        <row r="52">
          <cell r="L52">
            <v>0</v>
          </cell>
        </row>
        <row r="53">
          <cell r="L53">
            <v>0</v>
          </cell>
        </row>
        <row r="54">
          <cell r="L54">
            <v>4390046</v>
          </cell>
        </row>
        <row r="55">
          <cell r="D55">
            <v>1490518</v>
          </cell>
          <cell r="L55">
            <v>0</v>
          </cell>
        </row>
        <row r="56">
          <cell r="D56">
            <v>1686654</v>
          </cell>
        </row>
        <row r="58">
          <cell r="L58">
            <v>436689</v>
          </cell>
        </row>
        <row r="59">
          <cell r="L59">
            <v>601679</v>
          </cell>
        </row>
        <row r="66">
          <cell r="D66">
            <v>0</v>
          </cell>
        </row>
        <row r="69">
          <cell r="L69">
            <v>733638</v>
          </cell>
        </row>
        <row r="73">
          <cell r="D73">
            <v>2890000</v>
          </cell>
        </row>
        <row r="80">
          <cell r="D80">
            <v>68955</v>
          </cell>
        </row>
        <row r="81">
          <cell r="D81">
            <v>3490294</v>
          </cell>
        </row>
      </sheetData>
      <sheetData sheetId="3">
        <row r="7">
          <cell r="D7">
            <v>8201003</v>
          </cell>
        </row>
        <row r="14">
          <cell r="D14">
            <v>0</v>
          </cell>
        </row>
        <row r="15">
          <cell r="D15">
            <v>-1629816</v>
          </cell>
        </row>
        <row r="20">
          <cell r="D20">
            <v>0</v>
          </cell>
        </row>
        <row r="21">
          <cell r="D21">
            <v>0</v>
          </cell>
        </row>
        <row r="22">
          <cell r="D22">
            <v>0</v>
          </cell>
        </row>
        <row r="27">
          <cell r="D27">
            <v>890</v>
          </cell>
        </row>
        <row r="30">
          <cell r="D30">
            <v>-2500521</v>
          </cell>
        </row>
        <row r="34">
          <cell r="D34">
            <v>-3891224</v>
          </cell>
        </row>
        <row r="39">
          <cell r="D39">
            <v>-217539</v>
          </cell>
        </row>
        <row r="40">
          <cell r="D40">
            <v>60587</v>
          </cell>
        </row>
        <row r="43">
          <cell r="D43">
            <v>0</v>
          </cell>
        </row>
        <row r="44">
          <cell r="D44">
            <v>0</v>
          </cell>
        </row>
        <row r="48">
          <cell r="D48">
            <v>0</v>
          </cell>
        </row>
        <row r="50">
          <cell r="D50">
            <v>16740</v>
          </cell>
        </row>
        <row r="58">
          <cell r="D58">
            <v>-658</v>
          </cell>
        </row>
        <row r="62">
          <cell r="D62">
            <v>0</v>
          </cell>
        </row>
        <row r="65">
          <cell r="D65">
            <v>0</v>
          </cell>
        </row>
        <row r="66">
          <cell r="D66">
            <v>0</v>
          </cell>
        </row>
        <row r="69">
          <cell r="D69">
            <v>0</v>
          </cell>
        </row>
        <row r="75">
          <cell r="D75">
            <v>0</v>
          </cell>
        </row>
      </sheetData>
      <sheetData sheetId="4"/>
      <sheetData sheetId="5">
        <row r="6">
          <cell r="D6">
            <v>75</v>
          </cell>
        </row>
        <row r="28">
          <cell r="H28">
            <v>15</v>
          </cell>
        </row>
        <row r="29">
          <cell r="H29">
            <v>14</v>
          </cell>
        </row>
        <row r="30">
          <cell r="H30">
            <v>26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1315"/>
      <sheetName val="2315"/>
      <sheetName val="Acerno_Cache_XXXXX"/>
      <sheetName val="8300"/>
    </sheetNames>
    <sheetDataSet>
      <sheetData sheetId="0"/>
      <sheetData sheetId="1">
        <row r="4">
          <cell r="D4">
            <v>5377294.7699999996</v>
          </cell>
        </row>
        <row r="5">
          <cell r="L5">
            <v>150000</v>
          </cell>
        </row>
        <row r="9">
          <cell r="L9">
            <v>660486.31999999995</v>
          </cell>
        </row>
        <row r="12">
          <cell r="D12">
            <v>0</v>
          </cell>
        </row>
        <row r="13">
          <cell r="D13">
            <v>89614.12</v>
          </cell>
          <cell r="L13">
            <v>0</v>
          </cell>
        </row>
        <row r="17">
          <cell r="D17">
            <v>0</v>
          </cell>
          <cell r="L17">
            <v>287357.98</v>
          </cell>
        </row>
        <row r="20">
          <cell r="D20">
            <v>1000</v>
          </cell>
          <cell r="L20">
            <v>0</v>
          </cell>
        </row>
        <row r="26">
          <cell r="L26">
            <v>5438454.7699999996</v>
          </cell>
        </row>
        <row r="27">
          <cell r="D27">
            <v>150000</v>
          </cell>
        </row>
        <row r="30">
          <cell r="L30">
            <v>0</v>
          </cell>
        </row>
        <row r="34">
          <cell r="D34">
            <v>0</v>
          </cell>
        </row>
        <row r="35">
          <cell r="D35">
            <v>0</v>
          </cell>
        </row>
        <row r="37">
          <cell r="D37">
            <v>0</v>
          </cell>
          <cell r="L37">
            <v>0</v>
          </cell>
        </row>
        <row r="38">
          <cell r="D38">
            <v>0</v>
          </cell>
          <cell r="L38">
            <v>0</v>
          </cell>
        </row>
        <row r="40">
          <cell r="L40">
            <v>26622</v>
          </cell>
        </row>
        <row r="41">
          <cell r="L41">
            <v>0</v>
          </cell>
        </row>
        <row r="42">
          <cell r="L42">
            <v>0</v>
          </cell>
        </row>
        <row r="43">
          <cell r="L43">
            <v>0</v>
          </cell>
        </row>
        <row r="47">
          <cell r="L47">
            <v>0</v>
          </cell>
        </row>
        <row r="48">
          <cell r="L48">
            <v>0</v>
          </cell>
        </row>
        <row r="49">
          <cell r="D49">
            <v>0</v>
          </cell>
        </row>
        <row r="50">
          <cell r="D50">
            <v>272215.92</v>
          </cell>
        </row>
        <row r="51">
          <cell r="L51">
            <v>0</v>
          </cell>
        </row>
        <row r="52">
          <cell r="L52">
            <v>0</v>
          </cell>
        </row>
        <row r="54">
          <cell r="L54">
            <v>74464.69</v>
          </cell>
        </row>
        <row r="55">
          <cell r="L55">
            <v>0</v>
          </cell>
        </row>
        <row r="58">
          <cell r="L58">
            <v>0</v>
          </cell>
        </row>
        <row r="59">
          <cell r="L59">
            <v>122064.20999999999</v>
          </cell>
        </row>
        <row r="61">
          <cell r="D61">
            <v>0</v>
          </cell>
        </row>
        <row r="68">
          <cell r="D68">
            <v>250000</v>
          </cell>
        </row>
        <row r="69">
          <cell r="L69">
            <v>0</v>
          </cell>
        </row>
        <row r="75">
          <cell r="D75">
            <v>0</v>
          </cell>
        </row>
        <row r="76">
          <cell r="D76">
            <v>619325.16</v>
          </cell>
        </row>
      </sheetData>
      <sheetData sheetId="2">
        <row r="7">
          <cell r="D7">
            <v>126756.58</v>
          </cell>
        </row>
        <row r="14">
          <cell r="D14">
            <v>0</v>
          </cell>
        </row>
        <row r="15">
          <cell r="D15">
            <v>0</v>
          </cell>
        </row>
        <row r="20">
          <cell r="D20">
            <v>0</v>
          </cell>
        </row>
        <row r="21">
          <cell r="D21">
            <v>0</v>
          </cell>
        </row>
        <row r="22">
          <cell r="D22">
            <v>0</v>
          </cell>
        </row>
        <row r="27">
          <cell r="D27">
            <v>1267958.24</v>
          </cell>
        </row>
        <row r="30">
          <cell r="D30">
            <v>-399709.79</v>
          </cell>
        </row>
        <row r="34">
          <cell r="D34">
            <v>-692119.58</v>
          </cell>
        </row>
        <row r="39">
          <cell r="D39">
            <v>-212102.66</v>
          </cell>
        </row>
        <row r="40">
          <cell r="D40">
            <v>266637.31</v>
          </cell>
        </row>
        <row r="43">
          <cell r="D43">
            <v>0</v>
          </cell>
        </row>
        <row r="44">
          <cell r="D44">
            <v>-72010.47</v>
          </cell>
        </row>
        <row r="48">
          <cell r="D48">
            <v>0</v>
          </cell>
        </row>
        <row r="50">
          <cell r="D50">
            <v>1948.35</v>
          </cell>
        </row>
        <row r="58">
          <cell r="D58">
            <v>0</v>
          </cell>
        </row>
        <row r="62">
          <cell r="D62">
            <v>0</v>
          </cell>
        </row>
        <row r="65">
          <cell r="D65">
            <v>0</v>
          </cell>
        </row>
        <row r="66">
          <cell r="D66">
            <v>0</v>
          </cell>
        </row>
        <row r="69">
          <cell r="D69">
            <v>0</v>
          </cell>
        </row>
        <row r="75">
          <cell r="D75">
            <v>0</v>
          </cell>
        </row>
      </sheetData>
      <sheetData sheetId="3"/>
      <sheetData sheetId="4">
        <row r="6">
          <cell r="D6">
            <v>9</v>
          </cell>
        </row>
        <row r="28">
          <cell r="H28">
            <v>24.74</v>
          </cell>
        </row>
        <row r="29">
          <cell r="H29" t="str">
            <v>No aplica</v>
          </cell>
        </row>
        <row r="30">
          <cell r="H30" t="str">
            <v>No aplica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Datos"/>
      <sheetName val="1305"/>
      <sheetName val="2305"/>
      <sheetName val="4305"/>
      <sheetName val="8300"/>
    </sheetNames>
    <sheetDataSet>
      <sheetData sheetId="0"/>
      <sheetData sheetId="1"/>
      <sheetData sheetId="2">
        <row r="4">
          <cell r="D4">
            <v>2349.65</v>
          </cell>
        </row>
        <row r="5">
          <cell r="L5">
            <v>306625.94</v>
          </cell>
        </row>
        <row r="9">
          <cell r="L9">
            <v>665690.96</v>
          </cell>
        </row>
        <row r="12">
          <cell r="D12">
            <v>142880.29999999999</v>
          </cell>
        </row>
        <row r="13">
          <cell r="L13">
            <v>0</v>
          </cell>
        </row>
        <row r="17">
          <cell r="L17">
            <v>12000</v>
          </cell>
        </row>
        <row r="19">
          <cell r="D19">
            <v>6591310</v>
          </cell>
        </row>
        <row r="20">
          <cell r="L20">
            <v>0</v>
          </cell>
        </row>
        <row r="23">
          <cell r="D23">
            <v>0</v>
          </cell>
        </row>
        <row r="26">
          <cell r="D26">
            <v>50000</v>
          </cell>
          <cell r="L26">
            <v>7581569.7300000004</v>
          </cell>
        </row>
        <row r="30">
          <cell r="L30">
            <v>0</v>
          </cell>
        </row>
        <row r="33">
          <cell r="D33">
            <v>841.05</v>
          </cell>
        </row>
        <row r="36">
          <cell r="L36">
            <v>0</v>
          </cell>
        </row>
        <row r="37">
          <cell r="L37">
            <v>0</v>
          </cell>
        </row>
        <row r="38">
          <cell r="L38">
            <v>0</v>
          </cell>
        </row>
        <row r="39">
          <cell r="L39">
            <v>0</v>
          </cell>
        </row>
        <row r="40">
          <cell r="D40">
            <v>492.68</v>
          </cell>
          <cell r="L40">
            <v>0</v>
          </cell>
        </row>
        <row r="41">
          <cell r="D41">
            <v>0</v>
          </cell>
          <cell r="L41">
            <v>0</v>
          </cell>
        </row>
        <row r="42">
          <cell r="L42">
            <v>0</v>
          </cell>
        </row>
        <row r="43">
          <cell r="D43">
            <v>0</v>
          </cell>
          <cell r="L43">
            <v>0</v>
          </cell>
        </row>
        <row r="44">
          <cell r="D44">
            <v>0</v>
          </cell>
        </row>
        <row r="47">
          <cell r="L47">
            <v>0</v>
          </cell>
        </row>
        <row r="48">
          <cell r="L48">
            <v>0</v>
          </cell>
        </row>
        <row r="50">
          <cell r="L50">
            <v>0</v>
          </cell>
        </row>
        <row r="51">
          <cell r="L51">
            <v>0</v>
          </cell>
        </row>
        <row r="52">
          <cell r="L52">
            <v>0</v>
          </cell>
        </row>
        <row r="53">
          <cell r="L53">
            <v>0</v>
          </cell>
        </row>
        <row r="54">
          <cell r="L54">
            <v>4080.11</v>
          </cell>
        </row>
        <row r="55">
          <cell r="D55">
            <v>1229159.72</v>
          </cell>
          <cell r="L55">
            <v>0</v>
          </cell>
        </row>
        <row r="56">
          <cell r="D56">
            <v>511516.42</v>
          </cell>
        </row>
        <row r="58">
          <cell r="L58">
            <v>413824.68</v>
          </cell>
        </row>
        <row r="59">
          <cell r="L59">
            <v>315083.49</v>
          </cell>
        </row>
        <row r="66">
          <cell r="D66">
            <v>0</v>
          </cell>
        </row>
        <row r="69">
          <cell r="L69">
            <v>139994.51</v>
          </cell>
        </row>
        <row r="73">
          <cell r="D73">
            <v>0</v>
          </cell>
        </row>
        <row r="80">
          <cell r="D80">
            <v>4869.62</v>
          </cell>
        </row>
        <row r="81">
          <cell r="D81">
            <v>905449.98</v>
          </cell>
        </row>
      </sheetData>
      <sheetData sheetId="3">
        <row r="7">
          <cell r="D7">
            <v>1582074.79</v>
          </cell>
        </row>
        <row r="14">
          <cell r="D14">
            <v>0</v>
          </cell>
        </row>
        <row r="15">
          <cell r="D15">
            <v>-33340</v>
          </cell>
        </row>
        <row r="20">
          <cell r="D20">
            <v>0</v>
          </cell>
        </row>
        <row r="21">
          <cell r="D21">
            <v>0</v>
          </cell>
        </row>
        <row r="22">
          <cell r="D22">
            <v>0</v>
          </cell>
        </row>
        <row r="27">
          <cell r="D27">
            <v>2770273.52</v>
          </cell>
        </row>
        <row r="30">
          <cell r="D30">
            <v>-3321663.26</v>
          </cell>
        </row>
        <row r="34">
          <cell r="D34">
            <v>-974389.81</v>
          </cell>
        </row>
        <row r="39">
          <cell r="D39">
            <v>-162257.23000000001</v>
          </cell>
        </row>
        <row r="40">
          <cell r="D40">
            <v>157242.04999999999</v>
          </cell>
        </row>
        <row r="43">
          <cell r="D43">
            <v>0</v>
          </cell>
        </row>
        <row r="44">
          <cell r="D44">
            <v>-4432.09</v>
          </cell>
        </row>
        <row r="48">
          <cell r="D48">
            <v>-1519.35</v>
          </cell>
        </row>
        <row r="50">
          <cell r="D50">
            <v>13.29</v>
          </cell>
        </row>
        <row r="58">
          <cell r="D58">
            <v>0</v>
          </cell>
        </row>
        <row r="62">
          <cell r="D62">
            <v>0</v>
          </cell>
        </row>
        <row r="65">
          <cell r="D65">
            <v>-1.91</v>
          </cell>
        </row>
        <row r="66">
          <cell r="D66">
            <v>0</v>
          </cell>
        </row>
        <row r="69">
          <cell r="D69">
            <v>0</v>
          </cell>
        </row>
        <row r="75">
          <cell r="D75">
            <v>0</v>
          </cell>
        </row>
      </sheetData>
      <sheetData sheetId="4"/>
      <sheetData sheetId="5">
        <row r="6">
          <cell r="D6">
            <v>89</v>
          </cell>
        </row>
        <row r="28">
          <cell r="H28">
            <v>22</v>
          </cell>
        </row>
        <row r="29">
          <cell r="H29" t="str">
            <v>Sin información</v>
          </cell>
        </row>
        <row r="30">
          <cell r="H30" t="str">
            <v>Sin información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cols>
    <col min="1" max="16384" width="11.42578125" style="113"/>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6"/>
  <sheetViews>
    <sheetView tabSelected="1" zoomScale="75" workbookViewId="0"/>
  </sheetViews>
  <sheetFormatPr baseColWidth="10" defaultColWidth="11.42578125" defaultRowHeight="12.75"/>
  <cols>
    <col min="1" max="1" width="63.7109375" style="3" customWidth="1"/>
    <col min="2" max="2" width="98.42578125" style="81" customWidth="1"/>
    <col min="3" max="16384" width="11.42578125" style="3"/>
  </cols>
  <sheetData>
    <row r="1" spans="1:207" customFormat="1" ht="60" customHeight="1">
      <c r="A1" s="5"/>
      <c r="B1" s="7" t="str">
        <f>" EJERCICIO   "&amp; Balance!Z1</f>
        <v xml:space="preserve"> EJERCICIO   2016</v>
      </c>
      <c r="C1" s="9"/>
      <c r="D1" s="9"/>
      <c r="E1" s="9"/>
      <c r="F1" s="9"/>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row>
    <row r="2" spans="1:207" customFormat="1" ht="12.95" customHeight="1" thickBot="1">
      <c r="A2" s="5"/>
      <c r="B2" s="6"/>
      <c r="C2" s="9"/>
      <c r="D2" s="9"/>
      <c r="E2" s="9"/>
      <c r="F2" s="9"/>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row>
    <row r="3" spans="1:207" customFormat="1" ht="33" customHeight="1">
      <c r="A3" s="66" t="str">
        <f>"                                            "&amp;"ENTIDADES DEPENDIENTES DE UNIVERSIDADES"</f>
        <v xml:space="preserve">                                            ENTIDADES DEPENDIENTES DE UNIVERSIDADES</v>
      </c>
      <c r="B3" s="10"/>
      <c r="C3" s="9"/>
      <c r="D3" s="9"/>
      <c r="E3" s="9"/>
      <c r="F3" s="9"/>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row>
    <row r="4" spans="1:207" customFormat="1" ht="20.100000000000001" customHeight="1">
      <c r="A4" s="14" t="str">
        <f>"AGREGADO"</f>
        <v>AGREGADO</v>
      </c>
      <c r="B4" s="69"/>
      <c r="C4" s="9"/>
      <c r="D4" s="9"/>
      <c r="E4" s="9"/>
      <c r="F4" s="9"/>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row>
    <row r="5" spans="1:207" customFormat="1" ht="15" customHeight="1" thickBot="1">
      <c r="A5" s="18"/>
      <c r="B5" s="42"/>
      <c r="C5" s="9"/>
      <c r="D5" s="9"/>
      <c r="E5" s="9"/>
      <c r="F5" s="9"/>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row>
    <row r="6" spans="1:207" customFormat="1" ht="12.95" customHeight="1">
      <c r="A6" s="20"/>
      <c r="B6" s="21"/>
      <c r="C6" s="9"/>
      <c r="D6" s="9"/>
      <c r="E6" s="9"/>
      <c r="F6" s="9"/>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row>
    <row r="7" spans="1:207" customFormat="1" ht="12.95" customHeight="1" thickBot="1">
      <c r="A7" s="20"/>
      <c r="B7" s="21"/>
      <c r="C7" s="21"/>
      <c r="D7" s="21"/>
      <c r="E7" s="21"/>
      <c r="F7" s="48"/>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row>
    <row r="8" spans="1:207" customFormat="1" ht="33" customHeight="1">
      <c r="A8" s="70" t="s">
        <v>43</v>
      </c>
      <c r="B8" s="71"/>
      <c r="C8" s="21"/>
      <c r="D8" s="21"/>
      <c r="E8" s="21"/>
      <c r="F8" s="48"/>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row>
    <row r="9" spans="1:207" customFormat="1" ht="12.95" customHeight="1">
      <c r="A9" s="21"/>
      <c r="B9" s="21"/>
      <c r="C9" s="21"/>
      <c r="D9" s="21"/>
      <c r="E9" s="21"/>
      <c r="F9" s="48"/>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row>
    <row r="10" spans="1:207" ht="18" customHeight="1">
      <c r="A10" s="1" t="s">
        <v>44</v>
      </c>
      <c r="B10" s="72" t="s">
        <v>52</v>
      </c>
    </row>
    <row r="11" spans="1:207" ht="18" customHeight="1">
      <c r="A11" s="1" t="s">
        <v>45</v>
      </c>
      <c r="B11" s="72" t="s">
        <v>82</v>
      </c>
    </row>
    <row r="12" spans="1:207" ht="18" customHeight="1">
      <c r="A12" s="1" t="s">
        <v>56</v>
      </c>
      <c r="B12" s="72" t="s">
        <v>83</v>
      </c>
    </row>
    <row r="13" spans="1:207" ht="18" customHeight="1">
      <c r="A13" s="1"/>
      <c r="B13" s="72"/>
    </row>
    <row r="14" spans="1:207" ht="18" customHeight="1">
      <c r="A14" s="1" t="s">
        <v>61</v>
      </c>
      <c r="B14" s="96">
        <f>COUNTA('Entidades agregadas'!A14:A74)</f>
        <v>19</v>
      </c>
    </row>
    <row r="15" spans="1:207" ht="18" customHeight="1">
      <c r="A15" s="1" t="s">
        <v>62</v>
      </c>
      <c r="B15" s="96">
        <f>COUNTA('Entidades no agregadas'!A14:A20)</f>
        <v>1</v>
      </c>
    </row>
    <row r="16" spans="1:207" ht="12.95" customHeight="1" thickBot="1">
      <c r="A16" s="73"/>
      <c r="B16" s="74"/>
    </row>
    <row r="17" spans="1:2" ht="12.95" customHeight="1">
      <c r="A17" s="1"/>
      <c r="B17" s="75"/>
    </row>
    <row r="18" spans="1:2" ht="12.95" customHeight="1">
      <c r="A18" s="1"/>
      <c r="B18" s="75"/>
    </row>
    <row r="19" spans="1:2" ht="12.95" customHeight="1">
      <c r="A19" s="1"/>
      <c r="B19" s="75"/>
    </row>
    <row r="20" spans="1:2" ht="12.95" customHeight="1" thickBot="1">
      <c r="A20" s="1"/>
      <c r="B20" s="75"/>
    </row>
    <row r="21" spans="1:2" ht="33" customHeight="1">
      <c r="A21" s="70" t="s">
        <v>46</v>
      </c>
      <c r="B21" s="71"/>
    </row>
    <row r="22" spans="1:2" ht="12.95" customHeight="1">
      <c r="B22" s="3"/>
    </row>
    <row r="23" spans="1:2" ht="18" customHeight="1">
      <c r="A23" s="1" t="s">
        <v>47</v>
      </c>
      <c r="B23" s="72" t="s">
        <v>84</v>
      </c>
    </row>
    <row r="24" spans="1:2" ht="18" customHeight="1">
      <c r="A24" s="1" t="s">
        <v>48</v>
      </c>
      <c r="B24" s="72" t="s">
        <v>180</v>
      </c>
    </row>
    <row r="25" spans="1:2" ht="12.95" customHeight="1" thickBot="1">
      <c r="A25" s="73"/>
      <c r="B25" s="74"/>
    </row>
    <row r="26" spans="1:2" ht="12.95" customHeight="1">
      <c r="A26" s="1"/>
      <c r="B26" s="75"/>
    </row>
    <row r="27" spans="1:2" ht="12.95" customHeight="1">
      <c r="A27" s="1"/>
      <c r="B27" s="75"/>
    </row>
    <row r="28" spans="1:2" ht="12.95" customHeight="1">
      <c r="A28" s="1"/>
      <c r="B28" s="75"/>
    </row>
    <row r="29" spans="1:2" ht="12.95" customHeight="1" thickBot="1">
      <c r="A29" s="76"/>
      <c r="B29" s="77"/>
    </row>
    <row r="30" spans="1:2" ht="33" customHeight="1">
      <c r="A30" s="70" t="s">
        <v>49</v>
      </c>
      <c r="B30" s="71"/>
    </row>
    <row r="31" spans="1:2" ht="12.95" customHeight="1">
      <c r="B31" s="3"/>
    </row>
    <row r="32" spans="1:2" ht="12.95" customHeight="1">
      <c r="A32" s="78"/>
      <c r="B32" s="118" t="s">
        <v>60</v>
      </c>
    </row>
    <row r="33" spans="1:2" ht="18" customHeight="1">
      <c r="A33" s="78"/>
      <c r="B33" s="118"/>
    </row>
    <row r="34" spans="1:2" ht="18" customHeight="1">
      <c r="A34" s="78"/>
      <c r="B34" s="118"/>
    </row>
    <row r="35" spans="1:2" ht="18" customHeight="1">
      <c r="A35" s="78"/>
      <c r="B35" s="118"/>
    </row>
    <row r="36" spans="1:2" ht="18" customHeight="1">
      <c r="A36" s="78"/>
      <c r="B36" s="118"/>
    </row>
    <row r="37" spans="1:2" ht="18" customHeight="1">
      <c r="A37" s="78"/>
      <c r="B37" s="118"/>
    </row>
    <row r="38" spans="1:2" ht="13.5" customHeight="1" thickBot="1">
      <c r="A38" s="73"/>
      <c r="B38" s="79"/>
    </row>
    <row r="39" spans="1:2" ht="12.95" customHeight="1">
      <c r="A39" s="78"/>
      <c r="B39" s="72"/>
    </row>
    <row r="40" spans="1:2" ht="12.95" customHeight="1">
      <c r="A40" s="78"/>
      <c r="B40" s="72"/>
    </row>
    <row r="41" spans="1:2" ht="12.95" customHeight="1">
      <c r="A41" s="78"/>
      <c r="B41" s="72"/>
    </row>
    <row r="42" spans="1:2" ht="12.95" customHeight="1" thickBot="1">
      <c r="A42" s="78"/>
      <c r="B42" s="77"/>
    </row>
    <row r="43" spans="1:2" ht="33" customHeight="1">
      <c r="A43" s="70" t="s">
        <v>50</v>
      </c>
      <c r="B43" s="71"/>
    </row>
    <row r="44" spans="1:2" ht="12.95" customHeight="1">
      <c r="B44" s="3"/>
    </row>
    <row r="45" spans="1:2" ht="18" customHeight="1">
      <c r="A45" s="1"/>
      <c r="B45" s="118" t="s">
        <v>181</v>
      </c>
    </row>
    <row r="46" spans="1:2" ht="18" customHeight="1">
      <c r="A46" s="76"/>
      <c r="B46" s="118"/>
    </row>
    <row r="47" spans="1:2" ht="18" customHeight="1">
      <c r="A47" s="76"/>
      <c r="B47" s="118"/>
    </row>
    <row r="48" spans="1:2" ht="18" customHeight="1">
      <c r="A48" s="76"/>
      <c r="B48" s="118"/>
    </row>
    <row r="49" spans="1:2" ht="18" customHeight="1">
      <c r="A49" s="76"/>
      <c r="B49" s="118"/>
    </row>
    <row r="50" spans="1:2" ht="18" customHeight="1">
      <c r="A50" s="76"/>
      <c r="B50" s="118"/>
    </row>
    <row r="51" spans="1:2" ht="18" customHeight="1">
      <c r="A51" s="76"/>
      <c r="B51" s="118"/>
    </row>
    <row r="52" spans="1:2" ht="18" customHeight="1">
      <c r="A52" s="76"/>
      <c r="B52" s="118"/>
    </row>
    <row r="53" spans="1:2" ht="12.95" customHeight="1" thickBot="1">
      <c r="A53" s="80"/>
      <c r="B53" s="80"/>
    </row>
    <row r="55" spans="1:2" ht="18" customHeight="1">
      <c r="A55" s="57" t="s">
        <v>85</v>
      </c>
    </row>
    <row r="56" spans="1:2" ht="18" customHeight="1">
      <c r="A56" s="30"/>
      <c r="B56" s="30"/>
    </row>
  </sheetData>
  <mergeCells count="2">
    <mergeCell ref="B45:B52"/>
    <mergeCell ref="B32:B37"/>
  </mergeCells>
  <phoneticPr fontId="1" type="noConversion"/>
  <printOptions horizontalCentered="1"/>
  <pageMargins left="0.31496062992125984" right="0.31496062992125984" top="0.59055118110236227" bottom="0.59055118110236227" header="0" footer="0"/>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S111"/>
  <sheetViews>
    <sheetView zoomScale="80" zoomScaleNormal="80" workbookViewId="0"/>
  </sheetViews>
  <sheetFormatPr baseColWidth="10" defaultColWidth="11.42578125" defaultRowHeight="12.75"/>
  <cols>
    <col min="1" max="1" width="70" style="3" customWidth="1"/>
    <col min="2" max="2" width="19.140625" style="26" customWidth="1"/>
    <col min="3" max="3" width="9.7109375" style="26" customWidth="1"/>
    <col min="4" max="7" width="56.140625" style="26" hidden="1" customWidth="1"/>
    <col min="8" max="8" width="20" style="26" hidden="1" customWidth="1"/>
    <col min="9" max="21" width="36.140625" style="26" hidden="1" customWidth="1"/>
    <col min="22" max="22" width="36.140625" style="3" hidden="1" customWidth="1"/>
    <col min="23" max="23" width="2.28515625" style="3" customWidth="1"/>
    <col min="24" max="24" width="66.28515625" style="3" customWidth="1"/>
    <col min="25" max="25" width="18" style="26" customWidth="1"/>
    <col min="26" max="26" width="9.42578125" style="3" customWidth="1"/>
    <col min="27" max="32" width="25.7109375" style="3" hidden="1" customWidth="1"/>
    <col min="33" max="45" width="16.5703125" style="3" hidden="1" customWidth="1"/>
    <col min="46" max="16384" width="11.42578125" style="3"/>
  </cols>
  <sheetData>
    <row r="1" spans="1:45" s="2" customFormat="1" ht="60" customHeight="1">
      <c r="A1" s="5"/>
      <c r="B1" s="6"/>
      <c r="C1" s="6"/>
      <c r="D1" s="6"/>
      <c r="E1" s="6"/>
      <c r="F1" s="6"/>
      <c r="G1" s="6"/>
      <c r="H1" s="6"/>
      <c r="I1" s="6"/>
      <c r="J1" s="6"/>
      <c r="K1" s="6"/>
      <c r="L1" s="6"/>
      <c r="M1" s="6"/>
      <c r="N1" s="6"/>
      <c r="O1" s="6"/>
      <c r="P1" s="6"/>
      <c r="Q1" s="6"/>
      <c r="R1" s="6"/>
      <c r="S1" s="6"/>
      <c r="T1" s="6"/>
      <c r="U1" s="6"/>
      <c r="V1" s="6"/>
      <c r="W1" s="6"/>
      <c r="X1" s="6"/>
      <c r="Y1" s="7" t="s">
        <v>14</v>
      </c>
      <c r="Z1" s="8">
        <v>2016</v>
      </c>
    </row>
    <row r="2" spans="1:45" s="2" customFormat="1" ht="12.95" customHeight="1" thickBot="1">
      <c r="A2" s="5"/>
      <c r="B2" s="6"/>
      <c r="C2" s="6"/>
      <c r="D2" s="6"/>
      <c r="E2" s="6"/>
      <c r="F2" s="6"/>
      <c r="G2" s="6"/>
      <c r="H2" s="6"/>
      <c r="I2" s="6"/>
      <c r="J2" s="6"/>
      <c r="K2" s="6"/>
      <c r="L2" s="6"/>
      <c r="M2" s="6"/>
      <c r="N2" s="6"/>
      <c r="O2" s="6"/>
      <c r="P2" s="6"/>
      <c r="Q2" s="6"/>
      <c r="R2" s="6"/>
      <c r="S2" s="6"/>
      <c r="T2" s="6"/>
      <c r="U2" s="6"/>
      <c r="V2" s="6"/>
      <c r="W2" s="6"/>
      <c r="X2" s="6"/>
      <c r="Y2" s="9"/>
      <c r="Z2" s="9"/>
    </row>
    <row r="3" spans="1:45" s="2" customFormat="1" ht="33" customHeight="1">
      <c r="A3" s="66" t="str">
        <f>Información!A3</f>
        <v xml:space="preserve">                                            ENTIDADES DEPENDIENTES DE UNIVERSIDADES</v>
      </c>
      <c r="B3" s="10"/>
      <c r="C3" s="10"/>
      <c r="D3" s="10"/>
      <c r="E3" s="10"/>
      <c r="F3" s="10"/>
      <c r="G3" s="10"/>
      <c r="H3" s="10"/>
      <c r="I3" s="10"/>
      <c r="J3" s="10"/>
      <c r="K3" s="10"/>
      <c r="L3" s="10"/>
      <c r="M3" s="10"/>
      <c r="N3" s="10"/>
      <c r="O3" s="10"/>
      <c r="P3" s="10"/>
      <c r="Q3" s="10"/>
      <c r="R3" s="10"/>
      <c r="S3" s="10"/>
      <c r="T3" s="10"/>
      <c r="U3" s="10"/>
      <c r="V3" s="11"/>
      <c r="W3" s="11"/>
      <c r="X3" s="11"/>
      <c r="Y3" s="12"/>
      <c r="Z3" s="13"/>
    </row>
    <row r="4" spans="1:45" s="2" customFormat="1" ht="20.100000000000001" customHeight="1">
      <c r="A4" s="14" t="str">
        <f>"AGREGADO"</f>
        <v>AGREGADO</v>
      </c>
      <c r="B4" s="15"/>
      <c r="C4" s="15"/>
      <c r="D4" s="15"/>
      <c r="E4" s="15"/>
      <c r="F4" s="15"/>
      <c r="G4" s="15"/>
      <c r="H4" s="15"/>
      <c r="I4" s="15"/>
      <c r="J4" s="15"/>
      <c r="K4" s="15"/>
      <c r="L4" s="15"/>
      <c r="M4" s="15"/>
      <c r="N4" s="15"/>
      <c r="O4" s="15"/>
      <c r="P4" s="15"/>
      <c r="Q4" s="15"/>
      <c r="R4" s="15"/>
      <c r="S4" s="15"/>
      <c r="T4" s="15"/>
      <c r="U4" s="15"/>
      <c r="V4" s="14"/>
      <c r="W4" s="14"/>
      <c r="X4" s="14"/>
      <c r="Y4" s="16"/>
      <c r="Z4" s="17"/>
    </row>
    <row r="5" spans="1:45" s="2" customFormat="1" ht="18" customHeight="1" thickBot="1">
      <c r="A5" s="18"/>
      <c r="B5" s="19"/>
      <c r="C5" s="19"/>
      <c r="D5" s="19"/>
      <c r="E5" s="19"/>
      <c r="F5" s="19"/>
      <c r="G5" s="19"/>
      <c r="H5" s="19"/>
      <c r="I5" s="19"/>
      <c r="J5" s="19"/>
      <c r="K5" s="19"/>
      <c r="L5" s="19"/>
      <c r="M5" s="19"/>
      <c r="N5" s="19"/>
      <c r="O5" s="19"/>
      <c r="P5" s="19"/>
      <c r="Q5" s="19"/>
      <c r="R5" s="19"/>
      <c r="S5" s="19"/>
      <c r="T5" s="19"/>
      <c r="U5" s="19"/>
      <c r="V5" s="19"/>
      <c r="W5" s="19"/>
      <c r="X5" s="67" t="str">
        <f>"Población a 01/01/"&amp;Z1</f>
        <v>Población a 01/01/2016</v>
      </c>
      <c r="Y5" s="119">
        <v>4959968</v>
      </c>
      <c r="Z5" s="119"/>
    </row>
    <row r="6" spans="1:45" s="2" customFormat="1" ht="15" customHeight="1">
      <c r="A6" s="20"/>
      <c r="B6" s="21"/>
      <c r="C6" s="21"/>
      <c r="D6" s="21"/>
      <c r="E6" s="21"/>
      <c r="F6" s="21"/>
      <c r="G6" s="21"/>
      <c r="H6" s="21"/>
      <c r="I6" s="21"/>
      <c r="J6" s="21"/>
      <c r="K6" s="21"/>
      <c r="L6" s="21"/>
      <c r="M6" s="21"/>
      <c r="N6" s="21"/>
      <c r="O6" s="21"/>
      <c r="P6" s="21"/>
      <c r="Q6" s="21"/>
      <c r="R6" s="21"/>
      <c r="S6" s="21"/>
      <c r="T6" s="21"/>
      <c r="U6" s="21"/>
      <c r="V6" s="21"/>
      <c r="W6" s="21"/>
      <c r="X6" s="22"/>
      <c r="Y6" s="16"/>
      <c r="Z6" s="16"/>
    </row>
    <row r="7" spans="1:45" s="2" customFormat="1" ht="12.95" customHeight="1">
      <c r="A7" s="20"/>
      <c r="B7" s="21"/>
      <c r="C7" s="21"/>
      <c r="D7" s="21"/>
      <c r="E7" s="21"/>
      <c r="F7" s="21"/>
      <c r="G7" s="21"/>
      <c r="H7" s="21"/>
      <c r="I7" s="21"/>
      <c r="J7" s="21"/>
      <c r="K7" s="21"/>
      <c r="L7" s="21"/>
      <c r="M7" s="21"/>
      <c r="N7" s="21"/>
      <c r="O7" s="21"/>
      <c r="P7" s="21"/>
      <c r="Q7" s="21"/>
      <c r="R7" s="21"/>
      <c r="S7" s="21"/>
      <c r="T7" s="21"/>
      <c r="U7" s="21"/>
      <c r="V7" s="21"/>
      <c r="W7" s="21"/>
      <c r="X7" s="21"/>
      <c r="Y7" s="21"/>
      <c r="Z7" s="21"/>
    </row>
    <row r="8" spans="1:45" s="2" customFormat="1" ht="21" customHeight="1">
      <c r="A8" s="23" t="s">
        <v>20</v>
      </c>
      <c r="B8" s="21"/>
      <c r="C8" s="21"/>
      <c r="D8" s="21"/>
      <c r="E8" s="21"/>
      <c r="F8" s="21"/>
      <c r="G8" s="21"/>
      <c r="H8" s="21"/>
      <c r="I8" s="39"/>
      <c r="J8" s="39"/>
      <c r="K8" s="39"/>
      <c r="L8" s="39"/>
      <c r="M8" s="39"/>
      <c r="N8" s="39"/>
      <c r="O8" s="39"/>
      <c r="P8" s="39"/>
      <c r="Q8" s="39"/>
      <c r="R8" s="39"/>
      <c r="S8" s="39"/>
      <c r="T8" s="39"/>
      <c r="U8" s="39"/>
      <c r="V8" s="21"/>
      <c r="W8" s="21"/>
      <c r="X8" s="21"/>
      <c r="Y8" s="21"/>
      <c r="Z8" s="21"/>
    </row>
    <row r="9" spans="1:45" s="2" customFormat="1" ht="18" customHeight="1">
      <c r="A9" s="24"/>
      <c r="B9" s="21"/>
      <c r="C9" s="21"/>
      <c r="D9" s="21"/>
      <c r="E9" s="21"/>
      <c r="F9" s="21"/>
      <c r="G9" s="21"/>
      <c r="H9" s="21"/>
      <c r="I9" s="21"/>
      <c r="J9" s="21"/>
      <c r="K9" s="21"/>
      <c r="L9" s="21"/>
      <c r="M9" s="21"/>
      <c r="N9" s="21"/>
      <c r="O9" s="21"/>
      <c r="P9" s="21"/>
      <c r="Q9" s="21"/>
      <c r="R9" s="21"/>
      <c r="S9" s="21"/>
      <c r="T9" s="21"/>
      <c r="U9" s="21"/>
      <c r="V9" s="21"/>
      <c r="W9" s="21"/>
      <c r="X9" s="21"/>
      <c r="Y9" s="21"/>
      <c r="Z9" s="21"/>
      <c r="AA9" s="39"/>
      <c r="AB9" s="39"/>
      <c r="AC9" s="39"/>
      <c r="AD9" s="39"/>
      <c r="AE9" s="39"/>
    </row>
    <row r="10" spans="1:45" s="2" customFormat="1" ht="12.95" customHeight="1">
      <c r="A10" s="23"/>
      <c r="B10" s="21"/>
      <c r="C10" s="21"/>
      <c r="D10" s="39">
        <v>21600</v>
      </c>
      <c r="E10" s="39">
        <v>21601</v>
      </c>
      <c r="F10" s="39">
        <v>21603</v>
      </c>
      <c r="G10" s="39">
        <v>21604</v>
      </c>
      <c r="H10" s="39">
        <v>21606</v>
      </c>
      <c r="I10" s="39">
        <v>21607</v>
      </c>
      <c r="J10" s="39">
        <v>21608</v>
      </c>
      <c r="K10" s="39">
        <v>21609</v>
      </c>
      <c r="L10" s="39">
        <v>21610</v>
      </c>
      <c r="M10" s="39">
        <v>21611</v>
      </c>
      <c r="N10" s="39">
        <v>21612</v>
      </c>
      <c r="O10" s="39">
        <v>21614</v>
      </c>
      <c r="P10" s="39">
        <v>21615</v>
      </c>
      <c r="Q10" s="39">
        <v>21616</v>
      </c>
      <c r="R10" s="39">
        <v>21617</v>
      </c>
      <c r="S10" s="39">
        <v>21618</v>
      </c>
      <c r="T10" s="39">
        <v>21619</v>
      </c>
      <c r="U10" s="39">
        <v>21620</v>
      </c>
      <c r="V10" s="39">
        <v>21621</v>
      </c>
      <c r="W10" s="39"/>
      <c r="X10" s="21"/>
      <c r="Y10" s="21"/>
      <c r="Z10" s="21"/>
      <c r="AA10" s="39">
        <v>21600</v>
      </c>
      <c r="AB10" s="39">
        <v>21601</v>
      </c>
      <c r="AC10" s="39">
        <v>21603</v>
      </c>
      <c r="AD10" s="39">
        <v>21604</v>
      </c>
      <c r="AE10" s="39">
        <v>21606</v>
      </c>
      <c r="AF10" s="39">
        <v>21607</v>
      </c>
      <c r="AG10" s="39">
        <v>21608</v>
      </c>
      <c r="AH10" s="39">
        <v>21609</v>
      </c>
      <c r="AI10" s="39">
        <v>21610</v>
      </c>
      <c r="AJ10" s="39">
        <v>21611</v>
      </c>
      <c r="AK10" s="39">
        <v>21612</v>
      </c>
      <c r="AL10" s="39">
        <v>21614</v>
      </c>
      <c r="AM10" s="39">
        <v>21615</v>
      </c>
      <c r="AN10" s="39">
        <v>21616</v>
      </c>
      <c r="AO10" s="39">
        <v>21617</v>
      </c>
      <c r="AP10" s="39">
        <v>21618</v>
      </c>
      <c r="AQ10" s="39">
        <v>21619</v>
      </c>
      <c r="AR10" s="39">
        <v>21620</v>
      </c>
      <c r="AS10" s="39">
        <v>21621</v>
      </c>
    </row>
    <row r="11" spans="1:45" ht="18" customHeight="1" thickBot="1">
      <c r="A11" s="25" t="s">
        <v>15</v>
      </c>
      <c r="B11" s="17"/>
      <c r="C11" s="17"/>
      <c r="D11" s="39" t="s">
        <v>178</v>
      </c>
      <c r="E11" s="39" t="s">
        <v>178</v>
      </c>
      <c r="F11" s="39" t="s">
        <v>10</v>
      </c>
      <c r="G11" s="39" t="s">
        <v>10</v>
      </c>
      <c r="H11" s="39" t="s">
        <v>178</v>
      </c>
      <c r="I11" s="39" t="s">
        <v>79</v>
      </c>
      <c r="J11" s="39" t="s">
        <v>179</v>
      </c>
      <c r="K11" s="39" t="s">
        <v>79</v>
      </c>
      <c r="L11" s="39" t="s">
        <v>179</v>
      </c>
      <c r="M11" s="39" t="s">
        <v>79</v>
      </c>
      <c r="N11" s="39" t="s">
        <v>79</v>
      </c>
      <c r="O11" s="39" t="s">
        <v>79</v>
      </c>
      <c r="P11" s="39" t="s">
        <v>179</v>
      </c>
      <c r="Q11" s="39" t="s">
        <v>79</v>
      </c>
      <c r="R11" s="39" t="s">
        <v>79</v>
      </c>
      <c r="S11" s="39" t="s">
        <v>79</v>
      </c>
      <c r="T11" s="39" t="s">
        <v>79</v>
      </c>
      <c r="U11" s="39" t="s">
        <v>79</v>
      </c>
      <c r="V11" s="39" t="s">
        <v>79</v>
      </c>
      <c r="W11" s="39"/>
      <c r="X11" s="17"/>
      <c r="Y11" s="3"/>
      <c r="Z11" s="26"/>
      <c r="AA11" s="39" t="s">
        <v>178</v>
      </c>
      <c r="AB11" s="39" t="s">
        <v>178</v>
      </c>
      <c r="AC11" s="39" t="s">
        <v>10</v>
      </c>
      <c r="AD11" s="39" t="s">
        <v>10</v>
      </c>
      <c r="AE11" s="39" t="s">
        <v>178</v>
      </c>
      <c r="AF11" s="39" t="s">
        <v>79</v>
      </c>
      <c r="AG11" s="39" t="s">
        <v>179</v>
      </c>
      <c r="AH11" s="39" t="s">
        <v>79</v>
      </c>
      <c r="AI11" s="39" t="s">
        <v>179</v>
      </c>
      <c r="AJ11" s="39" t="s">
        <v>79</v>
      </c>
      <c r="AK11" s="39" t="s">
        <v>79</v>
      </c>
      <c r="AL11" s="39" t="s">
        <v>79</v>
      </c>
      <c r="AM11" s="39" t="s">
        <v>179</v>
      </c>
      <c r="AN11" s="39" t="s">
        <v>79</v>
      </c>
      <c r="AO11" s="39" t="s">
        <v>79</v>
      </c>
      <c r="AP11" s="39" t="s">
        <v>79</v>
      </c>
      <c r="AQ11" s="39" t="s">
        <v>79</v>
      </c>
      <c r="AR11" s="39" t="s">
        <v>79</v>
      </c>
      <c r="AS11" s="39" t="s">
        <v>79</v>
      </c>
    </row>
    <row r="12" spans="1:45" ht="33" customHeight="1">
      <c r="A12" s="27" t="s">
        <v>16</v>
      </c>
      <c r="B12" s="28">
        <f>Z1</f>
        <v>2016</v>
      </c>
      <c r="C12" s="29" t="s">
        <v>17</v>
      </c>
      <c r="D12" s="39" t="s">
        <v>86</v>
      </c>
      <c r="E12" s="39" t="s">
        <v>87</v>
      </c>
      <c r="F12" s="39" t="s">
        <v>88</v>
      </c>
      <c r="G12" s="39" t="s">
        <v>89</v>
      </c>
      <c r="H12" s="39" t="s">
        <v>183</v>
      </c>
      <c r="I12" s="39" t="s">
        <v>90</v>
      </c>
      <c r="J12" s="39" t="s">
        <v>91</v>
      </c>
      <c r="K12" s="39" t="s">
        <v>92</v>
      </c>
      <c r="L12" s="39" t="s">
        <v>93</v>
      </c>
      <c r="M12" s="39" t="s">
        <v>94</v>
      </c>
      <c r="N12" s="39" t="s">
        <v>95</v>
      </c>
      <c r="O12" s="39" t="s">
        <v>97</v>
      </c>
      <c r="P12" s="39" t="s">
        <v>98</v>
      </c>
      <c r="Q12" s="39" t="s">
        <v>99</v>
      </c>
      <c r="R12" s="39" t="s">
        <v>184</v>
      </c>
      <c r="S12" s="39" t="s">
        <v>190</v>
      </c>
      <c r="T12" s="39" t="s">
        <v>191</v>
      </c>
      <c r="U12" s="39" t="s">
        <v>100</v>
      </c>
      <c r="V12" s="39" t="s">
        <v>185</v>
      </c>
      <c r="W12" s="39"/>
      <c r="X12" s="27" t="s">
        <v>57</v>
      </c>
      <c r="Y12" s="28">
        <f>Z1</f>
        <v>2016</v>
      </c>
      <c r="Z12" s="29" t="s">
        <v>17</v>
      </c>
      <c r="AA12" s="1" t="s">
        <v>86</v>
      </c>
      <c r="AB12" s="1" t="s">
        <v>87</v>
      </c>
      <c r="AC12" s="1" t="s">
        <v>88</v>
      </c>
      <c r="AD12" s="1" t="s">
        <v>89</v>
      </c>
      <c r="AE12" s="1" t="s">
        <v>183</v>
      </c>
      <c r="AF12" s="1" t="s">
        <v>90</v>
      </c>
      <c r="AG12" s="1" t="s">
        <v>91</v>
      </c>
      <c r="AH12" s="1" t="s">
        <v>92</v>
      </c>
      <c r="AI12" s="1" t="s">
        <v>93</v>
      </c>
      <c r="AJ12" s="1" t="s">
        <v>94</v>
      </c>
      <c r="AK12" s="1" t="s">
        <v>95</v>
      </c>
      <c r="AL12" s="1" t="s">
        <v>97</v>
      </c>
      <c r="AM12" s="1" t="s">
        <v>98</v>
      </c>
      <c r="AN12" s="1" t="s">
        <v>99</v>
      </c>
      <c r="AO12" s="1" t="s">
        <v>184</v>
      </c>
      <c r="AP12" s="1" t="s">
        <v>190</v>
      </c>
      <c r="AQ12" s="1" t="s">
        <v>191</v>
      </c>
      <c r="AR12" s="1" t="s">
        <v>100</v>
      </c>
      <c r="AS12" s="1" t="s">
        <v>185</v>
      </c>
    </row>
    <row r="13" spans="1:45" s="31" customFormat="1" ht="18" customHeight="1">
      <c r="A13" s="103" t="s">
        <v>110</v>
      </c>
      <c r="B13" s="103">
        <f>SUM(D13:V13)</f>
        <v>37525682.639999993</v>
      </c>
      <c r="C13" s="104">
        <f>IF((B13/$B$51)=0,"--",B13/$B$51)</f>
        <v>0.64881777300148069</v>
      </c>
      <c r="D13" s="41">
        <f t="shared" ref="D13:V13" si="0">SUM(D15:D28)</f>
        <v>9310324.1600000001</v>
      </c>
      <c r="E13" s="41">
        <f t="shared" si="0"/>
        <v>10377.480000000001</v>
      </c>
      <c r="F13" s="41">
        <f t="shared" si="0"/>
        <v>7500</v>
      </c>
      <c r="G13" s="41">
        <f t="shared" si="0"/>
        <v>20411</v>
      </c>
      <c r="H13" s="41">
        <f t="shared" si="0"/>
        <v>7334.7099999999991</v>
      </c>
      <c r="I13" s="41">
        <f t="shared" si="0"/>
        <v>7297820.5099999998</v>
      </c>
      <c r="J13" s="41">
        <f t="shared" si="0"/>
        <v>4482435</v>
      </c>
      <c r="K13" s="41">
        <f t="shared" si="0"/>
        <v>5617908.8899999997</v>
      </c>
      <c r="L13" s="41">
        <f t="shared" ref="L13" si="1">SUM(L15:L28)</f>
        <v>6787873.6799999997</v>
      </c>
      <c r="M13" s="41">
        <f t="shared" si="0"/>
        <v>5389.76</v>
      </c>
      <c r="N13" s="41">
        <f t="shared" si="0"/>
        <v>582714.24</v>
      </c>
      <c r="O13" s="41">
        <f t="shared" si="0"/>
        <v>196275.88999999998</v>
      </c>
      <c r="P13" s="41">
        <f t="shared" ref="P13" si="2">SUM(P15:P28)</f>
        <v>1397664.7899999998</v>
      </c>
      <c r="Q13" s="41">
        <f t="shared" si="0"/>
        <v>1230341.4000000001</v>
      </c>
      <c r="R13" s="41">
        <f t="shared" si="0"/>
        <v>23305.37</v>
      </c>
      <c r="S13" s="41">
        <f t="shared" si="0"/>
        <v>543302.07000000007</v>
      </c>
      <c r="T13" s="41">
        <f t="shared" si="0"/>
        <v>3508.83</v>
      </c>
      <c r="U13" s="41">
        <f t="shared" si="0"/>
        <v>1194.8599999999999</v>
      </c>
      <c r="V13" s="41">
        <f t="shared" si="0"/>
        <v>0</v>
      </c>
      <c r="W13" s="30"/>
      <c r="X13" s="102" t="s">
        <v>116</v>
      </c>
      <c r="Y13" s="103">
        <f t="shared" ref="Y13:Y51" si="3">SUM(AA13:AS13)</f>
        <v>39546137.200000003</v>
      </c>
      <c r="Z13" s="104">
        <f t="shared" ref="Z13:Z38" si="4">IF((Y13/$Y$51)=0,"--",Y13/$Y$51)</f>
        <v>0.68375136343462439</v>
      </c>
      <c r="AA13" s="40">
        <f t="shared" ref="AA13:AS13" si="5">AA14+AA26+AA27</f>
        <v>6823450.5899999999</v>
      </c>
      <c r="AB13" s="40">
        <f t="shared" si="5"/>
        <v>162251.93</v>
      </c>
      <c r="AC13" s="40">
        <f t="shared" si="5"/>
        <v>90649</v>
      </c>
      <c r="AD13" s="40">
        <f t="shared" si="5"/>
        <v>406388</v>
      </c>
      <c r="AE13" s="40">
        <f t="shared" si="5"/>
        <v>34909.64</v>
      </c>
      <c r="AF13" s="40">
        <f t="shared" si="5"/>
        <v>7253530.6299999999</v>
      </c>
      <c r="AG13" s="40">
        <f t="shared" si="5"/>
        <v>5186299</v>
      </c>
      <c r="AH13" s="40">
        <f t="shared" si="5"/>
        <v>6536299.0699999994</v>
      </c>
      <c r="AI13" s="40">
        <f t="shared" ref="AI13" si="6">AI14+AI26+AI27</f>
        <v>8565886.6300000008</v>
      </c>
      <c r="AJ13" s="40">
        <f t="shared" si="5"/>
        <v>549892.37</v>
      </c>
      <c r="AK13" s="40">
        <f t="shared" si="5"/>
        <v>805592.01</v>
      </c>
      <c r="AL13" s="40">
        <f t="shared" si="5"/>
        <v>38404.410000000033</v>
      </c>
      <c r="AM13" s="40">
        <f t="shared" ref="AM13" si="7">AM14+AM26+AM27</f>
        <v>1013044.0799999998</v>
      </c>
      <c r="AN13" s="40">
        <f t="shared" si="5"/>
        <v>1283239.67</v>
      </c>
      <c r="AO13" s="40">
        <f t="shared" si="5"/>
        <v>295203.93</v>
      </c>
      <c r="AP13" s="40">
        <f t="shared" si="5"/>
        <v>259437.2</v>
      </c>
      <c r="AQ13" s="40">
        <f t="shared" si="5"/>
        <v>89451.77</v>
      </c>
      <c r="AR13" s="40">
        <f t="shared" si="5"/>
        <v>135031.66999999998</v>
      </c>
      <c r="AS13" s="40">
        <f t="shared" si="5"/>
        <v>17175.599999999999</v>
      </c>
    </row>
    <row r="14" spans="1:45" s="31" customFormat="1" ht="18" customHeight="1">
      <c r="A14" s="32"/>
      <c r="B14" s="32"/>
      <c r="C14" s="33"/>
      <c r="D14" s="41"/>
      <c r="E14" s="41"/>
      <c r="F14" s="41"/>
      <c r="G14" s="41"/>
      <c r="H14" s="41"/>
      <c r="I14" s="41"/>
      <c r="J14" s="41"/>
      <c r="K14" s="41"/>
      <c r="L14" s="41"/>
      <c r="M14" s="41"/>
      <c r="N14" s="41"/>
      <c r="O14" s="41"/>
      <c r="P14" s="41"/>
      <c r="Q14" s="41"/>
      <c r="R14" s="41"/>
      <c r="S14" s="41"/>
      <c r="T14" s="41"/>
      <c r="U14" s="41"/>
      <c r="V14" s="41"/>
      <c r="W14" s="30"/>
      <c r="X14" s="103" t="s">
        <v>18</v>
      </c>
      <c r="Y14" s="103">
        <f t="shared" si="3"/>
        <v>18486095.850000001</v>
      </c>
      <c r="Z14" s="104">
        <f t="shared" si="4"/>
        <v>0.3196239667630712</v>
      </c>
      <c r="AA14" s="40">
        <f t="shared" ref="AA14:AS14" si="8">AA15+AA16+SUM(AA19:AA25)</f>
        <v>6823450.5899999999</v>
      </c>
      <c r="AB14" s="40">
        <f t="shared" si="8"/>
        <v>162251.93</v>
      </c>
      <c r="AC14" s="40">
        <f t="shared" si="8"/>
        <v>90649</v>
      </c>
      <c r="AD14" s="40">
        <f t="shared" si="8"/>
        <v>406388</v>
      </c>
      <c r="AE14" s="40">
        <f t="shared" si="8"/>
        <v>34909.64</v>
      </c>
      <c r="AF14" s="40">
        <f t="shared" si="8"/>
        <v>1345862.91</v>
      </c>
      <c r="AG14" s="40">
        <f t="shared" si="8"/>
        <v>4009558</v>
      </c>
      <c r="AH14" s="40">
        <f t="shared" si="8"/>
        <v>1097844.2999999998</v>
      </c>
      <c r="AI14" s="40">
        <f t="shared" ref="AI14" si="9">AI15+AI16+SUM(AI19:AI25)</f>
        <v>984316.89999999991</v>
      </c>
      <c r="AJ14" s="40">
        <f t="shared" si="8"/>
        <v>549892.37</v>
      </c>
      <c r="AK14" s="40">
        <f t="shared" si="8"/>
        <v>805592.01</v>
      </c>
      <c r="AL14" s="40">
        <f t="shared" si="8"/>
        <v>38404.410000000033</v>
      </c>
      <c r="AM14" s="40">
        <f t="shared" ref="AM14" si="10">AM15+AM16+SUM(AM19:AM25)</f>
        <v>674050.95</v>
      </c>
      <c r="AN14" s="40">
        <f t="shared" si="8"/>
        <v>776950.62</v>
      </c>
      <c r="AO14" s="40">
        <f t="shared" si="8"/>
        <v>277132.93</v>
      </c>
      <c r="AP14" s="40">
        <f t="shared" si="8"/>
        <v>167818.09</v>
      </c>
      <c r="AQ14" s="40">
        <f t="shared" si="8"/>
        <v>88815.930000000008</v>
      </c>
      <c r="AR14" s="40">
        <f t="shared" si="8"/>
        <v>135031.66999999998</v>
      </c>
      <c r="AS14" s="40">
        <f t="shared" si="8"/>
        <v>17175.599999999999</v>
      </c>
    </row>
    <row r="15" spans="1:45" s="31" customFormat="1" ht="18" customHeight="1">
      <c r="A15" s="30" t="s">
        <v>102</v>
      </c>
      <c r="B15" s="35">
        <f>SUM(D15:V15)</f>
        <v>11705409.199999999</v>
      </c>
      <c r="C15" s="34">
        <f>IF((B15/$B$51)=0,"--",B15/$B$51)</f>
        <v>0.20238612584543897</v>
      </c>
      <c r="D15" s="41">
        <f>'[1]1220'!$D$4</f>
        <v>29080.46</v>
      </c>
      <c r="E15" s="41">
        <f>'[2]1220'!$D$4</f>
        <v>230.52</v>
      </c>
      <c r="F15" s="41">
        <f>'[3]1210'!$D$4</f>
        <v>688</v>
      </c>
      <c r="G15" s="41">
        <f>'[4]1210'!$D$4</f>
        <v>4918</v>
      </c>
      <c r="H15" s="41">
        <f>'[5]1220'!$D$4</f>
        <v>0</v>
      </c>
      <c r="I15" s="41">
        <f>'[6]1315'!$D$4</f>
        <v>5581477.5099999998</v>
      </c>
      <c r="J15" s="41">
        <f>'[7]1305'!$D$4</f>
        <v>9025</v>
      </c>
      <c r="K15" s="41">
        <f>'[8]1315'!$D$4</f>
        <v>5377294.7699999996</v>
      </c>
      <c r="L15" s="41">
        <f>'[9]1305'!$D$4</f>
        <v>2349.65</v>
      </c>
      <c r="M15" s="41">
        <f>'[10]1315'!$D$4</f>
        <v>2685.36</v>
      </c>
      <c r="N15" s="41">
        <f>'[11]1315'!$D$4</f>
        <v>532066.34</v>
      </c>
      <c r="O15" s="41">
        <f>'[12]1315'!$D$4</f>
        <v>0</v>
      </c>
      <c r="P15" s="41">
        <f>'[13]1305'!$D$4</f>
        <v>0</v>
      </c>
      <c r="Q15" s="41">
        <f>'[14]1315'!$D$4</f>
        <v>1481.57</v>
      </c>
      <c r="R15" s="41">
        <f>'[15]1315'!$D$4</f>
        <v>2084.37</v>
      </c>
      <c r="S15" s="41">
        <f>'[16]1315'!$D$4</f>
        <v>162027.65</v>
      </c>
      <c r="T15" s="41">
        <f>'[17]1315'!$D$4</f>
        <v>0</v>
      </c>
      <c r="U15" s="41">
        <f>'[18]1315'!$D$4</f>
        <v>0</v>
      </c>
      <c r="V15" s="41">
        <f>'[19]1315'!$D$4</f>
        <v>0</v>
      </c>
      <c r="W15" s="30"/>
      <c r="X15" s="1" t="s">
        <v>117</v>
      </c>
      <c r="Y15" s="35">
        <f t="shared" si="3"/>
        <v>3774576.81</v>
      </c>
      <c r="Z15" s="34">
        <f t="shared" si="4"/>
        <v>6.526230430986861E-2</v>
      </c>
      <c r="AA15" s="40"/>
      <c r="AB15" s="40"/>
      <c r="AC15" s="40"/>
      <c r="AD15" s="40"/>
      <c r="AE15" s="40"/>
      <c r="AF15" s="40">
        <f>'[6]1315'!$L$5</f>
        <v>30000</v>
      </c>
      <c r="AG15" s="40">
        <f>'[7]1305'!$L$5</f>
        <v>1660594</v>
      </c>
      <c r="AH15" s="40">
        <f>'[8]1315'!$L$5</f>
        <v>150000</v>
      </c>
      <c r="AI15" s="40">
        <f>'[9]1305'!$L$5</f>
        <v>306625.94</v>
      </c>
      <c r="AJ15" s="40">
        <f>'[10]1315'!$L$5</f>
        <v>30000</v>
      </c>
      <c r="AK15" s="40">
        <f>'[11]1315'!$L$5</f>
        <v>30000</v>
      </c>
      <c r="AL15" s="40">
        <f>'[12]1315'!$L$5</f>
        <v>181116.45</v>
      </c>
      <c r="AM15" s="40">
        <f>'[13]1305'!$L$5</f>
        <v>462558.41</v>
      </c>
      <c r="AN15" s="40">
        <f>'[14]1315'!$L$5</f>
        <v>792317.4</v>
      </c>
      <c r="AO15" s="40">
        <f>'[15]1315'!$L$5</f>
        <v>30000</v>
      </c>
      <c r="AP15" s="40">
        <f>'[16]1315'!$L$5</f>
        <v>30000</v>
      </c>
      <c r="AQ15" s="40">
        <f>'[17]1315'!$L$5</f>
        <v>30000</v>
      </c>
      <c r="AR15" s="40">
        <f>'[18]1315'!$L$5</f>
        <v>31337</v>
      </c>
      <c r="AS15" s="40">
        <f>'[19]1315'!$L$5</f>
        <v>10027.61</v>
      </c>
    </row>
    <row r="16" spans="1:45" s="31" customFormat="1" ht="18" customHeight="1">
      <c r="A16" s="30"/>
      <c r="B16" s="35"/>
      <c r="C16" s="34"/>
      <c r="D16" s="41"/>
      <c r="E16" s="41"/>
      <c r="F16" s="41"/>
      <c r="G16" s="41"/>
      <c r="H16" s="41"/>
      <c r="I16" s="41"/>
      <c r="J16" s="41"/>
      <c r="K16" s="41"/>
      <c r="L16" s="41"/>
      <c r="M16" s="41"/>
      <c r="N16" s="41"/>
      <c r="O16" s="41"/>
      <c r="P16" s="41"/>
      <c r="Q16" s="41"/>
      <c r="R16" s="41"/>
      <c r="S16" s="41"/>
      <c r="T16" s="41"/>
      <c r="U16" s="41"/>
      <c r="V16" s="41"/>
      <c r="W16" s="30"/>
      <c r="X16" s="1" t="s">
        <v>3</v>
      </c>
      <c r="Y16" s="35">
        <f t="shared" si="3"/>
        <v>1816145.86</v>
      </c>
      <c r="Z16" s="34">
        <f t="shared" si="4"/>
        <v>3.1401099978259024E-2</v>
      </c>
      <c r="AA16" s="40">
        <f>'[1]1220'!$L$5</f>
        <v>1435215.86</v>
      </c>
      <c r="AB16" s="40">
        <f>'[2]1220'!$L$5</f>
        <v>50000</v>
      </c>
      <c r="AC16" s="40">
        <f>'[3]1210'!$L$5</f>
        <v>171202</v>
      </c>
      <c r="AD16" s="40">
        <f>'[4]1210'!$L$5</f>
        <v>73428</v>
      </c>
      <c r="AE16" s="40">
        <f>'[5]1220'!$L$5</f>
        <v>86300</v>
      </c>
      <c r="AF16" s="40"/>
      <c r="AG16" s="40"/>
      <c r="AH16" s="40"/>
      <c r="AI16" s="40"/>
      <c r="AJ16" s="40"/>
      <c r="AK16" s="40"/>
      <c r="AL16" s="40"/>
      <c r="AM16" s="40"/>
      <c r="AN16" s="40"/>
      <c r="AO16" s="40"/>
      <c r="AP16" s="40"/>
      <c r="AQ16" s="40"/>
      <c r="AR16" s="40"/>
      <c r="AS16" s="40"/>
    </row>
    <row r="17" spans="1:45" s="31" customFormat="1" ht="18" customHeight="1">
      <c r="A17" s="30" t="s">
        <v>103</v>
      </c>
      <c r="B17" s="35">
        <f>SUM(D17:V17)</f>
        <v>24065874.879999995</v>
      </c>
      <c r="C17" s="34">
        <f>IF((B17/$B$51)=0,"--",B17/$B$51)</f>
        <v>0.41609815588884047</v>
      </c>
      <c r="D17" s="41">
        <f>'[1]1220'!$D$12</f>
        <v>9276643.6999999993</v>
      </c>
      <c r="E17" s="41">
        <f>'[2]1220'!$D$12</f>
        <v>9373.26</v>
      </c>
      <c r="F17" s="41">
        <f>'[3]1210'!$D$12</f>
        <v>6812</v>
      </c>
      <c r="G17" s="41">
        <f>'[4]1210'!$D$12</f>
        <v>15493</v>
      </c>
      <c r="H17" s="41">
        <f>'[5]1220'!$D$12</f>
        <v>7327.23</v>
      </c>
      <c r="I17" s="41">
        <f>'[6]1315'!$D$13+'[6]1315'!$D$12</f>
        <v>1716343</v>
      </c>
      <c r="J17" s="41">
        <f>'[7]1305'!$D$19+'[7]1305'!$D$12</f>
        <v>4469370</v>
      </c>
      <c r="K17" s="41">
        <f>'[8]1315'!$D$13+'[8]1315'!$D$12</f>
        <v>89614.12</v>
      </c>
      <c r="L17" s="41">
        <f>'[9]1305'!$D$19+'[9]1305'!$D$12</f>
        <v>6734190.2999999998</v>
      </c>
      <c r="M17" s="41">
        <f>'[10]1315'!$D$13+'[10]1315'!$D$12</f>
        <v>2704.4</v>
      </c>
      <c r="N17" s="41">
        <f>'[11]1315'!$D$13+'[11]1315'!$D$12</f>
        <v>50647.9</v>
      </c>
      <c r="O17" s="41">
        <f>'[12]1315'!$D$13+'[12]1315'!$D$12</f>
        <v>24912.75</v>
      </c>
      <c r="P17" s="41">
        <f>'[13]1305'!$D$19+'[13]1305'!$D$12</f>
        <v>77799.989999999991</v>
      </c>
      <c r="Q17" s="41">
        <f>'[14]1315'!$D$13+'[14]1315'!$D$12</f>
        <v>1228859.83</v>
      </c>
      <c r="R17" s="41">
        <f>'[15]1315'!$D$13+'[15]1315'!$D$12</f>
        <v>0</v>
      </c>
      <c r="S17" s="41">
        <f>'[16]1315'!$D$13+'[16]1315'!$D$12</f>
        <v>352887.13</v>
      </c>
      <c r="T17" s="41">
        <f>'[17]1315'!$D$13+'[17]1315'!$D$12</f>
        <v>1701.41</v>
      </c>
      <c r="U17" s="41">
        <f>'[18]1315'!$D$13+'[18]1315'!$D$12</f>
        <v>1194.8599999999999</v>
      </c>
      <c r="V17" s="41">
        <f>'[19]1315'!$D$13+'[19]1315'!$D$12</f>
        <v>0</v>
      </c>
      <c r="W17" s="30"/>
      <c r="X17" s="1" t="s">
        <v>76</v>
      </c>
      <c r="Y17" s="35">
        <f t="shared" si="3"/>
        <v>1816145.86</v>
      </c>
      <c r="Z17" s="34">
        <f t="shared" si="4"/>
        <v>3.1401099978259024E-2</v>
      </c>
      <c r="AA17" s="40">
        <f>'[1]1220'!$L$6</f>
        <v>1435215.86</v>
      </c>
      <c r="AB17" s="40">
        <f>'[2]1220'!$L$6</f>
        <v>50000</v>
      </c>
      <c r="AC17" s="40">
        <f>'[3]1210'!$L$6</f>
        <v>171202</v>
      </c>
      <c r="AD17" s="40">
        <f>'[4]1210'!$L$6</f>
        <v>73428</v>
      </c>
      <c r="AE17" s="40">
        <f>'[5]1220'!$L$6</f>
        <v>86300</v>
      </c>
      <c r="AF17" s="40"/>
      <c r="AG17" s="40"/>
      <c r="AH17" s="40"/>
      <c r="AI17" s="40"/>
      <c r="AJ17" s="40"/>
      <c r="AK17" s="40"/>
      <c r="AL17" s="40"/>
      <c r="AM17" s="40"/>
      <c r="AN17" s="40"/>
      <c r="AO17" s="40"/>
      <c r="AP17" s="40"/>
      <c r="AQ17" s="40"/>
      <c r="AR17" s="40"/>
      <c r="AS17" s="40"/>
    </row>
    <row r="18" spans="1:45" s="31" customFormat="1" ht="18" customHeight="1">
      <c r="A18" s="30"/>
      <c r="B18" s="35"/>
      <c r="C18" s="34"/>
      <c r="D18" s="41"/>
      <c r="E18" s="41"/>
      <c r="F18" s="41"/>
      <c r="G18" s="41"/>
      <c r="H18" s="41"/>
      <c r="I18" s="41"/>
      <c r="J18" s="41"/>
      <c r="K18" s="41"/>
      <c r="L18" s="41"/>
      <c r="M18" s="41"/>
      <c r="N18" s="41"/>
      <c r="O18" s="41"/>
      <c r="P18" s="41"/>
      <c r="Q18" s="41"/>
      <c r="R18" s="41"/>
      <c r="S18" s="41"/>
      <c r="T18" s="41"/>
      <c r="U18" s="41"/>
      <c r="V18" s="41"/>
      <c r="W18" s="30"/>
      <c r="X18" s="1" t="s">
        <v>77</v>
      </c>
      <c r="Y18" s="35">
        <f t="shared" si="3"/>
        <v>0</v>
      </c>
      <c r="Z18" s="34" t="str">
        <f t="shared" si="4"/>
        <v>--</v>
      </c>
      <c r="AA18" s="40">
        <f>'[1]1220'!$L$7</f>
        <v>0</v>
      </c>
      <c r="AB18" s="40">
        <f>'[2]1220'!$L$7</f>
        <v>0</v>
      </c>
      <c r="AC18" s="40">
        <f>'[3]1210'!$L$7</f>
        <v>0</v>
      </c>
      <c r="AD18" s="40">
        <f>'[4]1210'!$L$7</f>
        <v>0</v>
      </c>
      <c r="AE18" s="40">
        <f>'[5]1220'!$L$7</f>
        <v>0</v>
      </c>
      <c r="AF18" s="40"/>
      <c r="AG18" s="40"/>
      <c r="AH18" s="40"/>
      <c r="AI18" s="40"/>
      <c r="AJ18" s="40"/>
      <c r="AK18" s="40"/>
      <c r="AL18" s="40"/>
      <c r="AM18" s="40"/>
      <c r="AN18" s="40"/>
      <c r="AO18" s="40"/>
      <c r="AP18" s="40"/>
      <c r="AQ18" s="40"/>
      <c r="AR18" s="40"/>
      <c r="AS18" s="40"/>
    </row>
    <row r="19" spans="1:45" s="31" customFormat="1" ht="18" customHeight="1">
      <c r="A19" s="30" t="s">
        <v>182</v>
      </c>
      <c r="B19" s="35">
        <f>SUM(D19:V19)</f>
        <v>0</v>
      </c>
      <c r="C19" s="34" t="str">
        <f>IF((B19/$B$51)=0,"--",B19/$B$51)</f>
        <v>--</v>
      </c>
      <c r="D19" s="41">
        <f>'[1]1220'!$D$16</f>
        <v>0</v>
      </c>
      <c r="E19" s="41">
        <f>'[2]1220'!$D$16</f>
        <v>0</v>
      </c>
      <c r="F19" s="41">
        <f>'[3]1210'!$D$16</f>
        <v>0</v>
      </c>
      <c r="G19" s="41">
        <f>'[4]1210'!$D$16</f>
        <v>0</v>
      </c>
      <c r="H19" s="41">
        <f>'[5]1220'!$D$16</f>
        <v>0</v>
      </c>
      <c r="I19" s="41">
        <f>'[6]1315'!$D$17</f>
        <v>0</v>
      </c>
      <c r="J19" s="41">
        <f>'[7]1305'!$D$23</f>
        <v>0</v>
      </c>
      <c r="K19" s="41">
        <f>'[8]1315'!$D$17</f>
        <v>0</v>
      </c>
      <c r="L19" s="41">
        <f>'[9]1305'!$D$23</f>
        <v>0</v>
      </c>
      <c r="M19" s="41">
        <f>'[10]1315'!$D$17</f>
        <v>0</v>
      </c>
      <c r="N19" s="41">
        <f>'[11]1315'!$D$17</f>
        <v>0</v>
      </c>
      <c r="O19" s="41">
        <f>'[12]1315'!$D$17</f>
        <v>0</v>
      </c>
      <c r="P19" s="41">
        <f>'[13]1305'!$D$23</f>
        <v>0</v>
      </c>
      <c r="Q19" s="41">
        <f>'[14]1315'!$D$17</f>
        <v>0</v>
      </c>
      <c r="R19" s="41">
        <f>'[15]1315'!$D$17</f>
        <v>0</v>
      </c>
      <c r="S19" s="41">
        <f>'[16]1315'!$D$17</f>
        <v>0</v>
      </c>
      <c r="T19" s="41">
        <f>'[17]1315'!$D$17</f>
        <v>0</v>
      </c>
      <c r="U19" s="41">
        <f>'[18]1315'!$D$17</f>
        <v>0</v>
      </c>
      <c r="V19" s="41">
        <f>'[19]1315'!$D$17</f>
        <v>0</v>
      </c>
      <c r="W19" s="30"/>
      <c r="X19" s="1" t="s">
        <v>73</v>
      </c>
      <c r="Y19" s="35">
        <f t="shared" si="3"/>
        <v>2703410.89</v>
      </c>
      <c r="Z19" s="34">
        <f t="shared" si="4"/>
        <v>4.6741882086058999E-2</v>
      </c>
      <c r="AA19" s="40">
        <f>'[1]1220'!$L$8</f>
        <v>2703410.89</v>
      </c>
      <c r="AB19" s="40">
        <f>'[2]1220'!$L$8</f>
        <v>0</v>
      </c>
      <c r="AC19" s="40">
        <f>'[3]1210'!$L$8</f>
        <v>0</v>
      </c>
      <c r="AD19" s="40">
        <f>'[4]1210'!$L$8</f>
        <v>0</v>
      </c>
      <c r="AE19" s="40">
        <f>'[5]1220'!$L$8</f>
        <v>0</v>
      </c>
      <c r="AF19" s="40"/>
      <c r="AG19" s="40"/>
      <c r="AH19" s="40"/>
      <c r="AI19" s="40"/>
      <c r="AJ19" s="40"/>
      <c r="AK19" s="40"/>
      <c r="AL19" s="40"/>
      <c r="AM19" s="40"/>
      <c r="AN19" s="40"/>
      <c r="AO19" s="40"/>
      <c r="AP19" s="40"/>
      <c r="AQ19" s="40"/>
      <c r="AR19" s="40"/>
      <c r="AS19" s="40"/>
    </row>
    <row r="20" spans="1:45" s="31" customFormat="1" ht="18" customHeight="1">
      <c r="A20" s="30"/>
      <c r="B20" s="35"/>
      <c r="C20" s="34"/>
      <c r="D20" s="41"/>
      <c r="E20" s="41"/>
      <c r="F20" s="41"/>
      <c r="G20" s="41"/>
      <c r="H20" s="41"/>
      <c r="I20" s="41"/>
      <c r="J20" s="41"/>
      <c r="K20" s="41"/>
      <c r="L20" s="41"/>
      <c r="M20" s="41"/>
      <c r="N20" s="41"/>
      <c r="O20" s="41"/>
      <c r="P20" s="41"/>
      <c r="Q20" s="41"/>
      <c r="R20" s="41"/>
      <c r="S20" s="41"/>
      <c r="T20" s="41"/>
      <c r="U20" s="41"/>
      <c r="V20" s="41"/>
      <c r="W20" s="30"/>
      <c r="X20" s="1" t="s">
        <v>78</v>
      </c>
      <c r="Y20" s="35">
        <f t="shared" si="3"/>
        <v>8481507.1099999994</v>
      </c>
      <c r="Z20" s="34">
        <f t="shared" si="4"/>
        <v>0.14664496866315835</v>
      </c>
      <c r="AA20" s="40">
        <f>'[1]1220'!$L$9+'[1]1220'!$L$13</f>
        <v>2458855.87</v>
      </c>
      <c r="AB20" s="40">
        <f>'[2]1220'!$L$9+'[2]1220'!$L$13</f>
        <v>109679.11</v>
      </c>
      <c r="AC20" s="40">
        <f>'[3]1210'!$L$9+'[3]1210'!$L$13</f>
        <v>-80422</v>
      </c>
      <c r="AD20" s="40">
        <f>'[4]1210'!$L$9+'[4]1210'!$L$13</f>
        <v>-84106</v>
      </c>
      <c r="AE20" s="40">
        <f>'[5]1220'!$L$9+'[5]1220'!$L$13</f>
        <v>69908.38</v>
      </c>
      <c r="AF20" s="40">
        <f>'[6]1315'!$L$9+'[6]1315'!$L$13</f>
        <v>995717.2</v>
      </c>
      <c r="AG20" s="40">
        <f>'[7]1305'!$L$9+'[7]1305'!$L$13</f>
        <v>2309502</v>
      </c>
      <c r="AH20" s="40">
        <f>'[8]1315'!$L$9+'[8]1315'!$L$13</f>
        <v>660486.31999999995</v>
      </c>
      <c r="AI20" s="40">
        <f>'[9]1305'!$L$9+'[9]1305'!$L$13</f>
        <v>665690.96</v>
      </c>
      <c r="AJ20" s="40">
        <f>'[10]1315'!$L$9+'[10]1315'!$L$13</f>
        <v>480373.35</v>
      </c>
      <c r="AK20" s="40">
        <f>'[11]1315'!$L$9+'[11]1315'!$L$13</f>
        <v>413944.7</v>
      </c>
      <c r="AL20" s="40">
        <f>'[12]1315'!$L$9+'[12]1315'!$L$13</f>
        <v>-140935.04999999999</v>
      </c>
      <c r="AM20" s="40">
        <f>'[13]1305'!$L$9+'[13]1305'!$L$13</f>
        <v>180604.79</v>
      </c>
      <c r="AN20" s="40">
        <f>'[14]1315'!$L$9+'[14]1315'!$L$13</f>
        <v>-2229.34</v>
      </c>
      <c r="AO20" s="40">
        <f>'[15]1315'!$L$9+'[15]1315'!$L$13</f>
        <v>181586.62</v>
      </c>
      <c r="AP20" s="40">
        <f>'[16]1315'!$L$9+'[16]1315'!$L$13</f>
        <v>101920.07</v>
      </c>
      <c r="AQ20" s="40">
        <f>'[17]1315'!$L$9+'[17]1315'!$L$13</f>
        <v>51632.270000000004</v>
      </c>
      <c r="AR20" s="40">
        <f>'[18]1315'!$L$9+'[18]1315'!$L$13</f>
        <v>96944.44</v>
      </c>
      <c r="AS20" s="40">
        <f>'[19]1315'!$L$9+'[19]1315'!$L$13</f>
        <v>12353.42</v>
      </c>
    </row>
    <row r="21" spans="1:45" s="31" customFormat="1" ht="18" customHeight="1">
      <c r="A21" s="30" t="s">
        <v>104</v>
      </c>
      <c r="B21" s="35">
        <f>SUM(D21:V21)</f>
        <v>1453535.68</v>
      </c>
      <c r="C21" s="34">
        <f>IF((B21/$B$51)=0,"--",B21/$B$51)</f>
        <v>2.513158233317599E-2</v>
      </c>
      <c r="D21" s="41">
        <f>'[1]1220'!$D$19</f>
        <v>0</v>
      </c>
      <c r="E21" s="41">
        <f>'[2]1220'!$D$19</f>
        <v>0</v>
      </c>
      <c r="F21" s="41">
        <f>'[3]1210'!$D$19</f>
        <v>0</v>
      </c>
      <c r="G21" s="41">
        <f>'[4]1210'!$D$19</f>
        <v>0</v>
      </c>
      <c r="H21" s="41">
        <f>'[5]1220'!$D$19</f>
        <v>0</v>
      </c>
      <c r="I21" s="41">
        <f>'[6]1315'!$D$20</f>
        <v>0</v>
      </c>
      <c r="J21" s="41">
        <f>'[7]1305'!$D$26</f>
        <v>0</v>
      </c>
      <c r="K21" s="41">
        <f>'[8]1315'!$D$20</f>
        <v>1000</v>
      </c>
      <c r="L21" s="41">
        <f>'[9]1305'!$D$26</f>
        <v>50000</v>
      </c>
      <c r="M21" s="41">
        <f>'[10]1315'!$D$20</f>
        <v>0</v>
      </c>
      <c r="N21" s="41">
        <f>'[11]1315'!$D$20</f>
        <v>0</v>
      </c>
      <c r="O21" s="41">
        <f>'[12]1315'!$D$20</f>
        <v>112624.78</v>
      </c>
      <c r="P21" s="41">
        <f>'[13]1305'!$D$26</f>
        <v>1289910.8999999999</v>
      </c>
      <c r="Q21" s="41">
        <f>'[14]1315'!$D$20</f>
        <v>0</v>
      </c>
      <c r="R21" s="41">
        <f>'[15]1315'!$D$20</f>
        <v>0</v>
      </c>
      <c r="S21" s="41">
        <f>'[16]1315'!$D$20</f>
        <v>0</v>
      </c>
      <c r="T21" s="41">
        <f>'[17]1315'!$D$20</f>
        <v>0</v>
      </c>
      <c r="U21" s="41">
        <f>'[18]1315'!$D$20</f>
        <v>0</v>
      </c>
      <c r="V21" s="41">
        <f>'[19]1315'!$D$20</f>
        <v>0</v>
      </c>
      <c r="W21" s="30"/>
      <c r="X21" s="1" t="s">
        <v>74</v>
      </c>
      <c r="Y21" s="35">
        <f t="shared" si="3"/>
        <v>0</v>
      </c>
      <c r="Z21" s="34" t="str">
        <f t="shared" si="4"/>
        <v>--</v>
      </c>
      <c r="AA21" s="40">
        <f>'[1]1220'!$L$12</f>
        <v>0</v>
      </c>
      <c r="AB21" s="40">
        <f>'[2]1220'!$L$12</f>
        <v>0</v>
      </c>
      <c r="AC21" s="40">
        <f>'[3]1210'!$L$12</f>
        <v>0</v>
      </c>
      <c r="AD21" s="40">
        <f>'[4]1210'!$L$12</f>
        <v>0</v>
      </c>
      <c r="AE21" s="40">
        <f>'[5]1220'!$L$12</f>
        <v>0</v>
      </c>
      <c r="AF21" s="40"/>
      <c r="AG21" s="40"/>
      <c r="AH21" s="40"/>
      <c r="AI21" s="40"/>
      <c r="AJ21" s="40"/>
      <c r="AK21" s="40"/>
      <c r="AL21" s="40"/>
      <c r="AM21" s="40"/>
      <c r="AN21" s="40"/>
      <c r="AO21" s="40"/>
      <c r="AP21" s="40"/>
      <c r="AQ21" s="40"/>
      <c r="AR21" s="40"/>
      <c r="AS21" s="40"/>
    </row>
    <row r="22" spans="1:45" s="31" customFormat="1" ht="18" customHeight="1">
      <c r="A22" s="30"/>
      <c r="B22" s="35"/>
      <c r="C22" s="34"/>
      <c r="D22" s="41"/>
      <c r="E22" s="41"/>
      <c r="F22" s="41"/>
      <c r="G22" s="41"/>
      <c r="H22" s="41"/>
      <c r="I22" s="41"/>
      <c r="J22" s="41"/>
      <c r="K22" s="41"/>
      <c r="L22" s="41"/>
      <c r="M22" s="41"/>
      <c r="N22" s="41"/>
      <c r="O22" s="41"/>
      <c r="P22" s="41"/>
      <c r="Q22" s="41"/>
      <c r="R22" s="41"/>
      <c r="S22" s="41"/>
      <c r="T22" s="41"/>
      <c r="U22" s="41"/>
      <c r="V22" s="41"/>
      <c r="W22" s="30"/>
      <c r="X22" s="1" t="s">
        <v>11</v>
      </c>
      <c r="Y22" s="35">
        <f t="shared" si="3"/>
        <v>467544</v>
      </c>
      <c r="Z22" s="34">
        <f t="shared" si="4"/>
        <v>8.0838198140292198E-3</v>
      </c>
      <c r="AA22" s="40">
        <f>'[1]1220'!$L$16</f>
        <v>0</v>
      </c>
      <c r="AB22" s="40">
        <f>'[2]1220'!$L$16</f>
        <v>0</v>
      </c>
      <c r="AC22" s="40">
        <f>'[3]1210'!$L$16</f>
        <v>31875</v>
      </c>
      <c r="AD22" s="40">
        <f>'[4]1210'!$L$16</f>
        <v>435669</v>
      </c>
      <c r="AE22" s="40">
        <f>'[5]1220'!$L$16</f>
        <v>0</v>
      </c>
      <c r="AF22" s="40"/>
      <c r="AG22" s="40"/>
      <c r="AH22" s="40"/>
      <c r="AI22" s="40"/>
      <c r="AJ22" s="40"/>
      <c r="AK22" s="40"/>
      <c r="AL22" s="40"/>
      <c r="AM22" s="40"/>
      <c r="AN22" s="40"/>
      <c r="AO22" s="40"/>
      <c r="AP22" s="40"/>
      <c r="AQ22" s="40"/>
      <c r="AR22" s="40"/>
      <c r="AS22" s="40"/>
    </row>
    <row r="23" spans="1:45" s="31" customFormat="1" ht="18" customHeight="1">
      <c r="A23" s="30" t="s">
        <v>105</v>
      </c>
      <c r="B23" s="35">
        <f>SUM(D23:V23)</f>
        <v>295783.39999999991</v>
      </c>
      <c r="C23" s="34">
        <f>IF((B23/$B$51)=0,"--",B23/$B$51)</f>
        <v>5.1140848980650586E-3</v>
      </c>
      <c r="D23" s="41">
        <f>'[1]1220'!$D$26</f>
        <v>4600</v>
      </c>
      <c r="E23" s="41">
        <f>'[2]1220'!$D$26</f>
        <v>0</v>
      </c>
      <c r="F23" s="41">
        <f>'[3]1210'!$D$26</f>
        <v>0</v>
      </c>
      <c r="G23" s="41">
        <f>'[4]1210'!$D$26</f>
        <v>0</v>
      </c>
      <c r="H23" s="41">
        <f>'[5]1220'!$D$26</f>
        <v>0</v>
      </c>
      <c r="I23" s="41">
        <f>'[6]1315'!$D$27</f>
        <v>0</v>
      </c>
      <c r="J23" s="41">
        <f>'[7]1305'!$D$33</f>
        <v>4040</v>
      </c>
      <c r="K23" s="41">
        <f>'[8]1315'!$D$27</f>
        <v>150000</v>
      </c>
      <c r="L23" s="41">
        <f>'[9]1305'!$D$33</f>
        <v>841.05</v>
      </c>
      <c r="M23" s="41">
        <f>'[10]1315'!$D$27</f>
        <v>0</v>
      </c>
      <c r="N23" s="41">
        <f>'[11]1315'!$D$27</f>
        <v>0</v>
      </c>
      <c r="O23" s="41">
        <f>'[12]1315'!$D$27</f>
        <v>54932.74</v>
      </c>
      <c r="P23" s="41">
        <f>'[13]1305'!$D$33</f>
        <v>29953.9</v>
      </c>
      <c r="Q23" s="41">
        <f>'[14]1315'!$D$27</f>
        <v>0</v>
      </c>
      <c r="R23" s="41">
        <f>'[15]1315'!$D$27</f>
        <v>21221</v>
      </c>
      <c r="S23" s="41">
        <f>'[16]1315'!$D$27</f>
        <v>28387.29</v>
      </c>
      <c r="T23" s="41">
        <f>'[17]1315'!$D$27</f>
        <v>1807.42</v>
      </c>
      <c r="U23" s="41">
        <f>'[18]1315'!$D$27</f>
        <v>0</v>
      </c>
      <c r="V23" s="41">
        <f>'[19]1315'!$D$27</f>
        <v>0</v>
      </c>
      <c r="W23" s="30"/>
      <c r="X23" s="1" t="s">
        <v>59</v>
      </c>
      <c r="Y23" s="35">
        <f t="shared" si="3"/>
        <v>1242911.1800000002</v>
      </c>
      <c r="Z23" s="34">
        <f t="shared" si="4"/>
        <v>2.1489891911696951E-2</v>
      </c>
      <c r="AA23" s="40">
        <f>'[1]1220'!$L$17</f>
        <v>225967.97</v>
      </c>
      <c r="AB23" s="40">
        <f>'[2]1220'!$L$17</f>
        <v>2572.8200000000002</v>
      </c>
      <c r="AC23" s="40">
        <f>'[3]1210'!$L$17</f>
        <v>-32006</v>
      </c>
      <c r="AD23" s="40">
        <f>'[4]1210'!$L$17</f>
        <v>-18603</v>
      </c>
      <c r="AE23" s="40">
        <f>'[5]1220'!$L$17</f>
        <v>-121298.74</v>
      </c>
      <c r="AF23" s="40">
        <f>'[6]1315'!$L$17</f>
        <v>320145.71000000002</v>
      </c>
      <c r="AG23" s="40">
        <f>'[7]1305'!$L$17</f>
        <v>39462</v>
      </c>
      <c r="AH23" s="40">
        <f>'[8]1315'!$L$17</f>
        <v>287357.98</v>
      </c>
      <c r="AI23" s="40">
        <f>'[9]1305'!$L$17</f>
        <v>12000</v>
      </c>
      <c r="AJ23" s="40">
        <f>'[10]1315'!$L$17</f>
        <v>39519.019999999997</v>
      </c>
      <c r="AK23" s="40">
        <f>'[11]1315'!$L$17</f>
        <v>361647.31</v>
      </c>
      <c r="AL23" s="40">
        <f>'[12]1315'!$L$17</f>
        <v>-1776.99</v>
      </c>
      <c r="AM23" s="40">
        <f>'[13]1305'!$L$17</f>
        <v>30887.75</v>
      </c>
      <c r="AN23" s="40">
        <f>'[14]1315'!$L$17</f>
        <v>-13137.44</v>
      </c>
      <c r="AO23" s="40">
        <f>'[15]1315'!$L$17</f>
        <v>65546.31</v>
      </c>
      <c r="AP23" s="40">
        <f>'[16]1315'!$L$17</f>
        <v>35898.019999999997</v>
      </c>
      <c r="AQ23" s="40">
        <f>'[17]1315'!$L$17</f>
        <v>7183.66</v>
      </c>
      <c r="AR23" s="40">
        <f>'[18]1315'!$L$17</f>
        <v>6750.23</v>
      </c>
      <c r="AS23" s="40">
        <f>'[19]1315'!$L$17</f>
        <v>-5205.43</v>
      </c>
    </row>
    <row r="24" spans="1:45" s="31" customFormat="1" ht="18" customHeight="1">
      <c r="A24" s="30"/>
      <c r="B24" s="35"/>
      <c r="C24" s="34"/>
      <c r="D24" s="41"/>
      <c r="E24" s="41"/>
      <c r="F24" s="41"/>
      <c r="G24" s="41"/>
      <c r="H24" s="41"/>
      <c r="I24" s="41"/>
      <c r="J24" s="41"/>
      <c r="K24" s="41"/>
      <c r="L24" s="41"/>
      <c r="M24" s="41"/>
      <c r="N24" s="41"/>
      <c r="O24" s="41"/>
      <c r="P24" s="41"/>
      <c r="Q24" s="41"/>
      <c r="R24" s="41"/>
      <c r="S24" s="41"/>
      <c r="T24" s="41"/>
      <c r="U24" s="41"/>
      <c r="V24" s="41"/>
      <c r="W24" s="30"/>
      <c r="X24" s="1" t="s">
        <v>12</v>
      </c>
      <c r="Y24" s="35">
        <f t="shared" si="3"/>
        <v>0</v>
      </c>
      <c r="Z24" s="34" t="str">
        <f t="shared" si="4"/>
        <v>--</v>
      </c>
      <c r="AA24" s="40">
        <f>'[1]1220'!$L$18</f>
        <v>0</v>
      </c>
      <c r="AB24" s="40">
        <f>'[2]1220'!$L$18</f>
        <v>0</v>
      </c>
      <c r="AC24" s="40">
        <f>'[3]1210'!$L$18</f>
        <v>0</v>
      </c>
      <c r="AD24" s="40">
        <f>'[4]1210'!$L$18</f>
        <v>0</v>
      </c>
      <c r="AE24" s="40">
        <f>'[5]1220'!$L$18</f>
        <v>0</v>
      </c>
      <c r="AF24" s="40"/>
      <c r="AG24" s="40"/>
      <c r="AH24" s="40"/>
      <c r="AI24" s="40"/>
      <c r="AJ24" s="40"/>
      <c r="AK24" s="40"/>
      <c r="AL24" s="40"/>
      <c r="AM24" s="40"/>
      <c r="AN24" s="40"/>
      <c r="AO24" s="40"/>
      <c r="AP24" s="40"/>
      <c r="AQ24" s="40"/>
      <c r="AR24" s="40"/>
      <c r="AS24" s="40"/>
    </row>
    <row r="25" spans="1:45" s="31" customFormat="1" ht="18" customHeight="1">
      <c r="A25" s="30" t="s">
        <v>106</v>
      </c>
      <c r="B25" s="35">
        <f>SUM(D25:V25)</f>
        <v>5079.4799999999996</v>
      </c>
      <c r="C25" s="34">
        <f>IF((B25/$B$51)=0,"--",B25/$B$51)</f>
        <v>8.7824035960177305E-5</v>
      </c>
      <c r="D25" s="41">
        <f>'[1]1220'!$D$33</f>
        <v>0</v>
      </c>
      <c r="E25" s="41">
        <f>'[2]1220'!$D$33</f>
        <v>773.7</v>
      </c>
      <c r="F25" s="41">
        <f>'[3]1210'!$D$33</f>
        <v>0</v>
      </c>
      <c r="G25" s="41">
        <f>'[4]1210'!$D$33</f>
        <v>0</v>
      </c>
      <c r="H25" s="41">
        <f>'[5]1220'!$D$33</f>
        <v>7.48</v>
      </c>
      <c r="I25" s="41">
        <f>'[6]1315'!$D$34</f>
        <v>0</v>
      </c>
      <c r="J25" s="41">
        <f>'[7]1305'!$D$40</f>
        <v>0</v>
      </c>
      <c r="K25" s="41">
        <f>'[8]1315'!$D$34</f>
        <v>0</v>
      </c>
      <c r="L25" s="41">
        <f>'[9]1305'!$D$40</f>
        <v>492.68</v>
      </c>
      <c r="M25" s="41">
        <f>'[10]1315'!$D$34</f>
        <v>0</v>
      </c>
      <c r="N25" s="41">
        <f>'[11]1315'!$D$34</f>
        <v>0</v>
      </c>
      <c r="O25" s="41">
        <f>'[12]1315'!$D$34</f>
        <v>3805.62</v>
      </c>
      <c r="P25" s="41">
        <f>'[13]1305'!$D$40</f>
        <v>0</v>
      </c>
      <c r="Q25" s="41">
        <f>'[14]1315'!$D$34</f>
        <v>0</v>
      </c>
      <c r="R25" s="41">
        <f>'[15]1315'!$D$34</f>
        <v>0</v>
      </c>
      <c r="S25" s="41">
        <f>'[16]1315'!$D$34</f>
        <v>0</v>
      </c>
      <c r="T25" s="41">
        <f>'[17]1315'!$D$34</f>
        <v>0</v>
      </c>
      <c r="U25" s="41">
        <f>'[18]1315'!$D$34</f>
        <v>0</v>
      </c>
      <c r="V25" s="41">
        <f>'[19]1315'!$D$34</f>
        <v>0</v>
      </c>
      <c r="W25" s="30"/>
      <c r="X25" s="1" t="s">
        <v>13</v>
      </c>
      <c r="Y25" s="35">
        <f t="shared" si="3"/>
        <v>0</v>
      </c>
      <c r="Z25" s="34" t="str">
        <f t="shared" si="4"/>
        <v>--</v>
      </c>
      <c r="AA25" s="40">
        <f>'[1]1220'!$L$19</f>
        <v>0</v>
      </c>
      <c r="AB25" s="40">
        <f>'[2]1220'!$L$19</f>
        <v>0</v>
      </c>
      <c r="AC25" s="40">
        <f>'[3]1210'!$L$19</f>
        <v>0</v>
      </c>
      <c r="AD25" s="40">
        <f>'[4]1210'!$L$19</f>
        <v>0</v>
      </c>
      <c r="AE25" s="40">
        <f>'[5]1220'!$L$19</f>
        <v>0</v>
      </c>
      <c r="AF25" s="40"/>
      <c r="AG25" s="40"/>
      <c r="AH25" s="40"/>
      <c r="AI25" s="40"/>
      <c r="AJ25" s="40"/>
      <c r="AK25" s="40"/>
      <c r="AL25" s="40"/>
      <c r="AM25" s="40"/>
      <c r="AN25" s="40"/>
      <c r="AO25" s="40"/>
      <c r="AP25" s="40"/>
      <c r="AQ25" s="40"/>
      <c r="AR25" s="40"/>
      <c r="AS25" s="40"/>
    </row>
    <row r="26" spans="1:45" s="31" customFormat="1" ht="18" customHeight="1">
      <c r="A26" s="30"/>
      <c r="B26" s="35"/>
      <c r="C26" s="34"/>
      <c r="D26" s="41"/>
      <c r="E26" s="41"/>
      <c r="F26" s="41"/>
      <c r="G26" s="41"/>
      <c r="H26" s="41"/>
      <c r="I26" s="41"/>
      <c r="J26" s="41"/>
      <c r="K26" s="41"/>
      <c r="L26" s="41"/>
      <c r="M26" s="41"/>
      <c r="N26" s="41"/>
      <c r="O26" s="41"/>
      <c r="P26" s="41"/>
      <c r="Q26" s="41"/>
      <c r="R26" s="41"/>
      <c r="S26" s="41"/>
      <c r="T26" s="41"/>
      <c r="U26" s="41"/>
      <c r="V26" s="41"/>
      <c r="W26" s="30"/>
      <c r="X26" s="102" t="s">
        <v>1</v>
      </c>
      <c r="Y26" s="103">
        <f t="shared" si="3"/>
        <v>2377.94</v>
      </c>
      <c r="Z26" s="104">
        <f t="shared" si="4"/>
        <v>4.111450149841008E-5</v>
      </c>
      <c r="AA26" s="40">
        <f>'[1]1220'!$L$20</f>
        <v>0</v>
      </c>
      <c r="AB26" s="40">
        <f>'[2]1220'!$L$20</f>
        <v>0</v>
      </c>
      <c r="AC26" s="40">
        <f>'[3]1210'!$L$20</f>
        <v>0</v>
      </c>
      <c r="AD26" s="40">
        <f>'[4]1210'!$L$20</f>
        <v>0</v>
      </c>
      <c r="AE26" s="40">
        <f>'[5]1220'!$L$20</f>
        <v>0</v>
      </c>
      <c r="AF26" s="40">
        <f>'[6]1315'!$L$20</f>
        <v>0</v>
      </c>
      <c r="AG26" s="40">
        <f>'[7]1305'!$L$20</f>
        <v>0</v>
      </c>
      <c r="AH26" s="40">
        <f>'[8]1315'!$L$20</f>
        <v>0</v>
      </c>
      <c r="AI26" s="40">
        <f>'[9]1305'!$L$20</f>
        <v>0</v>
      </c>
      <c r="AJ26" s="40">
        <f>'[10]1315'!$L$20</f>
        <v>0</v>
      </c>
      <c r="AK26" s="40">
        <f>'[11]1315'!$L$20</f>
        <v>0</v>
      </c>
      <c r="AL26" s="40">
        <f>'[12]1315'!$L$20</f>
        <v>0</v>
      </c>
      <c r="AM26" s="40">
        <f>'[13]1305'!$L$20</f>
        <v>2377.94</v>
      </c>
      <c r="AN26" s="40">
        <f>'[14]1315'!$L$20</f>
        <v>0</v>
      </c>
      <c r="AO26" s="40">
        <f>'[15]1315'!$L$20</f>
        <v>0</v>
      </c>
      <c r="AP26" s="40">
        <f>'[16]1315'!$L$20</f>
        <v>0</v>
      </c>
      <c r="AQ26" s="40">
        <f>'[17]1315'!$L$20</f>
        <v>0</v>
      </c>
      <c r="AR26" s="40">
        <f>'[18]1315'!$L$20</f>
        <v>0</v>
      </c>
      <c r="AS26" s="40">
        <f>'[19]1315'!$L$20</f>
        <v>0</v>
      </c>
    </row>
    <row r="27" spans="1:45" s="31" customFormat="1" ht="18" customHeight="1">
      <c r="A27" s="30" t="s">
        <v>107</v>
      </c>
      <c r="B27" s="35">
        <f>SUM(D27:V27)</f>
        <v>0</v>
      </c>
      <c r="C27" s="34" t="str">
        <f>IF((B27/$B$51)=0,"--",B27/$B$51)</f>
        <v>--</v>
      </c>
      <c r="D27" s="41">
        <f>'[1]1220'!$D$34</f>
        <v>0</v>
      </c>
      <c r="E27" s="41">
        <f>'[2]1220'!$D$34</f>
        <v>0</v>
      </c>
      <c r="F27" s="41">
        <f>'[3]1210'!$D$34</f>
        <v>0</v>
      </c>
      <c r="G27" s="41">
        <f>'[4]1210'!$D$34</f>
        <v>0</v>
      </c>
      <c r="H27" s="41">
        <f>'[5]1220'!$D$34</f>
        <v>0</v>
      </c>
      <c r="I27" s="41">
        <f>'[6]1315'!$D$35</f>
        <v>0</v>
      </c>
      <c r="J27" s="41">
        <f>'[7]1305'!$D$41</f>
        <v>0</v>
      </c>
      <c r="K27" s="41">
        <f>'[8]1315'!$D$35</f>
        <v>0</v>
      </c>
      <c r="L27" s="41">
        <f>'[9]1305'!$D$41</f>
        <v>0</v>
      </c>
      <c r="M27" s="41">
        <f>'[10]1315'!$D$35</f>
        <v>0</v>
      </c>
      <c r="N27" s="41">
        <f>'[11]1315'!$D$35</f>
        <v>0</v>
      </c>
      <c r="O27" s="41">
        <f>'[12]1315'!$D$35</f>
        <v>0</v>
      </c>
      <c r="P27" s="41">
        <f>'[13]1305'!$D$41</f>
        <v>0</v>
      </c>
      <c r="Q27" s="41">
        <f>'[14]1315'!$D$35</f>
        <v>0</v>
      </c>
      <c r="R27" s="41">
        <f>'[15]1315'!$D$35</f>
        <v>0</v>
      </c>
      <c r="S27" s="41">
        <f>'[16]1315'!$D$35</f>
        <v>0</v>
      </c>
      <c r="T27" s="41">
        <f>'[17]1315'!$D$35</f>
        <v>0</v>
      </c>
      <c r="U27" s="41">
        <f>'[18]1315'!$D$35</f>
        <v>0</v>
      </c>
      <c r="V27" s="41">
        <f>'[19]1315'!$D$35</f>
        <v>0</v>
      </c>
      <c r="W27" s="30"/>
      <c r="X27" s="102" t="s">
        <v>2</v>
      </c>
      <c r="Y27" s="103">
        <f t="shared" si="3"/>
        <v>21057663.41</v>
      </c>
      <c r="Z27" s="104">
        <f t="shared" si="4"/>
        <v>0.36408628217005484</v>
      </c>
      <c r="AA27" s="40">
        <f>'[1]1220'!$L$26</f>
        <v>0</v>
      </c>
      <c r="AB27" s="40">
        <f>'[2]1220'!$L$26</f>
        <v>0</v>
      </c>
      <c r="AC27" s="40">
        <f>'[3]1210'!$L$26</f>
        <v>0</v>
      </c>
      <c r="AD27" s="40">
        <f>'[4]1210'!$L$26</f>
        <v>0</v>
      </c>
      <c r="AE27" s="40">
        <f>'[5]1220'!$L$26</f>
        <v>0</v>
      </c>
      <c r="AF27" s="40">
        <f>'[6]1315'!$L$26</f>
        <v>5907667.7199999997</v>
      </c>
      <c r="AG27" s="40">
        <f>'[7]1305'!$L$26</f>
        <v>1176741</v>
      </c>
      <c r="AH27" s="40">
        <f>'[8]1315'!$L$26</f>
        <v>5438454.7699999996</v>
      </c>
      <c r="AI27" s="40">
        <f>'[9]1305'!$L$26</f>
        <v>7581569.7300000004</v>
      </c>
      <c r="AJ27" s="40">
        <f>'[10]1315'!$L$26</f>
        <v>0</v>
      </c>
      <c r="AK27" s="40">
        <f>'[11]1315'!$L$26</f>
        <v>0</v>
      </c>
      <c r="AL27" s="40">
        <f>'[12]1315'!$L$26</f>
        <v>0</v>
      </c>
      <c r="AM27" s="40">
        <f>'[13]1305'!$L$26</f>
        <v>336615.19</v>
      </c>
      <c r="AN27" s="40">
        <f>'[14]1315'!$L$26</f>
        <v>506289.05</v>
      </c>
      <c r="AO27" s="40">
        <f>'[15]1315'!$L$26</f>
        <v>18071</v>
      </c>
      <c r="AP27" s="40">
        <f>'[16]1315'!$L$26</f>
        <v>91619.11</v>
      </c>
      <c r="AQ27" s="40">
        <f>'[17]1315'!$L$26</f>
        <v>635.84</v>
      </c>
      <c r="AR27" s="40">
        <f>'[18]1315'!$L$26</f>
        <v>0</v>
      </c>
      <c r="AS27" s="40">
        <f>'[19]1315'!$L$26</f>
        <v>0</v>
      </c>
    </row>
    <row r="28" spans="1:45" s="31" customFormat="1" ht="18" customHeight="1">
      <c r="A28" s="30"/>
      <c r="B28" s="35"/>
      <c r="C28" s="34"/>
      <c r="D28" s="41"/>
      <c r="E28" s="41"/>
      <c r="F28" s="41"/>
      <c r="G28" s="41"/>
      <c r="H28" s="41"/>
      <c r="I28" s="41"/>
      <c r="J28" s="41"/>
      <c r="K28" s="41"/>
      <c r="L28" s="41"/>
      <c r="M28" s="41"/>
      <c r="N28" s="41"/>
      <c r="O28" s="41"/>
      <c r="P28" s="41"/>
      <c r="Q28" s="41"/>
      <c r="R28" s="41"/>
      <c r="S28" s="41"/>
      <c r="T28" s="41"/>
      <c r="U28" s="41"/>
      <c r="V28" s="41"/>
      <c r="W28" s="30"/>
      <c r="X28" s="102" t="s">
        <v>118</v>
      </c>
      <c r="Y28" s="103">
        <f t="shared" si="3"/>
        <v>3060210.77</v>
      </c>
      <c r="Z28" s="104">
        <f t="shared" si="4"/>
        <v>5.2910939842307068E-2</v>
      </c>
      <c r="AA28" s="40">
        <f t="shared" ref="AA28:AS28" si="11">AA29+AA30+SUM(AA34:AA38)</f>
        <v>1386891.81</v>
      </c>
      <c r="AB28" s="40">
        <f t="shared" si="11"/>
        <v>0</v>
      </c>
      <c r="AC28" s="40">
        <f t="shared" si="11"/>
        <v>0</v>
      </c>
      <c r="AD28" s="40">
        <f t="shared" si="11"/>
        <v>0</v>
      </c>
      <c r="AE28" s="40">
        <f t="shared" si="11"/>
        <v>0</v>
      </c>
      <c r="AF28" s="40">
        <f t="shared" si="11"/>
        <v>125000.23</v>
      </c>
      <c r="AG28" s="40">
        <f t="shared" si="11"/>
        <v>0</v>
      </c>
      <c r="AH28" s="40">
        <f t="shared" si="11"/>
        <v>26622</v>
      </c>
      <c r="AI28" s="40">
        <f t="shared" ref="AI28" si="12">AI29+AI30+SUM(AI34:AI38)</f>
        <v>0</v>
      </c>
      <c r="AJ28" s="40">
        <f t="shared" si="11"/>
        <v>0</v>
      </c>
      <c r="AK28" s="40">
        <f t="shared" si="11"/>
        <v>0</v>
      </c>
      <c r="AL28" s="40">
        <f t="shared" si="11"/>
        <v>173437.41</v>
      </c>
      <c r="AM28" s="40">
        <f t="shared" ref="AM28" si="13">AM29+AM30+SUM(AM34:AM38)</f>
        <v>972155.3</v>
      </c>
      <c r="AN28" s="40">
        <f t="shared" si="11"/>
        <v>0</v>
      </c>
      <c r="AO28" s="40">
        <f t="shared" si="11"/>
        <v>2600</v>
      </c>
      <c r="AP28" s="40">
        <f t="shared" si="11"/>
        <v>373504.02</v>
      </c>
      <c r="AQ28" s="40">
        <f t="shared" si="11"/>
        <v>0</v>
      </c>
      <c r="AR28" s="40">
        <f t="shared" si="11"/>
        <v>0</v>
      </c>
      <c r="AS28" s="40">
        <f t="shared" si="11"/>
        <v>0</v>
      </c>
    </row>
    <row r="29" spans="1:45" s="31" customFormat="1" ht="18" customHeight="1">
      <c r="A29" s="30"/>
      <c r="B29" s="35"/>
      <c r="C29" s="34"/>
      <c r="D29" s="41"/>
      <c r="E29" s="41"/>
      <c r="F29" s="41"/>
      <c r="G29" s="41"/>
      <c r="H29" s="41"/>
      <c r="I29" s="41"/>
      <c r="J29" s="41"/>
      <c r="K29" s="41"/>
      <c r="L29" s="41"/>
      <c r="M29" s="41"/>
      <c r="N29" s="41"/>
      <c r="O29" s="41"/>
      <c r="P29" s="41"/>
      <c r="Q29" s="41"/>
      <c r="R29" s="41"/>
      <c r="S29" s="41"/>
      <c r="T29" s="41"/>
      <c r="U29" s="41"/>
      <c r="V29" s="41"/>
      <c r="W29" s="30"/>
      <c r="X29" s="1" t="s">
        <v>4</v>
      </c>
      <c r="Y29" s="35">
        <f t="shared" si="3"/>
        <v>37462.57</v>
      </c>
      <c r="Z29" s="34">
        <f t="shared" si="4"/>
        <v>6.4772655760838899E-4</v>
      </c>
      <c r="AA29" s="40">
        <f>'[1]1220'!$L$28</f>
        <v>0</v>
      </c>
      <c r="AB29" s="40">
        <f>'[2]1220'!$L$28</f>
        <v>0</v>
      </c>
      <c r="AC29" s="40">
        <f>'[3]1210'!$L$28</f>
        <v>0</v>
      </c>
      <c r="AD29" s="40">
        <f>'[4]1210'!$L$28</f>
        <v>0</v>
      </c>
      <c r="AE29" s="40">
        <f>'[5]1220'!$L$28</f>
        <v>0</v>
      </c>
      <c r="AF29" s="40">
        <f>'[6]1315'!$L$30</f>
        <v>0</v>
      </c>
      <c r="AG29" s="40">
        <f>'[7]1305'!$L$30</f>
        <v>0</v>
      </c>
      <c r="AH29" s="40">
        <f>'[8]1315'!$L$30</f>
        <v>0</v>
      </c>
      <c r="AI29" s="40">
        <f>'[9]1305'!$L$30</f>
        <v>0</v>
      </c>
      <c r="AJ29" s="40">
        <f>'[10]1315'!$L$30</f>
        <v>0</v>
      </c>
      <c r="AK29" s="40">
        <f>'[11]1315'!$L$30</f>
        <v>0</v>
      </c>
      <c r="AL29" s="40">
        <f>'[12]1315'!$L$30</f>
        <v>0</v>
      </c>
      <c r="AM29" s="40">
        <f>'[13]1305'!$L$30</f>
        <v>0</v>
      </c>
      <c r="AN29" s="40">
        <f>'[14]1315'!$L$30</f>
        <v>0</v>
      </c>
      <c r="AO29" s="40">
        <f>'[15]1315'!$L$30</f>
        <v>0</v>
      </c>
      <c r="AP29" s="40">
        <f>'[16]1315'!$L$30</f>
        <v>37462.57</v>
      </c>
      <c r="AQ29" s="40">
        <f>'[17]1315'!$L$30</f>
        <v>0</v>
      </c>
      <c r="AR29" s="40">
        <f>'[18]1315'!$L$30</f>
        <v>0</v>
      </c>
      <c r="AS29" s="40">
        <f>'[19]1315'!$L$30</f>
        <v>0</v>
      </c>
    </row>
    <row r="30" spans="1:45" s="31" customFormat="1" ht="18" customHeight="1">
      <c r="A30" s="30"/>
      <c r="B30" s="35"/>
      <c r="C30" s="34"/>
      <c r="D30" s="41"/>
      <c r="E30" s="41"/>
      <c r="F30" s="41"/>
      <c r="G30" s="41"/>
      <c r="H30" s="41"/>
      <c r="I30" s="41"/>
      <c r="J30" s="41"/>
      <c r="K30" s="41"/>
      <c r="L30" s="41"/>
      <c r="M30" s="41"/>
      <c r="N30" s="41"/>
      <c r="O30" s="41"/>
      <c r="P30" s="41"/>
      <c r="Q30" s="41"/>
      <c r="R30" s="41"/>
      <c r="S30" s="41"/>
      <c r="T30" s="41"/>
      <c r="U30" s="41"/>
      <c r="V30" s="41"/>
      <c r="W30" s="30"/>
      <c r="X30" s="1" t="s">
        <v>19</v>
      </c>
      <c r="Y30" s="35">
        <f t="shared" si="3"/>
        <v>3022748.2</v>
      </c>
      <c r="Z30" s="34">
        <f t="shared" si="4"/>
        <v>5.2263213284698684E-2</v>
      </c>
      <c r="AA30" s="40">
        <f t="shared" ref="AA30:AS30" si="14">SUM(AA31:AA33)</f>
        <v>1386891.81</v>
      </c>
      <c r="AB30" s="40">
        <f t="shared" si="14"/>
        <v>0</v>
      </c>
      <c r="AC30" s="40">
        <f t="shared" si="14"/>
        <v>0</v>
      </c>
      <c r="AD30" s="40">
        <f t="shared" si="14"/>
        <v>0</v>
      </c>
      <c r="AE30" s="40">
        <f t="shared" si="14"/>
        <v>0</v>
      </c>
      <c r="AF30" s="40">
        <f t="shared" si="14"/>
        <v>125000.23</v>
      </c>
      <c r="AG30" s="40">
        <f t="shared" si="14"/>
        <v>0</v>
      </c>
      <c r="AH30" s="40">
        <f t="shared" si="14"/>
        <v>26622</v>
      </c>
      <c r="AI30" s="40">
        <f t="shared" ref="AI30" si="15">SUM(AI31:AI33)</f>
        <v>0</v>
      </c>
      <c r="AJ30" s="40">
        <f t="shared" si="14"/>
        <v>0</v>
      </c>
      <c r="AK30" s="40">
        <f t="shared" si="14"/>
        <v>0</v>
      </c>
      <c r="AL30" s="40">
        <f t="shared" si="14"/>
        <v>173437.41</v>
      </c>
      <c r="AM30" s="40">
        <f t="shared" ref="AM30" si="16">SUM(AM31:AM33)</f>
        <v>972155.3</v>
      </c>
      <c r="AN30" s="40">
        <f t="shared" si="14"/>
        <v>0</v>
      </c>
      <c r="AO30" s="40">
        <f t="shared" si="14"/>
        <v>2600</v>
      </c>
      <c r="AP30" s="40">
        <f t="shared" si="14"/>
        <v>336041.45</v>
      </c>
      <c r="AQ30" s="40">
        <f t="shared" si="14"/>
        <v>0</v>
      </c>
      <c r="AR30" s="40">
        <f t="shared" si="14"/>
        <v>0</v>
      </c>
      <c r="AS30" s="40">
        <f t="shared" si="14"/>
        <v>0</v>
      </c>
    </row>
    <row r="31" spans="1:45" s="31" customFormat="1" ht="18" customHeight="1">
      <c r="A31" s="30"/>
      <c r="B31" s="35"/>
      <c r="C31" s="34"/>
      <c r="D31" s="41"/>
      <c r="E31" s="41"/>
      <c r="F31" s="41"/>
      <c r="G31" s="41"/>
      <c r="H31" s="41"/>
      <c r="I31" s="41"/>
      <c r="J31" s="41"/>
      <c r="K31" s="41"/>
      <c r="L31" s="41"/>
      <c r="M31" s="41"/>
      <c r="N31" s="41"/>
      <c r="O31" s="41"/>
      <c r="P31" s="41"/>
      <c r="Q31" s="41"/>
      <c r="R31" s="41"/>
      <c r="S31" s="41"/>
      <c r="T31" s="41"/>
      <c r="U31" s="41"/>
      <c r="V31" s="41"/>
      <c r="W31" s="30"/>
      <c r="X31" s="1" t="s">
        <v>119</v>
      </c>
      <c r="Y31" s="35">
        <f t="shared" si="3"/>
        <v>1511892.04</v>
      </c>
      <c r="Z31" s="34">
        <f t="shared" si="4"/>
        <v>2.6140561807284572E-2</v>
      </c>
      <c r="AA31" s="40">
        <f>'[1]1220'!$L$35</f>
        <v>1386891.81</v>
      </c>
      <c r="AB31" s="40">
        <f>'[2]1220'!$L$35</f>
        <v>0</v>
      </c>
      <c r="AC31" s="40">
        <f>'[3]1210'!$L$35</f>
        <v>0</v>
      </c>
      <c r="AD31" s="40">
        <f>'[4]1210'!$L$35</f>
        <v>0</v>
      </c>
      <c r="AE31" s="40">
        <f>'[5]1220'!$L$35</f>
        <v>0</v>
      </c>
      <c r="AF31" s="40">
        <f>'[6]1315'!$L$37</f>
        <v>125000.23</v>
      </c>
      <c r="AG31" s="40">
        <f>'[7]1305'!$L$37</f>
        <v>0</v>
      </c>
      <c r="AH31" s="40">
        <f>'[8]1315'!$L$37</f>
        <v>0</v>
      </c>
      <c r="AI31" s="40">
        <f>'[9]1305'!$L$37</f>
        <v>0</v>
      </c>
      <c r="AJ31" s="40">
        <f>'[10]1315'!$L$37</f>
        <v>0</v>
      </c>
      <c r="AK31" s="40">
        <f>'[11]1315'!$L$37</f>
        <v>0</v>
      </c>
      <c r="AL31" s="40">
        <f>'[12]1315'!$L$37</f>
        <v>0</v>
      </c>
      <c r="AM31" s="40">
        <f>'[13]1305'!$L$37</f>
        <v>0</v>
      </c>
      <c r="AN31" s="40">
        <f>'[14]1315'!$L$37</f>
        <v>0</v>
      </c>
      <c r="AO31" s="40">
        <f>'[15]1315'!$L$37</f>
        <v>0</v>
      </c>
      <c r="AP31" s="40">
        <f>'[16]1315'!$L$37</f>
        <v>0</v>
      </c>
      <c r="AQ31" s="40">
        <f>'[17]1315'!$L$37</f>
        <v>0</v>
      </c>
      <c r="AR31" s="40">
        <f>'[18]1315'!$L$37</f>
        <v>0</v>
      </c>
      <c r="AS31" s="40">
        <f>'[19]1315'!$L$37</f>
        <v>0</v>
      </c>
    </row>
    <row r="32" spans="1:45" s="31" customFormat="1" ht="18" customHeight="1">
      <c r="A32" s="30"/>
      <c r="B32" s="35"/>
      <c r="C32" s="34"/>
      <c r="D32" s="41"/>
      <c r="E32" s="41"/>
      <c r="F32" s="41"/>
      <c r="G32" s="41"/>
      <c r="H32" s="41"/>
      <c r="I32" s="41"/>
      <c r="J32" s="41"/>
      <c r="K32" s="41"/>
      <c r="L32" s="41"/>
      <c r="M32" s="41"/>
      <c r="N32" s="41"/>
      <c r="O32" s="41"/>
      <c r="P32" s="41"/>
      <c r="Q32" s="41"/>
      <c r="R32" s="41"/>
      <c r="S32" s="41"/>
      <c r="T32" s="41"/>
      <c r="U32" s="41"/>
      <c r="V32" s="41"/>
      <c r="W32" s="30"/>
      <c r="X32" s="1" t="s">
        <v>120</v>
      </c>
      <c r="Y32" s="35">
        <f t="shared" si="3"/>
        <v>0</v>
      </c>
      <c r="Z32" s="34" t="str">
        <f t="shared" si="4"/>
        <v>--</v>
      </c>
      <c r="AA32" s="40">
        <f>'[1]1220'!$L$36</f>
        <v>0</v>
      </c>
      <c r="AB32" s="40">
        <f>'[2]1220'!$L$36</f>
        <v>0</v>
      </c>
      <c r="AC32" s="40">
        <f>'[3]1210'!$L$36</f>
        <v>0</v>
      </c>
      <c r="AD32" s="40">
        <f>'[4]1210'!$L$36</f>
        <v>0</v>
      </c>
      <c r="AE32" s="40">
        <f>'[5]1220'!$L$36</f>
        <v>0</v>
      </c>
      <c r="AF32" s="40">
        <f>'[6]1315'!$L$38</f>
        <v>0</v>
      </c>
      <c r="AG32" s="40">
        <f>'[7]1305'!$L$38</f>
        <v>0</v>
      </c>
      <c r="AH32" s="40">
        <f>'[8]1315'!$L$38</f>
        <v>0</v>
      </c>
      <c r="AI32" s="40">
        <f>'[9]1305'!$L$38</f>
        <v>0</v>
      </c>
      <c r="AJ32" s="40">
        <f>'[10]1315'!$L$38</f>
        <v>0</v>
      </c>
      <c r="AK32" s="40">
        <f>'[11]1315'!$L$38</f>
        <v>0</v>
      </c>
      <c r="AL32" s="40">
        <f>'[12]1315'!$L$38</f>
        <v>0</v>
      </c>
      <c r="AM32" s="40">
        <f>'[13]1305'!$L$38</f>
        <v>0</v>
      </c>
      <c r="AN32" s="40">
        <f>'[14]1315'!$L$38</f>
        <v>0</v>
      </c>
      <c r="AO32" s="40">
        <f>'[15]1315'!$L$38</f>
        <v>0</v>
      </c>
      <c r="AP32" s="40">
        <f>'[16]1315'!$L$38</f>
        <v>0</v>
      </c>
      <c r="AQ32" s="40">
        <f>'[17]1315'!$L$38</f>
        <v>0</v>
      </c>
      <c r="AR32" s="40">
        <f>'[18]1315'!$L$38</f>
        <v>0</v>
      </c>
      <c r="AS32" s="40">
        <f>'[19]1315'!$L$38</f>
        <v>0</v>
      </c>
    </row>
    <row r="33" spans="1:45" s="31" customFormat="1" ht="18" customHeight="1">
      <c r="A33" s="30"/>
      <c r="B33" s="35"/>
      <c r="C33" s="34"/>
      <c r="D33" s="41"/>
      <c r="E33" s="41"/>
      <c r="F33" s="41"/>
      <c r="G33" s="41"/>
      <c r="H33" s="41"/>
      <c r="I33" s="41"/>
      <c r="J33" s="41"/>
      <c r="K33" s="41"/>
      <c r="L33" s="41"/>
      <c r="M33" s="41"/>
      <c r="N33" s="41"/>
      <c r="O33" s="41"/>
      <c r="P33" s="41"/>
      <c r="Q33" s="41"/>
      <c r="R33" s="41"/>
      <c r="S33" s="41"/>
      <c r="T33" s="41"/>
      <c r="U33" s="41"/>
      <c r="V33" s="41"/>
      <c r="W33" s="30"/>
      <c r="X33" s="1" t="s">
        <v>121</v>
      </c>
      <c r="Y33" s="35">
        <f t="shared" si="3"/>
        <v>1510856.16</v>
      </c>
      <c r="Z33" s="34">
        <f t="shared" si="4"/>
        <v>2.6122651477414105E-2</v>
      </c>
      <c r="AA33" s="40">
        <f>'[1]1220'!$L$39</f>
        <v>0</v>
      </c>
      <c r="AB33" s="40">
        <f>'[2]1220'!$L$39</f>
        <v>0</v>
      </c>
      <c r="AC33" s="40">
        <f>'[3]1210'!$L$39</f>
        <v>0</v>
      </c>
      <c r="AD33" s="40">
        <f>'[4]1210'!$L$39</f>
        <v>0</v>
      </c>
      <c r="AE33" s="40">
        <f>'[5]1220'!$L$39</f>
        <v>0</v>
      </c>
      <c r="AF33" s="40">
        <f>'[6]1315'!$L$40</f>
        <v>0</v>
      </c>
      <c r="AG33" s="40">
        <f>'[7]1305'!$L$36+'[7]1305'!$L$39+'[7]1305'!$L$40</f>
        <v>0</v>
      </c>
      <c r="AH33" s="40">
        <f>'[8]1315'!$L$40</f>
        <v>26622</v>
      </c>
      <c r="AI33" s="40">
        <f>'[9]1305'!$L$36+'[9]1305'!$L$39+'[9]1305'!$L$40</f>
        <v>0</v>
      </c>
      <c r="AJ33" s="40">
        <f>'[10]1315'!$L$40</f>
        <v>0</v>
      </c>
      <c r="AK33" s="40">
        <f>'[11]1315'!$L$40</f>
        <v>0</v>
      </c>
      <c r="AL33" s="40">
        <f>'[12]1315'!$L$40</f>
        <v>173437.41</v>
      </c>
      <c r="AM33" s="40">
        <f>'[13]1305'!$L$36+'[13]1305'!$L$39+'[13]1305'!$L$40</f>
        <v>972155.3</v>
      </c>
      <c r="AN33" s="40">
        <f>'[14]1315'!$L$40</f>
        <v>0</v>
      </c>
      <c r="AO33" s="40">
        <f>'[15]1315'!$L$40</f>
        <v>2600</v>
      </c>
      <c r="AP33" s="40">
        <f>'[16]1315'!$L$40</f>
        <v>336041.45</v>
      </c>
      <c r="AQ33" s="40">
        <f>'[17]1315'!$L$40</f>
        <v>0</v>
      </c>
      <c r="AR33" s="40">
        <f>'[18]1315'!$L$40</f>
        <v>0</v>
      </c>
      <c r="AS33" s="40">
        <f>'[19]1315'!$L$40</f>
        <v>0</v>
      </c>
    </row>
    <row r="34" spans="1:45" s="31" customFormat="1" ht="18" customHeight="1">
      <c r="A34" s="30"/>
      <c r="B34" s="35"/>
      <c r="C34" s="34"/>
      <c r="D34" s="41"/>
      <c r="E34" s="41"/>
      <c r="F34" s="41"/>
      <c r="G34" s="41"/>
      <c r="H34" s="41"/>
      <c r="I34" s="41"/>
      <c r="J34" s="41"/>
      <c r="K34" s="41"/>
      <c r="L34" s="41"/>
      <c r="M34" s="41"/>
      <c r="N34" s="41"/>
      <c r="O34" s="41"/>
      <c r="P34" s="41"/>
      <c r="Q34" s="41"/>
      <c r="R34" s="41"/>
      <c r="S34" s="41"/>
      <c r="T34" s="41"/>
      <c r="U34" s="41"/>
      <c r="V34" s="41"/>
      <c r="W34" s="30"/>
      <c r="X34" s="1" t="s">
        <v>122</v>
      </c>
      <c r="Y34" s="35">
        <f t="shared" si="3"/>
        <v>0</v>
      </c>
      <c r="Z34" s="34" t="str">
        <f t="shared" si="4"/>
        <v>--</v>
      </c>
      <c r="AA34" s="40">
        <f>'[1]1220'!$L$40</f>
        <v>0</v>
      </c>
      <c r="AB34" s="40">
        <f>'[2]1220'!$L$40</f>
        <v>0</v>
      </c>
      <c r="AC34" s="40">
        <f>'[3]1210'!$L$40</f>
        <v>0</v>
      </c>
      <c r="AD34" s="40">
        <f>'[4]1210'!$L$40</f>
        <v>0</v>
      </c>
      <c r="AE34" s="40">
        <f>'[5]1220'!$L$40</f>
        <v>0</v>
      </c>
      <c r="AF34" s="40">
        <f>'[6]1315'!$L$41</f>
        <v>0</v>
      </c>
      <c r="AG34" s="40">
        <f>'[7]1305'!$L$41</f>
        <v>0</v>
      </c>
      <c r="AH34" s="40">
        <f>'[8]1315'!$L$41</f>
        <v>0</v>
      </c>
      <c r="AI34" s="40">
        <f>'[9]1305'!$L$41</f>
        <v>0</v>
      </c>
      <c r="AJ34" s="40">
        <f>'[10]1315'!$L$41</f>
        <v>0</v>
      </c>
      <c r="AK34" s="40">
        <f>'[11]1315'!$L$41</f>
        <v>0</v>
      </c>
      <c r="AL34" s="40">
        <f>'[12]1315'!$L$41</f>
        <v>0</v>
      </c>
      <c r="AM34" s="40">
        <f>'[13]1305'!$L$41</f>
        <v>0</v>
      </c>
      <c r="AN34" s="40">
        <f>'[14]1315'!$L$41</f>
        <v>0</v>
      </c>
      <c r="AO34" s="40">
        <f>'[15]1315'!$L$41</f>
        <v>0</v>
      </c>
      <c r="AP34" s="40">
        <f>'[16]1315'!$L$41</f>
        <v>0</v>
      </c>
      <c r="AQ34" s="40">
        <f>'[17]1315'!$L$41</f>
        <v>0</v>
      </c>
      <c r="AR34" s="40">
        <f>'[18]1315'!$L$41</f>
        <v>0</v>
      </c>
      <c r="AS34" s="40">
        <f>'[19]1315'!$L$41</f>
        <v>0</v>
      </c>
    </row>
    <row r="35" spans="1:45" s="31" customFormat="1" ht="18" customHeight="1">
      <c r="A35" s="30"/>
      <c r="B35" s="35"/>
      <c r="C35" s="34"/>
      <c r="D35" s="41"/>
      <c r="E35" s="41"/>
      <c r="F35" s="41"/>
      <c r="G35" s="41"/>
      <c r="H35" s="41"/>
      <c r="I35" s="41"/>
      <c r="J35" s="41"/>
      <c r="K35" s="41"/>
      <c r="L35" s="41"/>
      <c r="M35" s="41"/>
      <c r="N35" s="41"/>
      <c r="O35" s="41"/>
      <c r="P35" s="41"/>
      <c r="Q35" s="41"/>
      <c r="R35" s="41"/>
      <c r="S35" s="41"/>
      <c r="T35" s="41"/>
      <c r="U35" s="41"/>
      <c r="V35" s="41"/>
      <c r="W35" s="30"/>
      <c r="X35" s="1" t="s">
        <v>5</v>
      </c>
      <c r="Y35" s="35">
        <f t="shared" si="3"/>
        <v>0</v>
      </c>
      <c r="Z35" s="34" t="str">
        <f t="shared" si="4"/>
        <v>--</v>
      </c>
      <c r="AA35" s="40">
        <f>'[1]1220'!$L$41</f>
        <v>0</v>
      </c>
      <c r="AB35" s="40">
        <f>'[2]1220'!$L$41</f>
        <v>0</v>
      </c>
      <c r="AC35" s="40">
        <f>'[3]1210'!$L$41</f>
        <v>0</v>
      </c>
      <c r="AD35" s="40">
        <f>'[4]1210'!$L$41</f>
        <v>0</v>
      </c>
      <c r="AE35" s="40">
        <f>'[5]1220'!$L$41</f>
        <v>0</v>
      </c>
      <c r="AF35" s="40">
        <f>'[6]1315'!$L$42</f>
        <v>0</v>
      </c>
      <c r="AG35" s="40">
        <f>'[7]1305'!$L$42</f>
        <v>0</v>
      </c>
      <c r="AH35" s="40">
        <f>'[8]1315'!$L$42</f>
        <v>0</v>
      </c>
      <c r="AI35" s="40">
        <f>'[9]1305'!$L$42</f>
        <v>0</v>
      </c>
      <c r="AJ35" s="40">
        <f>'[10]1315'!$L$42</f>
        <v>0</v>
      </c>
      <c r="AK35" s="40">
        <f>'[11]1315'!$L$42</f>
        <v>0</v>
      </c>
      <c r="AL35" s="40">
        <f>'[12]1315'!$L$42</f>
        <v>0</v>
      </c>
      <c r="AM35" s="40">
        <f>'[13]1305'!$L$42</f>
        <v>0</v>
      </c>
      <c r="AN35" s="40">
        <f>'[14]1315'!$L$42</f>
        <v>0</v>
      </c>
      <c r="AO35" s="40">
        <f>'[15]1315'!$L$42</f>
        <v>0</v>
      </c>
      <c r="AP35" s="40">
        <f>'[16]1315'!$L$42</f>
        <v>0</v>
      </c>
      <c r="AQ35" s="40">
        <f>'[17]1315'!$L$42</f>
        <v>0</v>
      </c>
      <c r="AR35" s="40">
        <f>'[18]1315'!$L$42</f>
        <v>0</v>
      </c>
      <c r="AS35" s="40">
        <f>'[19]1315'!$L$42</f>
        <v>0</v>
      </c>
    </row>
    <row r="36" spans="1:45" s="31" customFormat="1" ht="18" customHeight="1">
      <c r="A36" s="30"/>
      <c r="B36" s="35"/>
      <c r="C36" s="34"/>
      <c r="D36" s="41"/>
      <c r="E36" s="41"/>
      <c r="F36" s="41"/>
      <c r="G36" s="41"/>
      <c r="H36" s="41"/>
      <c r="I36" s="41"/>
      <c r="J36" s="41"/>
      <c r="K36" s="41"/>
      <c r="L36" s="41"/>
      <c r="M36" s="41"/>
      <c r="N36" s="41"/>
      <c r="O36" s="41"/>
      <c r="P36" s="41"/>
      <c r="Q36" s="41"/>
      <c r="R36" s="41"/>
      <c r="S36" s="41"/>
      <c r="T36" s="41"/>
      <c r="U36" s="41"/>
      <c r="V36" s="41"/>
      <c r="W36" s="30"/>
      <c r="X36" s="1" t="s">
        <v>6</v>
      </c>
      <c r="Y36" s="35">
        <f t="shared" si="3"/>
        <v>0</v>
      </c>
      <c r="Z36" s="34" t="str">
        <f t="shared" si="4"/>
        <v>--</v>
      </c>
      <c r="AA36" s="40">
        <f>'[1]1220'!$L$42</f>
        <v>0</v>
      </c>
      <c r="AB36" s="40">
        <f>'[2]1220'!$L$42</f>
        <v>0</v>
      </c>
      <c r="AC36" s="40">
        <f>'[3]1210'!$L$42</f>
        <v>0</v>
      </c>
      <c r="AD36" s="40">
        <f>'[4]1210'!$L$42</f>
        <v>0</v>
      </c>
      <c r="AE36" s="40">
        <f>'[5]1220'!$L$42</f>
        <v>0</v>
      </c>
      <c r="AF36" s="40">
        <f>'[6]1315'!$L$43</f>
        <v>0</v>
      </c>
      <c r="AG36" s="40">
        <f>'[7]1305'!$L$43</f>
        <v>0</v>
      </c>
      <c r="AH36" s="40">
        <f>'[8]1315'!$L$43</f>
        <v>0</v>
      </c>
      <c r="AI36" s="40">
        <f>'[9]1305'!$L$43</f>
        <v>0</v>
      </c>
      <c r="AJ36" s="40">
        <f>'[10]1315'!$L$43</f>
        <v>0</v>
      </c>
      <c r="AK36" s="40">
        <f>'[11]1315'!$L$43</f>
        <v>0</v>
      </c>
      <c r="AL36" s="40">
        <f>'[12]1315'!$L$43</f>
        <v>0</v>
      </c>
      <c r="AM36" s="40">
        <f>'[13]1305'!$L$43</f>
        <v>0</v>
      </c>
      <c r="AN36" s="40">
        <f>'[14]1315'!$L$43</f>
        <v>0</v>
      </c>
      <c r="AO36" s="40">
        <f>'[15]1315'!$L$43</f>
        <v>0</v>
      </c>
      <c r="AP36" s="40">
        <f>'[16]1315'!$L$43</f>
        <v>0</v>
      </c>
      <c r="AQ36" s="40">
        <f>'[17]1315'!$L$43</f>
        <v>0</v>
      </c>
      <c r="AR36" s="40">
        <f>'[18]1315'!$L$43</f>
        <v>0</v>
      </c>
      <c r="AS36" s="40">
        <f>'[19]1315'!$L$43</f>
        <v>0</v>
      </c>
    </row>
    <row r="37" spans="1:45" s="31" customFormat="1" ht="18" customHeight="1">
      <c r="A37" s="30"/>
      <c r="B37" s="35"/>
      <c r="C37" s="34"/>
      <c r="D37" s="41"/>
      <c r="E37" s="41"/>
      <c r="F37" s="41"/>
      <c r="G37" s="41"/>
      <c r="H37" s="41"/>
      <c r="I37" s="41"/>
      <c r="J37" s="41"/>
      <c r="K37" s="41"/>
      <c r="L37" s="41"/>
      <c r="M37" s="41"/>
      <c r="N37" s="41"/>
      <c r="O37" s="41"/>
      <c r="P37" s="41"/>
      <c r="Q37" s="41"/>
      <c r="R37" s="41"/>
      <c r="S37" s="41"/>
      <c r="T37" s="41"/>
      <c r="U37" s="41"/>
      <c r="V37" s="41"/>
      <c r="W37" s="30"/>
      <c r="X37" s="1" t="s">
        <v>123</v>
      </c>
      <c r="Y37" s="35">
        <f t="shared" si="3"/>
        <v>0</v>
      </c>
      <c r="Z37" s="34" t="str">
        <f t="shared" si="4"/>
        <v>--</v>
      </c>
      <c r="AA37" s="40">
        <f>'[1]1220'!$L$43</f>
        <v>0</v>
      </c>
      <c r="AB37" s="40">
        <f>'[2]1220'!$L$43</f>
        <v>0</v>
      </c>
      <c r="AC37" s="40">
        <f>'[3]1210'!$L$43</f>
        <v>0</v>
      </c>
      <c r="AD37" s="40">
        <f>'[4]1210'!$L$43</f>
        <v>0</v>
      </c>
      <c r="AE37" s="40">
        <f>'[5]1220'!$L$43</f>
        <v>0</v>
      </c>
      <c r="AF37" s="40"/>
      <c r="AG37" s="40"/>
      <c r="AH37" s="40"/>
      <c r="AI37" s="40"/>
      <c r="AJ37" s="40"/>
      <c r="AK37" s="40"/>
      <c r="AL37" s="40"/>
      <c r="AM37" s="40"/>
      <c r="AN37" s="40"/>
      <c r="AO37" s="40"/>
      <c r="AP37" s="40"/>
      <c r="AQ37" s="40"/>
      <c r="AR37" s="40"/>
      <c r="AS37" s="40"/>
    </row>
    <row r="38" spans="1:45" s="31" customFormat="1" ht="18" customHeight="1">
      <c r="A38" s="30"/>
      <c r="B38" s="35"/>
      <c r="C38" s="34"/>
      <c r="D38" s="41"/>
      <c r="E38" s="41"/>
      <c r="F38" s="41"/>
      <c r="G38" s="41"/>
      <c r="H38" s="41"/>
      <c r="I38" s="41"/>
      <c r="J38" s="41"/>
      <c r="K38" s="41"/>
      <c r="L38" s="41"/>
      <c r="M38" s="41"/>
      <c r="N38" s="41"/>
      <c r="O38" s="41"/>
      <c r="P38" s="41"/>
      <c r="Q38" s="41"/>
      <c r="R38" s="41"/>
      <c r="S38" s="41"/>
      <c r="T38" s="41"/>
      <c r="U38" s="41"/>
      <c r="V38" s="41"/>
      <c r="W38" s="30"/>
      <c r="X38" s="1" t="s">
        <v>124</v>
      </c>
      <c r="Y38" s="35">
        <f t="shared" si="3"/>
        <v>0</v>
      </c>
      <c r="Z38" s="34" t="str">
        <f t="shared" si="4"/>
        <v>--</v>
      </c>
      <c r="AA38" s="40">
        <f>'[1]1220'!$L$44</f>
        <v>0</v>
      </c>
      <c r="AB38" s="40">
        <f>'[2]1220'!$L$44</f>
        <v>0</v>
      </c>
      <c r="AC38" s="40">
        <f>'[3]1210'!$L$44</f>
        <v>0</v>
      </c>
      <c r="AD38" s="40">
        <f>'[4]1210'!$L$44</f>
        <v>0</v>
      </c>
      <c r="AE38" s="40">
        <f>'[5]1220'!$L$44</f>
        <v>0</v>
      </c>
      <c r="AF38" s="40"/>
      <c r="AG38" s="40"/>
      <c r="AH38" s="40"/>
      <c r="AI38" s="40"/>
      <c r="AJ38" s="40"/>
      <c r="AK38" s="40"/>
      <c r="AL38" s="40"/>
      <c r="AM38" s="40"/>
      <c r="AN38" s="40"/>
      <c r="AO38" s="40"/>
      <c r="AP38" s="40"/>
      <c r="AQ38" s="40"/>
      <c r="AR38" s="40"/>
      <c r="AS38" s="40"/>
    </row>
    <row r="39" spans="1:45" s="31" customFormat="1" ht="18" customHeight="1">
      <c r="A39" s="103" t="s">
        <v>109</v>
      </c>
      <c r="B39" s="103">
        <f t="shared" ref="B39:B47" si="17">SUM(D39:V39)</f>
        <v>20311331.389999997</v>
      </c>
      <c r="C39" s="104">
        <f t="shared" ref="C39:C47" si="18">IF((B39/$B$51)=0,"--",B39/$B$51)</f>
        <v>0.35118222699851914</v>
      </c>
      <c r="D39" s="41">
        <f t="shared" ref="D39:V39" si="19">SUM(D40:D47)</f>
        <v>317019.79000000004</v>
      </c>
      <c r="E39" s="41">
        <f t="shared" si="19"/>
        <v>212958.27000000002</v>
      </c>
      <c r="F39" s="41">
        <f t="shared" si="19"/>
        <v>487732</v>
      </c>
      <c r="G39" s="41">
        <f t="shared" si="19"/>
        <v>455609</v>
      </c>
      <c r="H39" s="41">
        <f t="shared" si="19"/>
        <v>80522.38</v>
      </c>
      <c r="I39" s="41">
        <f t="shared" si="19"/>
        <v>950275.58000000007</v>
      </c>
      <c r="J39" s="41">
        <f t="shared" si="19"/>
        <v>9643921</v>
      </c>
      <c r="K39" s="41">
        <f t="shared" si="19"/>
        <v>1141541.08</v>
      </c>
      <c r="L39" s="41">
        <f t="shared" ref="L39" si="20">SUM(L40:L47)</f>
        <v>2650995.7400000002</v>
      </c>
      <c r="M39" s="41">
        <f t="shared" si="19"/>
        <v>669495.77</v>
      </c>
      <c r="N39" s="41">
        <f t="shared" si="19"/>
        <v>259437.82</v>
      </c>
      <c r="O39" s="41">
        <f t="shared" si="19"/>
        <v>58759.09</v>
      </c>
      <c r="P39" s="41">
        <f t="shared" ref="P39" si="21">SUM(P40:P47)</f>
        <v>2139261.7800000003</v>
      </c>
      <c r="Q39" s="41">
        <f t="shared" si="19"/>
        <v>81191.739999999991</v>
      </c>
      <c r="R39" s="41">
        <f t="shared" si="19"/>
        <v>294625.14</v>
      </c>
      <c r="S39" s="41">
        <f t="shared" si="19"/>
        <v>564816.81000000006</v>
      </c>
      <c r="T39" s="41">
        <f t="shared" si="19"/>
        <v>104666.93</v>
      </c>
      <c r="U39" s="41">
        <f t="shared" si="19"/>
        <v>180573.86</v>
      </c>
      <c r="V39" s="41">
        <f t="shared" si="19"/>
        <v>17927.61</v>
      </c>
      <c r="W39" s="30"/>
      <c r="X39" s="102" t="s">
        <v>125</v>
      </c>
      <c r="Y39" s="103">
        <f t="shared" si="3"/>
        <v>15230666.060000002</v>
      </c>
      <c r="Z39" s="104">
        <f>IF((Y39/$Y$51)=0,"",Y39/$Y$51)</f>
        <v>0.26333769672306856</v>
      </c>
      <c r="AA39" s="40">
        <f t="shared" ref="AA39:AS39" si="22">AA40+AA41+AA42+SUM(AA46:AA50)</f>
        <v>1417001.5499999998</v>
      </c>
      <c r="AB39" s="40">
        <f t="shared" si="22"/>
        <v>61083.82</v>
      </c>
      <c r="AC39" s="40">
        <f t="shared" si="22"/>
        <v>404583</v>
      </c>
      <c r="AD39" s="40">
        <f t="shared" si="22"/>
        <v>69632</v>
      </c>
      <c r="AE39" s="40">
        <f t="shared" si="22"/>
        <v>52947.45</v>
      </c>
      <c r="AF39" s="40">
        <f t="shared" si="22"/>
        <v>869565.23</v>
      </c>
      <c r="AG39" s="40">
        <f t="shared" si="22"/>
        <v>8940057</v>
      </c>
      <c r="AH39" s="40">
        <f t="shared" si="22"/>
        <v>196528.9</v>
      </c>
      <c r="AI39" s="40">
        <f t="shared" ref="AI39" si="23">AI40+AI41+AI42+SUM(AI46:AI50)</f>
        <v>872982.78999999992</v>
      </c>
      <c r="AJ39" s="40">
        <f t="shared" si="22"/>
        <v>124993.16</v>
      </c>
      <c r="AK39" s="40">
        <f t="shared" si="22"/>
        <v>36560.050000000003</v>
      </c>
      <c r="AL39" s="40">
        <f t="shared" si="22"/>
        <v>43193.16</v>
      </c>
      <c r="AM39" s="40">
        <f t="shared" ref="AM39" si="24">AM40+AM41+AM42+SUM(AM46:AM50)</f>
        <v>1551727.19</v>
      </c>
      <c r="AN39" s="40">
        <f t="shared" si="22"/>
        <v>28293.47</v>
      </c>
      <c r="AO39" s="40">
        <f t="shared" si="22"/>
        <v>20126.579999999998</v>
      </c>
      <c r="AP39" s="40">
        <f t="shared" si="22"/>
        <v>475177.66000000003</v>
      </c>
      <c r="AQ39" s="40">
        <f t="shared" si="22"/>
        <v>18723.990000000002</v>
      </c>
      <c r="AR39" s="40">
        <f t="shared" si="22"/>
        <v>46737.049999999996</v>
      </c>
      <c r="AS39" s="40">
        <f t="shared" si="22"/>
        <v>752.01</v>
      </c>
    </row>
    <row r="40" spans="1:45" s="31" customFormat="1" ht="18" customHeight="1">
      <c r="A40" s="30" t="s">
        <v>0</v>
      </c>
      <c r="B40" s="35">
        <f t="shared" si="17"/>
        <v>0</v>
      </c>
      <c r="C40" s="34" t="str">
        <f t="shared" si="18"/>
        <v>--</v>
      </c>
      <c r="D40" s="41">
        <f>'[1]1220'!$D$36</f>
        <v>0</v>
      </c>
      <c r="E40" s="41">
        <f>'[2]1220'!$D$36</f>
        <v>0</v>
      </c>
      <c r="F40" s="41">
        <f>'[3]1210'!$D$36</f>
        <v>0</v>
      </c>
      <c r="G40" s="41">
        <f>'[4]1210'!$D$36</f>
        <v>0</v>
      </c>
      <c r="H40" s="41">
        <f>'[5]1220'!$D$36</f>
        <v>0</v>
      </c>
      <c r="I40" s="41">
        <f>'[6]1315'!$D$37</f>
        <v>0</v>
      </c>
      <c r="J40" s="41">
        <f>'[7]1305'!$D$43</f>
        <v>0</v>
      </c>
      <c r="K40" s="41">
        <f>'[8]1315'!$D$37</f>
        <v>0</v>
      </c>
      <c r="L40" s="41">
        <f>'[9]1305'!$D$43</f>
        <v>0</v>
      </c>
      <c r="M40" s="41">
        <f>'[10]1315'!$D$37</f>
        <v>0</v>
      </c>
      <c r="N40" s="41">
        <f>'[11]1315'!$D$37</f>
        <v>0</v>
      </c>
      <c r="O40" s="41">
        <f>'[12]1315'!$D$37</f>
        <v>0</v>
      </c>
      <c r="P40" s="41">
        <f>'[13]1305'!$D$43</f>
        <v>0</v>
      </c>
      <c r="Q40" s="41">
        <f>'[14]1315'!$D$37</f>
        <v>0</v>
      </c>
      <c r="R40" s="41">
        <f>'[15]1315'!$D$37</f>
        <v>0</v>
      </c>
      <c r="S40" s="41">
        <f>'[16]1315'!$D$37</f>
        <v>0</v>
      </c>
      <c r="T40" s="41">
        <f>'[17]1315'!$D$37</f>
        <v>0</v>
      </c>
      <c r="U40" s="41">
        <f>'[18]1315'!$D$37</f>
        <v>0</v>
      </c>
      <c r="V40" s="41">
        <f>'[19]1315'!$D$37</f>
        <v>0</v>
      </c>
      <c r="W40" s="30"/>
      <c r="X40" s="1" t="s">
        <v>7</v>
      </c>
      <c r="Y40" s="35">
        <f t="shared" si="3"/>
        <v>0</v>
      </c>
      <c r="Z40" s="34" t="str">
        <f t="shared" ref="Z40:Z51" si="25">IF((Y40/$Y$51)=0,"--",Y40/$Y$51)</f>
        <v>--</v>
      </c>
      <c r="AA40" s="40">
        <f>'[1]1220'!$L$46</f>
        <v>0</v>
      </c>
      <c r="AB40" s="40">
        <f>'[2]1220'!$L$46</f>
        <v>0</v>
      </c>
      <c r="AC40" s="40">
        <f>'[3]1210'!$L$46</f>
        <v>0</v>
      </c>
      <c r="AD40" s="40">
        <f>'[4]1210'!$L$46</f>
        <v>0</v>
      </c>
      <c r="AE40" s="40">
        <f>'[5]1220'!$L$46</f>
        <v>0</v>
      </c>
      <c r="AF40" s="40">
        <f>'[6]1315'!$L$47</f>
        <v>0</v>
      </c>
      <c r="AG40" s="40">
        <f>'[7]1305'!$L$47</f>
        <v>0</v>
      </c>
      <c r="AH40" s="40">
        <f>'[8]1315'!$L$47</f>
        <v>0</v>
      </c>
      <c r="AI40" s="40">
        <f>'[9]1305'!$L$47</f>
        <v>0</v>
      </c>
      <c r="AJ40" s="40">
        <f>'[10]1315'!$L$47</f>
        <v>0</v>
      </c>
      <c r="AK40" s="40">
        <f>'[11]1315'!$L$47</f>
        <v>0</v>
      </c>
      <c r="AL40" s="40">
        <f>'[12]1315'!$L$47</f>
        <v>0</v>
      </c>
      <c r="AM40" s="40">
        <f>'[13]1305'!$L$47</f>
        <v>0</v>
      </c>
      <c r="AN40" s="40">
        <f>'[14]1315'!$L$47</f>
        <v>0</v>
      </c>
      <c r="AO40" s="40">
        <f>'[15]1315'!$L$47</f>
        <v>0</v>
      </c>
      <c r="AP40" s="40">
        <f>'[16]1315'!$L$47</f>
        <v>0</v>
      </c>
      <c r="AQ40" s="40">
        <f>'[17]1315'!$L$47</f>
        <v>0</v>
      </c>
      <c r="AR40" s="40">
        <f>'[18]1315'!$L$47</f>
        <v>0</v>
      </c>
      <c r="AS40" s="40">
        <f>'[19]1315'!$L$47</f>
        <v>0</v>
      </c>
    </row>
    <row r="41" spans="1:45" s="31" customFormat="1" ht="18" customHeight="1">
      <c r="A41" s="30" t="s">
        <v>9</v>
      </c>
      <c r="B41" s="35">
        <f t="shared" si="17"/>
        <v>354518.34</v>
      </c>
      <c r="C41" s="34">
        <f t="shared" si="18"/>
        <v>6.1296100074618599E-3</v>
      </c>
      <c r="D41" s="41">
        <f>'[1]1220'!$D$37</f>
        <v>10946.9</v>
      </c>
      <c r="E41" s="41">
        <f>'[2]1220'!$D$37</f>
        <v>122196.99</v>
      </c>
      <c r="F41" s="41">
        <f>'[3]1210'!$D$37</f>
        <v>31935</v>
      </c>
      <c r="G41" s="41">
        <f>'[4]1210'!$D$37</f>
        <v>0</v>
      </c>
      <c r="H41" s="41">
        <f>'[5]1220'!$D$37</f>
        <v>0</v>
      </c>
      <c r="I41" s="41">
        <f>'[6]1315'!$D$38</f>
        <v>148680.60999999999</v>
      </c>
      <c r="J41" s="41">
        <f>'[7]1305'!$D$44</f>
        <v>17500</v>
      </c>
      <c r="K41" s="41">
        <f>'[8]1315'!$D$38</f>
        <v>0</v>
      </c>
      <c r="L41" s="41">
        <f>'[9]1305'!$D$44</f>
        <v>0</v>
      </c>
      <c r="M41" s="41">
        <f>'[10]1315'!$D$38</f>
        <v>0</v>
      </c>
      <c r="N41" s="41">
        <f>'[11]1315'!$D$38</f>
        <v>0</v>
      </c>
      <c r="O41" s="41">
        <f>'[12]1315'!$D$38</f>
        <v>0</v>
      </c>
      <c r="P41" s="41">
        <f>'[13]1305'!$D$44</f>
        <v>0</v>
      </c>
      <c r="Q41" s="41">
        <f>'[14]1315'!$D$38</f>
        <v>10684.9</v>
      </c>
      <c r="R41" s="41">
        <f>'[15]1315'!$D$38</f>
        <v>0</v>
      </c>
      <c r="S41" s="41">
        <f>'[16]1315'!$D$38</f>
        <v>12573.94</v>
      </c>
      <c r="T41" s="41">
        <f>'[17]1315'!$D$38</f>
        <v>0</v>
      </c>
      <c r="U41" s="41">
        <f>'[18]1315'!$D$38</f>
        <v>0</v>
      </c>
      <c r="V41" s="41">
        <f>'[19]1315'!$D$38</f>
        <v>0</v>
      </c>
      <c r="W41" s="30"/>
      <c r="X41" s="1" t="s">
        <v>8</v>
      </c>
      <c r="Y41" s="35">
        <f t="shared" si="3"/>
        <v>2761828</v>
      </c>
      <c r="Z41" s="34">
        <f t="shared" si="25"/>
        <v>4.775191192559565E-2</v>
      </c>
      <c r="AA41" s="40">
        <f>'[1]1220'!$L$47</f>
        <v>0</v>
      </c>
      <c r="AB41" s="40">
        <f>'[2]1220'!$L$47</f>
        <v>0</v>
      </c>
      <c r="AC41" s="40">
        <f>'[3]1210'!$L$47</f>
        <v>0</v>
      </c>
      <c r="AD41" s="40">
        <f>'[4]1210'!$L$47</f>
        <v>0</v>
      </c>
      <c r="AE41" s="40">
        <f>'[5]1220'!$L$47</f>
        <v>0</v>
      </c>
      <c r="AF41" s="40">
        <f>'[6]1315'!$L$48</f>
        <v>0</v>
      </c>
      <c r="AG41" s="40">
        <f>'[7]1305'!$L$48</f>
        <v>2761828</v>
      </c>
      <c r="AH41" s="40">
        <f>'[8]1315'!$L$48</f>
        <v>0</v>
      </c>
      <c r="AI41" s="40">
        <f>'[9]1305'!$L$48</f>
        <v>0</v>
      </c>
      <c r="AJ41" s="40">
        <f>'[10]1315'!$L$48</f>
        <v>0</v>
      </c>
      <c r="AK41" s="40">
        <f>'[11]1315'!$L$48</f>
        <v>0</v>
      </c>
      <c r="AL41" s="40">
        <f>'[12]1315'!$L$48</f>
        <v>0</v>
      </c>
      <c r="AM41" s="40">
        <f>'[13]1305'!$L$48</f>
        <v>0</v>
      </c>
      <c r="AN41" s="40">
        <f>'[14]1315'!$L$48</f>
        <v>0</v>
      </c>
      <c r="AO41" s="40">
        <f>'[15]1315'!$L$48</f>
        <v>0</v>
      </c>
      <c r="AP41" s="40">
        <f>'[16]1315'!$L$48</f>
        <v>0</v>
      </c>
      <c r="AQ41" s="40">
        <f>'[17]1315'!$L$48</f>
        <v>0</v>
      </c>
      <c r="AR41" s="40">
        <f>'[18]1315'!$L$48</f>
        <v>0</v>
      </c>
      <c r="AS41" s="40">
        <f>'[19]1315'!$L$48</f>
        <v>0</v>
      </c>
    </row>
    <row r="42" spans="1:45" s="31" customFormat="1" ht="18" customHeight="1">
      <c r="A42" s="30" t="s">
        <v>81</v>
      </c>
      <c r="B42" s="35">
        <f t="shared" si="17"/>
        <v>3286810.9200000004</v>
      </c>
      <c r="C42" s="34">
        <f t="shared" si="18"/>
        <v>5.6828848707423503E-2</v>
      </c>
      <c r="D42" s="41"/>
      <c r="E42" s="41"/>
      <c r="F42" s="41"/>
      <c r="G42" s="41"/>
      <c r="H42" s="41"/>
      <c r="I42" s="41">
        <f>'[6]1315'!$D$49</f>
        <v>297566.89</v>
      </c>
      <c r="J42" s="41">
        <f>'[7]1305'!$D$55</f>
        <v>1490518</v>
      </c>
      <c r="K42" s="41">
        <f>'[8]1315'!$D$49</f>
        <v>0</v>
      </c>
      <c r="L42" s="41">
        <f>'[9]1305'!$D$55</f>
        <v>1229159.72</v>
      </c>
      <c r="M42" s="41">
        <f>'[10]1315'!$D$49</f>
        <v>0</v>
      </c>
      <c r="N42" s="41">
        <f>'[11]1315'!$D$49</f>
        <v>0</v>
      </c>
      <c r="O42" s="41">
        <f>'[12]1315'!$D$49</f>
        <v>0</v>
      </c>
      <c r="P42" s="41">
        <f>'[13]1305'!$D$55</f>
        <v>0</v>
      </c>
      <c r="Q42" s="41">
        <f>'[14]1315'!$D$49</f>
        <v>0</v>
      </c>
      <c r="R42" s="41">
        <f>'[15]1315'!$D$49</f>
        <v>0</v>
      </c>
      <c r="S42" s="41">
        <f>'[16]1315'!$D$49</f>
        <v>223611.16</v>
      </c>
      <c r="T42" s="41">
        <f>'[17]1315'!$D$49</f>
        <v>17137.349999999999</v>
      </c>
      <c r="U42" s="41">
        <f>'[18]1315'!$D$49</f>
        <v>28817.8</v>
      </c>
      <c r="V42" s="41">
        <f>'[19]1315'!$D$49</f>
        <v>0</v>
      </c>
      <c r="W42" s="30"/>
      <c r="X42" s="1" t="s">
        <v>53</v>
      </c>
      <c r="Y42" s="35">
        <f t="shared" si="3"/>
        <v>6785304.5700000003</v>
      </c>
      <c r="Z42" s="34">
        <f t="shared" si="25"/>
        <v>0.11731768459693423</v>
      </c>
      <c r="AA42" s="40">
        <f t="shared" ref="AA42:AS42" si="26">SUM(AA43:AA45)</f>
        <v>796003.34</v>
      </c>
      <c r="AB42" s="40">
        <f t="shared" si="26"/>
        <v>0</v>
      </c>
      <c r="AC42" s="40">
        <f t="shared" si="26"/>
        <v>465</v>
      </c>
      <c r="AD42" s="40">
        <f t="shared" si="26"/>
        <v>0</v>
      </c>
      <c r="AE42" s="40">
        <f t="shared" si="26"/>
        <v>23772.82</v>
      </c>
      <c r="AF42" s="40">
        <f t="shared" si="26"/>
        <v>99999.96</v>
      </c>
      <c r="AG42" s="40">
        <f t="shared" si="26"/>
        <v>4406223</v>
      </c>
      <c r="AH42" s="40">
        <f t="shared" si="26"/>
        <v>74464.69</v>
      </c>
      <c r="AI42" s="40">
        <f t="shared" ref="AI42" si="27">SUM(AI43:AI45)</f>
        <v>4080.11</v>
      </c>
      <c r="AJ42" s="40">
        <f t="shared" si="26"/>
        <v>0</v>
      </c>
      <c r="AK42" s="40">
        <f t="shared" si="26"/>
        <v>0</v>
      </c>
      <c r="AL42" s="40">
        <f t="shared" si="26"/>
        <v>25272.2</v>
      </c>
      <c r="AM42" s="40">
        <f t="shared" ref="AM42" si="28">SUM(AM43:AM45)</f>
        <v>1287709.69</v>
      </c>
      <c r="AN42" s="40">
        <f t="shared" si="26"/>
        <v>0</v>
      </c>
      <c r="AO42" s="40">
        <f t="shared" si="26"/>
        <v>0</v>
      </c>
      <c r="AP42" s="40">
        <f t="shared" si="26"/>
        <v>59247.09</v>
      </c>
      <c r="AQ42" s="40">
        <f t="shared" si="26"/>
        <v>0</v>
      </c>
      <c r="AR42" s="40">
        <f t="shared" si="26"/>
        <v>8066.67</v>
      </c>
      <c r="AS42" s="40">
        <f t="shared" si="26"/>
        <v>0</v>
      </c>
    </row>
    <row r="43" spans="1:45" s="31" customFormat="1" ht="18" customHeight="1">
      <c r="A43" s="30" t="s">
        <v>111</v>
      </c>
      <c r="B43" s="35">
        <f t="shared" si="17"/>
        <v>3559921.7700000005</v>
      </c>
      <c r="C43" s="34">
        <f t="shared" si="18"/>
        <v>6.1550925989254435E-2</v>
      </c>
      <c r="D43" s="41">
        <f>'[1]1220'!$D$48</f>
        <v>160421.87</v>
      </c>
      <c r="E43" s="41">
        <f>'[2]1220'!$D$48</f>
        <v>19592.68</v>
      </c>
      <c r="F43" s="41">
        <f>'[3]1210'!$D$48</f>
        <v>66082</v>
      </c>
      <c r="G43" s="41">
        <f>'[4]1210'!$D$48</f>
        <v>325616</v>
      </c>
      <c r="H43" s="41">
        <f>'[5]1220'!$D$48</f>
        <v>58639.920000000006</v>
      </c>
      <c r="I43" s="41">
        <f>'[6]1315'!$D$50</f>
        <v>0</v>
      </c>
      <c r="J43" s="41">
        <f>'[7]1305'!$D$56</f>
        <v>1686654</v>
      </c>
      <c r="K43" s="41">
        <f>'[8]1315'!$D$50</f>
        <v>272215.92</v>
      </c>
      <c r="L43" s="41">
        <f>'[9]1305'!$D$56</f>
        <v>511516.42</v>
      </c>
      <c r="M43" s="41">
        <f>'[10]1315'!$D$50</f>
        <v>27934.62</v>
      </c>
      <c r="N43" s="41">
        <f>'[11]1315'!$D$50</f>
        <v>16832.330000000002</v>
      </c>
      <c r="O43" s="41">
        <f>'[12]1315'!$D$50</f>
        <v>2422.9299999999998</v>
      </c>
      <c r="P43" s="41">
        <f>'[13]1305'!$D$56</f>
        <v>226946.18999999997</v>
      </c>
      <c r="Q43" s="41">
        <f>'[14]1315'!$D$50</f>
        <v>3030.91</v>
      </c>
      <c r="R43" s="41">
        <f>'[15]1315'!$D$50</f>
        <v>95880.26</v>
      </c>
      <c r="S43" s="41">
        <f>'[16]1315'!$D$50</f>
        <v>51689.85</v>
      </c>
      <c r="T43" s="41">
        <f>'[17]1315'!$D$50</f>
        <v>0</v>
      </c>
      <c r="U43" s="41">
        <f>'[18]1315'!$D$50</f>
        <v>34445.870000000003</v>
      </c>
      <c r="V43" s="41">
        <f>'[19]1315'!$D$50</f>
        <v>0</v>
      </c>
      <c r="W43" s="30"/>
      <c r="X43" s="1" t="s">
        <v>119</v>
      </c>
      <c r="Y43" s="35">
        <f t="shared" si="3"/>
        <v>250845.77000000002</v>
      </c>
      <c r="Z43" s="34">
        <f t="shared" si="25"/>
        <v>4.3371148079997101E-3</v>
      </c>
      <c r="AA43" s="40">
        <f>'[1]1220'!$L$50</f>
        <v>134088.21</v>
      </c>
      <c r="AB43" s="40">
        <f>'[2]1220'!$L$50</f>
        <v>0</v>
      </c>
      <c r="AC43" s="40">
        <f>'[3]1210'!$L$50</f>
        <v>0</v>
      </c>
      <c r="AD43" s="40">
        <f>'[4]1210'!$L$50</f>
        <v>0</v>
      </c>
      <c r="AE43" s="40">
        <f>'[5]1220'!$L$50</f>
        <v>580.6</v>
      </c>
      <c r="AF43" s="40">
        <f>'[6]1315'!$L$51</f>
        <v>99999.96</v>
      </c>
      <c r="AG43" s="40">
        <f>'[7]1305'!$L$51</f>
        <v>16177</v>
      </c>
      <c r="AH43" s="40">
        <f>'[8]1315'!$L$51</f>
        <v>0</v>
      </c>
      <c r="AI43" s="40">
        <f>'[9]1305'!$L$51</f>
        <v>0</v>
      </c>
      <c r="AJ43" s="40">
        <f>'[10]1315'!$L$51</f>
        <v>0</v>
      </c>
      <c r="AK43" s="40">
        <f>'[11]1315'!$L$51</f>
        <v>0</v>
      </c>
      <c r="AL43" s="40">
        <f>'[12]1315'!$L$51</f>
        <v>0</v>
      </c>
      <c r="AM43" s="40">
        <f>'[13]1305'!$L$51</f>
        <v>0</v>
      </c>
      <c r="AN43" s="40">
        <f>'[14]1315'!$L$51</f>
        <v>0</v>
      </c>
      <c r="AO43" s="40">
        <f>'[15]1315'!$L$51</f>
        <v>0</v>
      </c>
      <c r="AP43" s="40">
        <f>'[16]1315'!$L$51</f>
        <v>0</v>
      </c>
      <c r="AQ43" s="40">
        <f>'[17]1315'!$L$51</f>
        <v>0</v>
      </c>
      <c r="AR43" s="40">
        <f>'[18]1315'!$L$51</f>
        <v>0</v>
      </c>
      <c r="AS43" s="40">
        <f>'[19]1315'!$L$51</f>
        <v>0</v>
      </c>
    </row>
    <row r="44" spans="1:45" s="31" customFormat="1" ht="18" customHeight="1">
      <c r="A44" s="30" t="s">
        <v>112</v>
      </c>
      <c r="B44" s="35">
        <f t="shared" si="17"/>
        <v>158372.09</v>
      </c>
      <c r="C44" s="34">
        <f t="shared" si="18"/>
        <v>2.7382480346902515E-3</v>
      </c>
      <c r="D44" s="41">
        <f>'[1]1220'!$D$59</f>
        <v>0</v>
      </c>
      <c r="E44" s="41">
        <f>'[2]1220'!$D$59</f>
        <v>0</v>
      </c>
      <c r="F44" s="41">
        <f>'[3]1210'!$D$59</f>
        <v>0</v>
      </c>
      <c r="G44" s="41">
        <f>'[4]1210'!$D$59</f>
        <v>0</v>
      </c>
      <c r="H44" s="41">
        <f>'[5]1220'!$D$59</f>
        <v>0</v>
      </c>
      <c r="I44" s="41">
        <f>'[6]1315'!$D$61</f>
        <v>0</v>
      </c>
      <c r="J44" s="41">
        <f>'[7]1305'!$D$66</f>
        <v>0</v>
      </c>
      <c r="K44" s="41">
        <f>'[8]1315'!$D$61</f>
        <v>0</v>
      </c>
      <c r="L44" s="41">
        <f>'[9]1305'!$D$66</f>
        <v>0</v>
      </c>
      <c r="M44" s="41">
        <f>'[10]1315'!$D$61</f>
        <v>0</v>
      </c>
      <c r="N44" s="41">
        <f>'[11]1315'!$D$61</f>
        <v>0</v>
      </c>
      <c r="O44" s="41">
        <f>'[12]1315'!$D$61</f>
        <v>16791.84</v>
      </c>
      <c r="P44" s="41">
        <f>'[13]1305'!$D$66</f>
        <v>141580.25</v>
      </c>
      <c r="Q44" s="41">
        <f>'[14]1315'!$D$61</f>
        <v>0</v>
      </c>
      <c r="R44" s="41">
        <f>'[15]1315'!$D$61</f>
        <v>0</v>
      </c>
      <c r="S44" s="41">
        <f>'[16]1315'!$D$61</f>
        <v>0</v>
      </c>
      <c r="T44" s="41">
        <f>'[17]1315'!$D$61</f>
        <v>0</v>
      </c>
      <c r="U44" s="41">
        <f>'[18]1315'!$D$61</f>
        <v>0</v>
      </c>
      <c r="V44" s="41">
        <f>'[19]1315'!$D$61</f>
        <v>0</v>
      </c>
      <c r="W44" s="30"/>
      <c r="X44" s="1" t="s">
        <v>120</v>
      </c>
      <c r="Y44" s="35">
        <f t="shared" si="3"/>
        <v>0</v>
      </c>
      <c r="Z44" s="34" t="str">
        <f t="shared" si="25"/>
        <v>--</v>
      </c>
      <c r="AA44" s="40">
        <f>'[1]1220'!$L$51</f>
        <v>0</v>
      </c>
      <c r="AB44" s="40">
        <f>'[2]1220'!$L$51</f>
        <v>0</v>
      </c>
      <c r="AC44" s="40">
        <f>'[3]1210'!$L$51</f>
        <v>0</v>
      </c>
      <c r="AD44" s="40">
        <f>'[4]1210'!$L$51</f>
        <v>0</v>
      </c>
      <c r="AE44" s="40">
        <f>'[5]1220'!$L$51</f>
        <v>0</v>
      </c>
      <c r="AF44" s="40">
        <f>'[6]1315'!$L$52</f>
        <v>0</v>
      </c>
      <c r="AG44" s="40">
        <f>'[7]1305'!$L$52</f>
        <v>0</v>
      </c>
      <c r="AH44" s="40">
        <f>'[8]1315'!$L$52</f>
        <v>0</v>
      </c>
      <c r="AI44" s="40">
        <f>'[9]1305'!$L$52</f>
        <v>0</v>
      </c>
      <c r="AJ44" s="40">
        <f>'[10]1315'!$L$52</f>
        <v>0</v>
      </c>
      <c r="AK44" s="40">
        <f>'[11]1315'!$L$52</f>
        <v>0</v>
      </c>
      <c r="AL44" s="40">
        <f>'[12]1315'!$L$52</f>
        <v>0</v>
      </c>
      <c r="AM44" s="40">
        <f>'[13]1305'!$L$52</f>
        <v>0</v>
      </c>
      <c r="AN44" s="40">
        <f>'[14]1315'!$L$52</f>
        <v>0</v>
      </c>
      <c r="AO44" s="40">
        <f>'[15]1315'!$L$52</f>
        <v>0</v>
      </c>
      <c r="AP44" s="40">
        <f>'[16]1315'!$L$52</f>
        <v>0</v>
      </c>
      <c r="AQ44" s="40">
        <f>'[17]1315'!$L$52</f>
        <v>0</v>
      </c>
      <c r="AR44" s="40">
        <f>'[18]1315'!$L$52</f>
        <v>0</v>
      </c>
      <c r="AS44" s="40">
        <f>'[19]1315'!$L$52</f>
        <v>0</v>
      </c>
    </row>
    <row r="45" spans="1:45" s="31" customFormat="1" ht="18" customHeight="1">
      <c r="A45" s="30" t="s">
        <v>113</v>
      </c>
      <c r="B45" s="35">
        <f t="shared" si="17"/>
        <v>3532279.15</v>
      </c>
      <c r="C45" s="34">
        <f t="shared" si="18"/>
        <v>6.1072986032228604E-2</v>
      </c>
      <c r="D45" s="41">
        <f>'[1]1220'!$D$66</f>
        <v>0</v>
      </c>
      <c r="E45" s="41">
        <f>'[2]1220'!$D$66</f>
        <v>0</v>
      </c>
      <c r="F45" s="41">
        <f>'[3]1210'!$D$66</f>
        <v>200174</v>
      </c>
      <c r="G45" s="41">
        <f>'[4]1210'!$D$66</f>
        <v>0</v>
      </c>
      <c r="H45" s="41">
        <f>'[5]1220'!$D$66</f>
        <v>0</v>
      </c>
      <c r="I45" s="41">
        <f>'[6]1315'!$D$68</f>
        <v>0</v>
      </c>
      <c r="J45" s="41">
        <f>'[7]1305'!$D$73</f>
        <v>2890000</v>
      </c>
      <c r="K45" s="41">
        <f>'[8]1315'!$D$68</f>
        <v>250000</v>
      </c>
      <c r="L45" s="41">
        <f>'[9]1305'!$D$73</f>
        <v>0</v>
      </c>
      <c r="M45" s="41">
        <f>'[10]1315'!$D$68</f>
        <v>30000</v>
      </c>
      <c r="N45" s="41">
        <f>'[11]1315'!$D$68</f>
        <v>0</v>
      </c>
      <c r="O45" s="41">
        <f>'[12]1315'!$D$68</f>
        <v>10396.9</v>
      </c>
      <c r="P45" s="41">
        <f>'[13]1305'!$D$73</f>
        <v>600</v>
      </c>
      <c r="Q45" s="41">
        <f>'[14]1315'!$D$68</f>
        <v>0</v>
      </c>
      <c r="R45" s="41">
        <f>'[15]1315'!$D$68</f>
        <v>151000</v>
      </c>
      <c r="S45" s="41">
        <f>'[16]1315'!$D$68</f>
        <v>108.25</v>
      </c>
      <c r="T45" s="41">
        <f>'[17]1315'!$D$68</f>
        <v>0</v>
      </c>
      <c r="U45" s="41">
        <f>'[18]1315'!$D$68</f>
        <v>0</v>
      </c>
      <c r="V45" s="41">
        <f>'[19]1315'!$D$68</f>
        <v>0</v>
      </c>
      <c r="W45" s="30"/>
      <c r="X45" s="1" t="s">
        <v>126</v>
      </c>
      <c r="Y45" s="35">
        <f t="shared" si="3"/>
        <v>6534458.8000000007</v>
      </c>
      <c r="Z45" s="34">
        <f t="shared" si="25"/>
        <v>0.11298056978893453</v>
      </c>
      <c r="AA45" s="40">
        <f>'[1]1220'!$L$54</f>
        <v>661915.13</v>
      </c>
      <c r="AB45" s="40">
        <f>'[2]1220'!$L$54</f>
        <v>0</v>
      </c>
      <c r="AC45" s="40">
        <f>'[3]1210'!$L$54</f>
        <v>465</v>
      </c>
      <c r="AD45" s="40">
        <f>'[4]1210'!$L$54</f>
        <v>0</v>
      </c>
      <c r="AE45" s="40">
        <f>'[5]1220'!$L$54</f>
        <v>23192.22</v>
      </c>
      <c r="AF45" s="40">
        <f>'[6]1315'!$L$54</f>
        <v>0</v>
      </c>
      <c r="AG45" s="40">
        <f>'[7]1305'!$L$54+'[7]1305'!$L$50+'[7]1305'!$L$53</f>
        <v>4390046</v>
      </c>
      <c r="AH45" s="40">
        <f>'[8]1315'!$L$54</f>
        <v>74464.69</v>
      </c>
      <c r="AI45" s="40">
        <f>'[9]1305'!$L$54+'[9]1305'!$L$50+'[9]1305'!$L$53</f>
        <v>4080.11</v>
      </c>
      <c r="AJ45" s="40">
        <f>'[10]1315'!$L$54</f>
        <v>0</v>
      </c>
      <c r="AK45" s="40">
        <f>'[11]1315'!$L$54</f>
        <v>0</v>
      </c>
      <c r="AL45" s="40">
        <f>'[12]1315'!$L$54</f>
        <v>25272.2</v>
      </c>
      <c r="AM45" s="40">
        <f>'[13]1305'!$L$54+'[13]1305'!$L$50+'[13]1305'!$L$53</f>
        <v>1287709.69</v>
      </c>
      <c r="AN45" s="40">
        <f>'[14]1315'!$L$54</f>
        <v>0</v>
      </c>
      <c r="AO45" s="40">
        <f>'[15]1315'!$L$54</f>
        <v>0</v>
      </c>
      <c r="AP45" s="40">
        <f>'[16]1315'!$L$54</f>
        <v>59247.09</v>
      </c>
      <c r="AQ45" s="40">
        <f>'[17]1315'!$L$54</f>
        <v>0</v>
      </c>
      <c r="AR45" s="40">
        <f>'[18]1315'!$L$54</f>
        <v>8066.67</v>
      </c>
      <c r="AS45" s="40">
        <f>'[19]1315'!$L$54</f>
        <v>0</v>
      </c>
    </row>
    <row r="46" spans="1:45" s="31" customFormat="1" ht="18" customHeight="1">
      <c r="A46" s="30" t="s">
        <v>114</v>
      </c>
      <c r="B46" s="35">
        <f t="shared" si="17"/>
        <v>112982.39999999998</v>
      </c>
      <c r="C46" s="34">
        <f t="shared" si="18"/>
        <v>1.9534618426427777E-3</v>
      </c>
      <c r="D46" s="41">
        <f>'[1]1220'!$D$73</f>
        <v>6538.14</v>
      </c>
      <c r="E46" s="41">
        <f>'[2]1220'!$D$73</f>
        <v>1347.89</v>
      </c>
      <c r="F46" s="41">
        <f>'[3]1210'!$D$73</f>
        <v>5643</v>
      </c>
      <c r="G46" s="41">
        <f>'[4]1210'!$D$73</f>
        <v>0</v>
      </c>
      <c r="H46" s="41">
        <f>'[5]1220'!$D$73</f>
        <v>0</v>
      </c>
      <c r="I46" s="41">
        <f>'[6]1315'!$D$75</f>
        <v>12622.93</v>
      </c>
      <c r="J46" s="41">
        <f>'[7]1305'!$D$80</f>
        <v>68955</v>
      </c>
      <c r="K46" s="41">
        <f>'[8]1315'!$D$75</f>
        <v>0</v>
      </c>
      <c r="L46" s="41">
        <f>'[9]1305'!$D$80</f>
        <v>4869.62</v>
      </c>
      <c r="M46" s="41">
        <f>'[10]1315'!$D$75</f>
        <v>0</v>
      </c>
      <c r="N46" s="41">
        <f>'[11]1315'!$D$75</f>
        <v>0</v>
      </c>
      <c r="O46" s="41">
        <f>'[12]1315'!$D$75</f>
        <v>552.37</v>
      </c>
      <c r="P46" s="41">
        <f>'[13]1305'!$D$80</f>
        <v>0</v>
      </c>
      <c r="Q46" s="41">
        <f>'[14]1315'!$D$75</f>
        <v>992.03</v>
      </c>
      <c r="R46" s="41">
        <f>'[15]1315'!$D$75</f>
        <v>0</v>
      </c>
      <c r="S46" s="41">
        <f>'[16]1315'!$D$75</f>
        <v>11461.42</v>
      </c>
      <c r="T46" s="41">
        <f>'[17]1315'!$D$75</f>
        <v>0</v>
      </c>
      <c r="U46" s="41">
        <f>'[18]1315'!$D$75</f>
        <v>0</v>
      </c>
      <c r="V46" s="41">
        <f>'[19]1315'!$D$75</f>
        <v>0</v>
      </c>
      <c r="W46" s="30"/>
      <c r="X46" s="1" t="s">
        <v>127</v>
      </c>
      <c r="Y46" s="35">
        <f t="shared" si="3"/>
        <v>0</v>
      </c>
      <c r="Z46" s="34" t="str">
        <f t="shared" si="25"/>
        <v>--</v>
      </c>
      <c r="AA46" s="40">
        <f>'[1]1220'!$L$55</f>
        <v>0</v>
      </c>
      <c r="AB46" s="40">
        <f>'[2]1220'!$L$55</f>
        <v>0</v>
      </c>
      <c r="AC46" s="40">
        <f>'[3]1210'!$L$55</f>
        <v>0</v>
      </c>
      <c r="AD46" s="40">
        <f>'[4]1210'!$L$55</f>
        <v>0</v>
      </c>
      <c r="AE46" s="40">
        <f>'[5]1220'!$L$55</f>
        <v>0</v>
      </c>
      <c r="AF46" s="40">
        <f>'[6]1315'!$L$55</f>
        <v>0</v>
      </c>
      <c r="AG46" s="40">
        <f>'[7]1305'!$L$55</f>
        <v>0</v>
      </c>
      <c r="AH46" s="40">
        <f>'[8]1315'!$L$55</f>
        <v>0</v>
      </c>
      <c r="AI46" s="40">
        <f>'[9]1305'!$L$55</f>
        <v>0</v>
      </c>
      <c r="AJ46" s="40">
        <f>'[10]1315'!$L$55</f>
        <v>0</v>
      </c>
      <c r="AK46" s="40">
        <f>'[11]1315'!$L$55</f>
        <v>0</v>
      </c>
      <c r="AL46" s="40">
        <f>'[12]1315'!$L$55</f>
        <v>0</v>
      </c>
      <c r="AM46" s="40">
        <f>'[13]1305'!$L$55</f>
        <v>0</v>
      </c>
      <c r="AN46" s="40">
        <f>'[14]1315'!$L$55</f>
        <v>0</v>
      </c>
      <c r="AO46" s="40">
        <f>'[15]1315'!$L$55</f>
        <v>0</v>
      </c>
      <c r="AP46" s="40">
        <f>'[16]1315'!$L$55</f>
        <v>0</v>
      </c>
      <c r="AQ46" s="40">
        <f>'[17]1315'!$L$55</f>
        <v>0</v>
      </c>
      <c r="AR46" s="40">
        <f>'[18]1315'!$L$55</f>
        <v>0</v>
      </c>
      <c r="AS46" s="40">
        <f>'[19]1315'!$L$55</f>
        <v>0</v>
      </c>
    </row>
    <row r="47" spans="1:45" s="31" customFormat="1" ht="18" customHeight="1">
      <c r="A47" s="30" t="s">
        <v>115</v>
      </c>
      <c r="B47" s="35">
        <f t="shared" si="17"/>
        <v>9306446.7200000007</v>
      </c>
      <c r="C47" s="34">
        <f t="shared" si="18"/>
        <v>0.16090814638481779</v>
      </c>
      <c r="D47" s="41">
        <f>'[1]1220'!$D$74</f>
        <v>139112.88</v>
      </c>
      <c r="E47" s="41">
        <f>'[2]1220'!$D$74</f>
        <v>69820.710000000006</v>
      </c>
      <c r="F47" s="41">
        <f>'[3]1210'!$D$74</f>
        <v>183898</v>
      </c>
      <c r="G47" s="41">
        <f>'[4]1210'!$D$74</f>
        <v>129993</v>
      </c>
      <c r="H47" s="41">
        <f>'[5]1220'!$D$74</f>
        <v>21882.46</v>
      </c>
      <c r="I47" s="41">
        <f>'[6]1315'!$D$76</f>
        <v>491405.15</v>
      </c>
      <c r="J47" s="41">
        <f>'[7]1305'!$D$81</f>
        <v>3490294</v>
      </c>
      <c r="K47" s="41">
        <f>'[8]1315'!$D$76</f>
        <v>619325.16</v>
      </c>
      <c r="L47" s="41">
        <f>'[9]1305'!$D$81</f>
        <v>905449.98</v>
      </c>
      <c r="M47" s="41">
        <f>'[10]1315'!$D$76</f>
        <v>611561.15</v>
      </c>
      <c r="N47" s="41">
        <f>'[11]1315'!$D$76</f>
        <v>242605.49</v>
      </c>
      <c r="O47" s="41">
        <f>'[12]1315'!$D$76</f>
        <v>28595.05</v>
      </c>
      <c r="P47" s="41">
        <f>'[13]1305'!$D$81</f>
        <v>1770135.34</v>
      </c>
      <c r="Q47" s="41">
        <f>'[14]1315'!$D$76</f>
        <v>66483.899999999994</v>
      </c>
      <c r="R47" s="41">
        <f>'[15]1315'!$D$76</f>
        <v>47744.88</v>
      </c>
      <c r="S47" s="41">
        <f>'[16]1315'!$D$76</f>
        <v>265372.19</v>
      </c>
      <c r="T47" s="41">
        <f>'[17]1315'!$D$76</f>
        <v>87529.58</v>
      </c>
      <c r="U47" s="41">
        <f>'[18]1315'!$D$76</f>
        <v>117310.19</v>
      </c>
      <c r="V47" s="41">
        <f>'[19]1315'!$D$76</f>
        <v>17927.61</v>
      </c>
      <c r="W47" s="30"/>
      <c r="X47" s="1" t="s">
        <v>128</v>
      </c>
      <c r="Y47" s="35">
        <f t="shared" si="3"/>
        <v>2926937.99</v>
      </c>
      <c r="Z47" s="34">
        <f t="shared" si="25"/>
        <v>5.0606658021484313E-2</v>
      </c>
      <c r="AA47" s="40">
        <f>'[1]1220'!$L$56</f>
        <v>136361.27999999997</v>
      </c>
      <c r="AB47" s="40">
        <f>'[2]1220'!$L$56</f>
        <v>61083.82</v>
      </c>
      <c r="AC47" s="40">
        <f>'[3]1210'!$L$56</f>
        <v>180897</v>
      </c>
      <c r="AD47" s="40">
        <f>'[4]1210'!$L$56</f>
        <v>69632</v>
      </c>
      <c r="AE47" s="40">
        <f>'[5]1220'!$L$56</f>
        <v>9596.43</v>
      </c>
      <c r="AF47" s="40">
        <f>'[6]1315'!$L$59</f>
        <v>769565.27</v>
      </c>
      <c r="AG47" s="40">
        <f>'[7]1305'!$L$59</f>
        <v>601679</v>
      </c>
      <c r="AH47" s="40">
        <f>'[8]1315'!$L$59</f>
        <v>122064.20999999999</v>
      </c>
      <c r="AI47" s="40">
        <f>'[9]1305'!$L$59</f>
        <v>315083.49</v>
      </c>
      <c r="AJ47" s="40">
        <f>'[10]1315'!$L$59</f>
        <v>124993.16</v>
      </c>
      <c r="AK47" s="40">
        <f>'[11]1315'!$L$59</f>
        <v>36560.050000000003</v>
      </c>
      <c r="AL47" s="40">
        <f>'[12]1315'!$L$59</f>
        <v>17920.96</v>
      </c>
      <c r="AM47" s="40">
        <f>'[13]1305'!$L$59</f>
        <v>175632.21</v>
      </c>
      <c r="AN47" s="40">
        <f>'[14]1315'!$L$59</f>
        <v>28293.47</v>
      </c>
      <c r="AO47" s="40">
        <f>'[15]1315'!$L$59</f>
        <v>20126.579999999998</v>
      </c>
      <c r="AP47" s="40">
        <f>'[16]1315'!$L$59</f>
        <v>209765.01</v>
      </c>
      <c r="AQ47" s="40">
        <f>'[17]1315'!$L$59</f>
        <v>18723.990000000002</v>
      </c>
      <c r="AR47" s="40">
        <f>'[18]1315'!$L$59</f>
        <v>28208.05</v>
      </c>
      <c r="AS47" s="40">
        <f>'[19]1315'!$L$59</f>
        <v>752.01</v>
      </c>
    </row>
    <row r="48" spans="1:45" s="31" customFormat="1" ht="18" customHeight="1">
      <c r="A48" s="30"/>
      <c r="B48" s="35"/>
      <c r="C48" s="34"/>
      <c r="D48" s="41"/>
      <c r="E48" s="41"/>
      <c r="F48" s="41"/>
      <c r="G48" s="41"/>
      <c r="H48" s="41"/>
      <c r="I48" s="41"/>
      <c r="J48" s="41"/>
      <c r="K48" s="41"/>
      <c r="L48" s="41"/>
      <c r="M48" s="41"/>
      <c r="N48" s="41"/>
      <c r="O48" s="41"/>
      <c r="P48" s="41"/>
      <c r="Q48" s="41"/>
      <c r="R48" s="41"/>
      <c r="S48" s="41"/>
      <c r="T48" s="41"/>
      <c r="U48" s="41"/>
      <c r="V48" s="41"/>
      <c r="W48" s="30"/>
      <c r="X48" s="1" t="s">
        <v>80</v>
      </c>
      <c r="Y48" s="35">
        <f t="shared" si="3"/>
        <v>851627.46</v>
      </c>
      <c r="Z48" s="34">
        <f t="shared" si="25"/>
        <v>1.4724609737948464E-2</v>
      </c>
      <c r="AA48" s="40"/>
      <c r="AB48" s="40"/>
      <c r="AC48" s="40"/>
      <c r="AD48" s="40"/>
      <c r="AE48" s="40"/>
      <c r="AF48" s="40">
        <f>'[6]1315'!$L$58</f>
        <v>0</v>
      </c>
      <c r="AG48" s="40">
        <f>'[7]1305'!$L$58</f>
        <v>436689</v>
      </c>
      <c r="AH48" s="40">
        <f>'[8]1315'!$L$58</f>
        <v>0</v>
      </c>
      <c r="AI48" s="40">
        <f>'[9]1305'!$L$58</f>
        <v>413824.68</v>
      </c>
      <c r="AJ48" s="40">
        <f>'[10]1315'!$L$58</f>
        <v>0</v>
      </c>
      <c r="AK48" s="40">
        <f>'[11]1315'!$L$58</f>
        <v>0</v>
      </c>
      <c r="AL48" s="40">
        <f>'[12]1315'!$L$58</f>
        <v>0</v>
      </c>
      <c r="AM48" s="40">
        <f>'[13]1305'!$L$58</f>
        <v>1113.78</v>
      </c>
      <c r="AN48" s="40">
        <f>'[14]1315'!$L$58</f>
        <v>0</v>
      </c>
      <c r="AO48" s="40">
        <f>'[15]1315'!$L$58</f>
        <v>0</v>
      </c>
      <c r="AP48" s="40">
        <f>'[16]1315'!$L$58</f>
        <v>0</v>
      </c>
      <c r="AQ48" s="40">
        <f>'[17]1315'!$L$58</f>
        <v>0</v>
      </c>
      <c r="AR48" s="40">
        <f>'[18]1315'!$L$58</f>
        <v>0</v>
      </c>
      <c r="AS48" s="40">
        <f>'[19]1315'!$L$58</f>
        <v>0</v>
      </c>
    </row>
    <row r="49" spans="1:45" s="31" customFormat="1" ht="18" customHeight="1">
      <c r="A49" s="30"/>
      <c r="B49" s="35"/>
      <c r="C49" s="34"/>
      <c r="D49" s="41"/>
      <c r="E49" s="41"/>
      <c r="F49" s="41"/>
      <c r="G49" s="41"/>
      <c r="H49" s="41"/>
      <c r="I49" s="41"/>
      <c r="J49" s="41"/>
      <c r="K49" s="41"/>
      <c r="L49" s="41"/>
      <c r="M49" s="41"/>
      <c r="N49" s="41"/>
      <c r="O49" s="41"/>
      <c r="P49" s="41"/>
      <c r="Q49" s="41"/>
      <c r="R49" s="41"/>
      <c r="S49" s="41"/>
      <c r="T49" s="41"/>
      <c r="U49" s="41"/>
      <c r="V49" s="41"/>
      <c r="W49" s="30"/>
      <c r="X49" s="1" t="s">
        <v>114</v>
      </c>
      <c r="Y49" s="35">
        <f t="shared" si="3"/>
        <v>1904968.04</v>
      </c>
      <c r="Z49" s="34">
        <f t="shared" si="25"/>
        <v>3.293683244110588E-2</v>
      </c>
      <c r="AA49" s="40">
        <f>'[1]1220'!$L$67</f>
        <v>484636.93</v>
      </c>
      <c r="AB49" s="40">
        <f>'[2]1220'!$L$67</f>
        <v>0</v>
      </c>
      <c r="AC49" s="40">
        <f>'[3]1210'!$L$67</f>
        <v>223221</v>
      </c>
      <c r="AD49" s="40">
        <f>'[4]1210'!$L$67</f>
        <v>0</v>
      </c>
      <c r="AE49" s="40">
        <f>'[5]1220'!$L$67</f>
        <v>19578.2</v>
      </c>
      <c r="AF49" s="40">
        <f>'[6]1315'!$L$69</f>
        <v>0</v>
      </c>
      <c r="AG49" s="40">
        <f>'[7]1305'!$L$69</f>
        <v>733638</v>
      </c>
      <c r="AH49" s="40">
        <f>'[8]1315'!$L$69</f>
        <v>0</v>
      </c>
      <c r="AI49" s="40">
        <f>'[9]1305'!$L$69</f>
        <v>139994.51</v>
      </c>
      <c r="AJ49" s="40">
        <f>'[10]1315'!$L$69</f>
        <v>0</v>
      </c>
      <c r="AK49" s="40">
        <f>'[11]1315'!$L$69</f>
        <v>0</v>
      </c>
      <c r="AL49" s="40">
        <f>'[12]1315'!$L$69</f>
        <v>0</v>
      </c>
      <c r="AM49" s="40">
        <f>'[13]1305'!$L$69</f>
        <v>87271.51</v>
      </c>
      <c r="AN49" s="40">
        <f>'[14]1315'!$L$69</f>
        <v>0</v>
      </c>
      <c r="AO49" s="40">
        <f>'[15]1315'!$L$69</f>
        <v>0</v>
      </c>
      <c r="AP49" s="40">
        <f>'[16]1315'!$L$69</f>
        <v>206165.56</v>
      </c>
      <c r="AQ49" s="40">
        <f>'[17]1315'!$L$69</f>
        <v>0</v>
      </c>
      <c r="AR49" s="40">
        <f>'[18]1315'!$L$69</f>
        <v>10462.33</v>
      </c>
      <c r="AS49" s="40">
        <f>'[19]1315'!$L$69</f>
        <v>0</v>
      </c>
    </row>
    <row r="50" spans="1:45" s="31" customFormat="1" ht="18" customHeight="1">
      <c r="A50" s="30"/>
      <c r="B50" s="35"/>
      <c r="C50" s="34"/>
      <c r="D50" s="41"/>
      <c r="E50" s="41"/>
      <c r="F50" s="41"/>
      <c r="G50" s="41"/>
      <c r="H50" s="41"/>
      <c r="I50" s="41"/>
      <c r="J50" s="41"/>
      <c r="K50" s="41"/>
      <c r="L50" s="41"/>
      <c r="M50" s="41"/>
      <c r="N50" s="41"/>
      <c r="O50" s="41"/>
      <c r="P50" s="41"/>
      <c r="Q50" s="41"/>
      <c r="R50" s="41"/>
      <c r="S50" s="41"/>
      <c r="T50" s="41"/>
      <c r="U50" s="41"/>
      <c r="V50" s="41"/>
      <c r="W50" s="30"/>
      <c r="X50" s="1" t="s">
        <v>129</v>
      </c>
      <c r="Y50" s="35">
        <f t="shared" si="3"/>
        <v>0</v>
      </c>
      <c r="Z50" s="34" t="str">
        <f t="shared" si="25"/>
        <v>--</v>
      </c>
      <c r="AA50" s="40">
        <f>'[1]1220'!$L$68</f>
        <v>0</v>
      </c>
      <c r="AB50" s="40">
        <f>'[2]1220'!$L$68</f>
        <v>0</v>
      </c>
      <c r="AC50" s="40">
        <f>'[3]1210'!$L$68</f>
        <v>0</v>
      </c>
      <c r="AD50" s="40">
        <f>'[4]1210'!$L$68</f>
        <v>0</v>
      </c>
      <c r="AE50" s="40">
        <f>'[5]1220'!$L$68</f>
        <v>0</v>
      </c>
      <c r="AF50" s="40"/>
      <c r="AG50" s="40"/>
      <c r="AH50" s="40"/>
      <c r="AI50" s="40"/>
      <c r="AJ50" s="40"/>
      <c r="AK50" s="40"/>
      <c r="AL50" s="40"/>
      <c r="AM50" s="40"/>
      <c r="AN50" s="40"/>
      <c r="AO50" s="40"/>
      <c r="AP50" s="40"/>
      <c r="AQ50" s="40"/>
      <c r="AR50" s="40"/>
      <c r="AS50" s="40"/>
    </row>
    <row r="51" spans="1:45" s="31" customFormat="1" ht="18" customHeight="1" thickBot="1">
      <c r="A51" s="99" t="s">
        <v>108</v>
      </c>
      <c r="B51" s="100">
        <f>SUM(D51:V51)</f>
        <v>57837014.030000001</v>
      </c>
      <c r="C51" s="101">
        <f>IF((B51/$B$51)=0,"--",B51/$B$51)</f>
        <v>1</v>
      </c>
      <c r="D51" s="41">
        <f t="shared" ref="D51:V51" si="29">D13+D39</f>
        <v>9627343.9499999993</v>
      </c>
      <c r="E51" s="41">
        <f t="shared" si="29"/>
        <v>223335.75000000003</v>
      </c>
      <c r="F51" s="41">
        <f t="shared" si="29"/>
        <v>495232</v>
      </c>
      <c r="G51" s="41">
        <f t="shared" si="29"/>
        <v>476020</v>
      </c>
      <c r="H51" s="41">
        <f t="shared" si="29"/>
        <v>87857.09</v>
      </c>
      <c r="I51" s="41">
        <f t="shared" si="29"/>
        <v>8248096.0899999999</v>
      </c>
      <c r="J51" s="41">
        <f t="shared" si="29"/>
        <v>14126356</v>
      </c>
      <c r="K51" s="41">
        <f t="shared" si="29"/>
        <v>6759449.9699999997</v>
      </c>
      <c r="L51" s="41">
        <f t="shared" ref="L51" si="30">L13+L39</f>
        <v>9438869.4199999999</v>
      </c>
      <c r="M51" s="41">
        <f t="shared" si="29"/>
        <v>674885.53</v>
      </c>
      <c r="N51" s="41">
        <f t="shared" si="29"/>
        <v>842152.06</v>
      </c>
      <c r="O51" s="41">
        <f t="shared" si="29"/>
        <v>255034.97999999998</v>
      </c>
      <c r="P51" s="41">
        <f t="shared" ref="P51" si="31">P13+P39</f>
        <v>3536926.5700000003</v>
      </c>
      <c r="Q51" s="41">
        <f t="shared" si="29"/>
        <v>1311533.1400000001</v>
      </c>
      <c r="R51" s="41">
        <f t="shared" si="29"/>
        <v>317930.51</v>
      </c>
      <c r="S51" s="41">
        <f t="shared" si="29"/>
        <v>1108118.8800000001</v>
      </c>
      <c r="T51" s="41">
        <f t="shared" si="29"/>
        <v>108175.76</v>
      </c>
      <c r="U51" s="41">
        <f t="shared" si="29"/>
        <v>181768.71999999997</v>
      </c>
      <c r="V51" s="41">
        <f t="shared" si="29"/>
        <v>17927.61</v>
      </c>
      <c r="W51" s="30"/>
      <c r="X51" s="99" t="s">
        <v>130</v>
      </c>
      <c r="Y51" s="100">
        <f t="shared" si="3"/>
        <v>57837014.030000001</v>
      </c>
      <c r="Z51" s="101">
        <f t="shared" si="25"/>
        <v>1</v>
      </c>
      <c r="AA51" s="40">
        <f t="shared" ref="AA51:AS51" si="32">AA13+AA28+AA39</f>
        <v>9627343.9499999993</v>
      </c>
      <c r="AB51" s="40">
        <f t="shared" si="32"/>
        <v>223335.75</v>
      </c>
      <c r="AC51" s="40">
        <f t="shared" si="32"/>
        <v>495232</v>
      </c>
      <c r="AD51" s="40">
        <f t="shared" si="32"/>
        <v>476020</v>
      </c>
      <c r="AE51" s="40">
        <f t="shared" si="32"/>
        <v>87857.09</v>
      </c>
      <c r="AF51" s="40">
        <f t="shared" si="32"/>
        <v>8248096.0899999999</v>
      </c>
      <c r="AG51" s="40">
        <f t="shared" si="32"/>
        <v>14126356</v>
      </c>
      <c r="AH51" s="40">
        <f t="shared" si="32"/>
        <v>6759449.9699999997</v>
      </c>
      <c r="AI51" s="40">
        <f t="shared" ref="AI51" si="33">AI13+AI28+AI39</f>
        <v>9438869.4199999999</v>
      </c>
      <c r="AJ51" s="40">
        <f t="shared" si="32"/>
        <v>674885.53</v>
      </c>
      <c r="AK51" s="40">
        <f t="shared" si="32"/>
        <v>842152.06</v>
      </c>
      <c r="AL51" s="40">
        <f t="shared" si="32"/>
        <v>255034.98000000004</v>
      </c>
      <c r="AM51" s="40">
        <f t="shared" ref="AM51" si="34">AM13+AM28+AM39</f>
        <v>3536926.57</v>
      </c>
      <c r="AN51" s="40">
        <f t="shared" si="32"/>
        <v>1311533.1399999999</v>
      </c>
      <c r="AO51" s="40">
        <f t="shared" si="32"/>
        <v>317930.51</v>
      </c>
      <c r="AP51" s="40">
        <f t="shared" si="32"/>
        <v>1108118.8799999999</v>
      </c>
      <c r="AQ51" s="40">
        <f t="shared" si="32"/>
        <v>108175.76000000001</v>
      </c>
      <c r="AR51" s="40">
        <f t="shared" si="32"/>
        <v>181768.71999999997</v>
      </c>
      <c r="AS51" s="40">
        <f t="shared" si="32"/>
        <v>17927.609999999997</v>
      </c>
    </row>
    <row r="52" spans="1:45" s="31" customFormat="1" ht="18" customHeight="1">
      <c r="A52" s="4"/>
      <c r="B52" s="32"/>
      <c r="C52" s="36"/>
      <c r="D52" s="41"/>
      <c r="E52" s="41"/>
      <c r="F52" s="41"/>
      <c r="G52" s="41"/>
      <c r="H52" s="41"/>
      <c r="I52" s="41"/>
      <c r="J52" s="41"/>
      <c r="K52" s="41"/>
      <c r="L52" s="41"/>
      <c r="M52" s="41"/>
      <c r="N52" s="41"/>
      <c r="O52" s="41"/>
      <c r="P52" s="41"/>
      <c r="Q52" s="41"/>
      <c r="R52" s="41"/>
      <c r="S52" s="41"/>
      <c r="T52" s="41"/>
      <c r="U52" s="41"/>
      <c r="V52" s="30"/>
      <c r="W52" s="30"/>
      <c r="X52" s="4"/>
      <c r="Y52" s="32"/>
      <c r="Z52" s="36"/>
    </row>
    <row r="53" spans="1:45" s="31" customFormat="1" ht="18" customHeight="1">
      <c r="A53" s="57" t="s">
        <v>171</v>
      </c>
      <c r="B53" s="26"/>
      <c r="C53" s="26"/>
      <c r="D53" s="34"/>
      <c r="E53" s="34"/>
      <c r="F53" s="34"/>
      <c r="G53" s="34"/>
      <c r="H53" s="34"/>
      <c r="I53" s="34"/>
      <c r="J53" s="34"/>
      <c r="K53" s="34"/>
      <c r="L53" s="34"/>
      <c r="M53" s="34"/>
      <c r="N53" s="34"/>
      <c r="O53" s="34"/>
      <c r="P53" s="34"/>
      <c r="Q53" s="34"/>
      <c r="R53" s="34"/>
      <c r="S53" s="34"/>
      <c r="T53" s="34"/>
      <c r="U53" s="34"/>
      <c r="V53" s="30"/>
      <c r="W53" s="30"/>
      <c r="X53" s="3"/>
      <c r="Y53" s="26"/>
      <c r="Z53" s="3"/>
      <c r="AA53" s="26"/>
      <c r="AB53" s="26"/>
      <c r="AC53" s="26"/>
      <c r="AD53" s="26"/>
      <c r="AE53" s="26"/>
      <c r="AF53" s="26"/>
    </row>
    <row r="54" spans="1:45" s="31" customFormat="1" ht="18" customHeight="1">
      <c r="A54" s="30"/>
      <c r="B54" s="37"/>
      <c r="C54" s="37"/>
      <c r="D54" s="34"/>
      <c r="E54" s="34"/>
      <c r="F54" s="34"/>
      <c r="G54" s="34"/>
      <c r="H54" s="34"/>
      <c r="I54" s="34"/>
      <c r="J54" s="34"/>
      <c r="K54" s="34"/>
      <c r="L54" s="34"/>
      <c r="M54" s="34"/>
      <c r="N54" s="34"/>
      <c r="O54" s="34"/>
      <c r="P54" s="34"/>
      <c r="Q54" s="34"/>
      <c r="R54" s="34"/>
      <c r="S54" s="34"/>
      <c r="T54" s="34"/>
      <c r="U54" s="34"/>
      <c r="V54" s="30"/>
      <c r="W54" s="30"/>
      <c r="Y54" s="37"/>
    </row>
    <row r="55" spans="1:45" s="31" customFormat="1" ht="18" customHeight="1">
      <c r="B55" s="37"/>
      <c r="C55" s="37"/>
      <c r="D55" s="34"/>
      <c r="E55" s="34"/>
      <c r="F55" s="34"/>
      <c r="G55" s="34"/>
      <c r="H55" s="34"/>
      <c r="I55" s="34"/>
      <c r="J55" s="34"/>
      <c r="K55" s="34"/>
      <c r="L55" s="34"/>
      <c r="M55" s="34"/>
      <c r="N55" s="34"/>
      <c r="O55" s="34"/>
      <c r="P55" s="34"/>
      <c r="Q55" s="34"/>
      <c r="R55" s="34"/>
      <c r="S55" s="34"/>
      <c r="T55" s="34"/>
      <c r="U55" s="34"/>
      <c r="V55" s="30"/>
      <c r="W55" s="30"/>
      <c r="Y55" s="37"/>
    </row>
    <row r="56" spans="1:45" s="31" customFormat="1" ht="18" customHeight="1">
      <c r="B56" s="37"/>
      <c r="C56" s="37"/>
      <c r="D56" s="34"/>
      <c r="E56" s="34"/>
      <c r="F56" s="34"/>
      <c r="G56" s="34"/>
      <c r="H56" s="34"/>
      <c r="I56" s="34"/>
      <c r="J56" s="34"/>
      <c r="K56" s="34"/>
      <c r="L56" s="34"/>
      <c r="M56" s="34"/>
      <c r="N56" s="34"/>
      <c r="O56" s="34"/>
      <c r="P56" s="34"/>
      <c r="Q56" s="34"/>
      <c r="R56" s="34"/>
      <c r="S56" s="34"/>
      <c r="T56" s="34"/>
      <c r="U56" s="34"/>
      <c r="V56" s="30"/>
      <c r="W56" s="30"/>
      <c r="Y56" s="37"/>
    </row>
    <row r="57" spans="1:45" s="31" customFormat="1" ht="18" customHeight="1">
      <c r="B57" s="37"/>
      <c r="C57" s="37"/>
      <c r="D57" s="34"/>
      <c r="E57" s="34"/>
      <c r="F57" s="34"/>
      <c r="G57" s="34"/>
      <c r="H57" s="34"/>
      <c r="I57" s="34"/>
      <c r="J57" s="34"/>
      <c r="K57" s="34"/>
      <c r="L57" s="34"/>
      <c r="M57" s="34"/>
      <c r="N57" s="34"/>
      <c r="O57" s="34"/>
      <c r="P57" s="34"/>
      <c r="Q57" s="34"/>
      <c r="R57" s="34"/>
      <c r="S57" s="34"/>
      <c r="T57" s="34"/>
      <c r="U57" s="34"/>
      <c r="V57" s="30"/>
      <c r="W57" s="30"/>
      <c r="Y57" s="37"/>
    </row>
    <row r="58" spans="1:45" s="31" customFormat="1" ht="18" customHeight="1">
      <c r="B58" s="37"/>
      <c r="C58" s="37"/>
      <c r="D58" s="33"/>
      <c r="E58" s="33"/>
      <c r="F58" s="33"/>
      <c r="G58" s="33"/>
      <c r="H58" s="33"/>
      <c r="I58" s="33"/>
      <c r="J58" s="33"/>
      <c r="K58" s="33"/>
      <c r="L58" s="33"/>
      <c r="M58" s="33"/>
      <c r="N58" s="33"/>
      <c r="O58" s="33"/>
      <c r="P58" s="33"/>
      <c r="Q58" s="33"/>
      <c r="R58" s="33"/>
      <c r="S58" s="33"/>
      <c r="T58" s="33"/>
      <c r="U58" s="33"/>
      <c r="V58" s="30"/>
      <c r="W58" s="30"/>
      <c r="Y58" s="37"/>
    </row>
    <row r="59" spans="1:45" s="31" customFormat="1" ht="18" customHeight="1">
      <c r="B59" s="37"/>
      <c r="C59" s="37"/>
      <c r="D59" s="33"/>
      <c r="E59" s="33"/>
      <c r="F59" s="33"/>
      <c r="G59" s="33"/>
      <c r="H59" s="33"/>
      <c r="I59" s="33"/>
      <c r="J59" s="33"/>
      <c r="K59" s="33"/>
      <c r="L59" s="33"/>
      <c r="M59" s="33"/>
      <c r="N59" s="33"/>
      <c r="O59" s="33"/>
      <c r="P59" s="33"/>
      <c r="Q59" s="33"/>
      <c r="R59" s="33"/>
      <c r="S59" s="33"/>
      <c r="T59" s="33"/>
      <c r="U59" s="33"/>
      <c r="V59" s="30"/>
      <c r="W59" s="30"/>
      <c r="Y59" s="37"/>
    </row>
    <row r="60" spans="1:45" s="31" customFormat="1" ht="18" customHeight="1">
      <c r="B60" s="37"/>
      <c r="C60" s="37"/>
      <c r="D60" s="33"/>
      <c r="E60" s="33"/>
      <c r="F60" s="33"/>
      <c r="G60" s="33"/>
      <c r="H60" s="33"/>
      <c r="I60" s="33"/>
      <c r="J60" s="33"/>
      <c r="K60" s="33"/>
      <c r="L60" s="33"/>
      <c r="M60" s="33"/>
      <c r="N60" s="33"/>
      <c r="O60" s="33"/>
      <c r="P60" s="33"/>
      <c r="Q60" s="33"/>
      <c r="R60" s="33"/>
      <c r="S60" s="33"/>
      <c r="T60" s="33"/>
      <c r="U60" s="33"/>
      <c r="V60" s="30"/>
      <c r="W60" s="30"/>
      <c r="Y60" s="37"/>
    </row>
    <row r="61" spans="1:45" s="31" customFormat="1" ht="18" customHeight="1">
      <c r="A61" s="3"/>
      <c r="B61" s="26"/>
      <c r="C61" s="26"/>
      <c r="D61" s="33"/>
      <c r="E61" s="33"/>
      <c r="F61" s="33"/>
      <c r="G61" s="33"/>
      <c r="H61" s="33"/>
      <c r="I61" s="33"/>
      <c r="J61" s="33"/>
      <c r="K61" s="33"/>
      <c r="L61" s="33"/>
      <c r="M61" s="33"/>
      <c r="N61" s="33"/>
      <c r="O61" s="33"/>
      <c r="P61" s="33"/>
      <c r="Q61" s="33"/>
      <c r="R61" s="33"/>
      <c r="S61" s="33"/>
      <c r="T61" s="33"/>
      <c r="U61" s="33"/>
      <c r="V61" s="30"/>
      <c r="W61" s="30"/>
      <c r="X61" s="3"/>
      <c r="Y61" s="26"/>
      <c r="Z61" s="3"/>
    </row>
    <row r="62" spans="1:45" s="31" customFormat="1" ht="18" customHeight="1">
      <c r="A62" s="3"/>
      <c r="B62" s="26"/>
      <c r="C62" s="26"/>
      <c r="D62" s="33"/>
      <c r="E62" s="33"/>
      <c r="F62" s="33"/>
      <c r="G62" s="33"/>
      <c r="H62" s="33"/>
      <c r="I62" s="33"/>
      <c r="J62" s="33"/>
      <c r="K62" s="33"/>
      <c r="L62" s="33"/>
      <c r="M62" s="33"/>
      <c r="N62" s="33"/>
      <c r="O62" s="33"/>
      <c r="P62" s="33"/>
      <c r="Q62" s="33"/>
      <c r="R62" s="33"/>
      <c r="S62" s="33"/>
      <c r="T62" s="33"/>
      <c r="U62" s="33"/>
      <c r="V62" s="30"/>
      <c r="W62" s="30"/>
      <c r="X62" s="3"/>
      <c r="Y62" s="26"/>
      <c r="Z62" s="3"/>
    </row>
    <row r="63" spans="1:45" s="31" customFormat="1" ht="18" customHeight="1">
      <c r="A63" s="3"/>
      <c r="B63" s="26"/>
      <c r="C63" s="26"/>
      <c r="D63" s="34"/>
      <c r="E63" s="34"/>
      <c r="F63" s="34"/>
      <c r="G63" s="34"/>
      <c r="H63" s="34"/>
      <c r="I63" s="34"/>
      <c r="J63" s="34"/>
      <c r="K63" s="34"/>
      <c r="L63" s="34"/>
      <c r="M63" s="34"/>
      <c r="N63" s="34"/>
      <c r="O63" s="34"/>
      <c r="P63" s="34"/>
      <c r="Q63" s="34"/>
      <c r="R63" s="34"/>
      <c r="S63" s="34"/>
      <c r="T63" s="34"/>
      <c r="U63" s="34"/>
      <c r="V63" s="30"/>
      <c r="W63" s="30"/>
      <c r="X63" s="3"/>
      <c r="Y63" s="26"/>
      <c r="Z63" s="3"/>
    </row>
    <row r="64" spans="1:45" s="31" customFormat="1" ht="18" customHeight="1">
      <c r="A64" s="3"/>
      <c r="B64" s="26"/>
      <c r="C64" s="26"/>
      <c r="D64" s="34"/>
      <c r="E64" s="34"/>
      <c r="F64" s="34"/>
      <c r="G64" s="34"/>
      <c r="H64" s="34"/>
      <c r="I64" s="34"/>
      <c r="J64" s="34"/>
      <c r="K64" s="34"/>
      <c r="L64" s="34"/>
      <c r="M64" s="34"/>
      <c r="N64" s="34"/>
      <c r="O64" s="34"/>
      <c r="P64" s="34"/>
      <c r="Q64" s="34"/>
      <c r="R64" s="34"/>
      <c r="S64" s="34"/>
      <c r="T64" s="34"/>
      <c r="U64" s="34"/>
      <c r="V64" s="30"/>
      <c r="W64" s="30"/>
      <c r="X64" s="3"/>
      <c r="Y64" s="26"/>
      <c r="Z64" s="3"/>
    </row>
    <row r="65" spans="1:45" s="31" customFormat="1" ht="18" customHeight="1">
      <c r="A65" s="3"/>
      <c r="B65" s="26"/>
      <c r="C65" s="26"/>
      <c r="D65" s="34"/>
      <c r="E65" s="34"/>
      <c r="F65" s="34"/>
      <c r="G65" s="34"/>
      <c r="H65" s="34"/>
      <c r="I65" s="34"/>
      <c r="J65" s="34"/>
      <c r="K65" s="34"/>
      <c r="L65" s="34"/>
      <c r="M65" s="34"/>
      <c r="N65" s="34"/>
      <c r="O65" s="34"/>
      <c r="P65" s="34"/>
      <c r="Q65" s="34"/>
      <c r="R65" s="34"/>
      <c r="S65" s="34"/>
      <c r="T65" s="34"/>
      <c r="U65" s="34"/>
      <c r="V65" s="30"/>
      <c r="W65" s="30"/>
      <c r="X65" s="3"/>
      <c r="Y65" s="26"/>
      <c r="Z65" s="3"/>
    </row>
    <row r="66" spans="1:45" s="31" customFormat="1" ht="18" customHeight="1">
      <c r="A66" s="3"/>
      <c r="B66" s="26"/>
      <c r="C66" s="26"/>
      <c r="D66" s="34"/>
      <c r="E66" s="34"/>
      <c r="F66" s="34"/>
      <c r="G66" s="34"/>
      <c r="H66" s="34"/>
      <c r="I66" s="34"/>
      <c r="J66" s="34"/>
      <c r="K66" s="34"/>
      <c r="L66" s="34"/>
      <c r="M66" s="34"/>
      <c r="N66" s="34"/>
      <c r="O66" s="34"/>
      <c r="P66" s="34"/>
      <c r="Q66" s="34"/>
      <c r="R66" s="34"/>
      <c r="S66" s="34"/>
      <c r="T66" s="34"/>
      <c r="U66" s="34"/>
      <c r="V66" s="30"/>
      <c r="W66" s="30"/>
      <c r="X66" s="3"/>
      <c r="Y66" s="26"/>
      <c r="Z66" s="3"/>
    </row>
    <row r="67" spans="1:45" s="31" customFormat="1" ht="18" customHeight="1">
      <c r="A67" s="3"/>
      <c r="B67" s="26"/>
      <c r="C67" s="26"/>
      <c r="D67" s="34"/>
      <c r="E67" s="34"/>
      <c r="F67" s="34"/>
      <c r="G67" s="34"/>
      <c r="H67" s="34"/>
      <c r="I67" s="34"/>
      <c r="J67" s="34"/>
      <c r="K67" s="34"/>
      <c r="L67" s="34"/>
      <c r="M67" s="34"/>
      <c r="N67" s="34"/>
      <c r="O67" s="34"/>
      <c r="P67" s="34"/>
      <c r="Q67" s="34"/>
      <c r="R67" s="34"/>
      <c r="S67" s="34"/>
      <c r="T67" s="34"/>
      <c r="U67" s="34"/>
      <c r="V67" s="30"/>
      <c r="W67" s="30"/>
      <c r="X67" s="3"/>
      <c r="Y67" s="26"/>
      <c r="Z67" s="3"/>
    </row>
    <row r="68" spans="1:45" s="31" customFormat="1" ht="18" customHeight="1">
      <c r="A68" s="3"/>
      <c r="B68" s="26"/>
      <c r="C68" s="26"/>
      <c r="D68" s="34"/>
      <c r="E68" s="34"/>
      <c r="F68" s="34"/>
      <c r="G68" s="34"/>
      <c r="H68" s="34"/>
      <c r="I68" s="34"/>
      <c r="J68" s="34"/>
      <c r="K68" s="34"/>
      <c r="L68" s="34"/>
      <c r="M68" s="34"/>
      <c r="N68" s="34"/>
      <c r="O68" s="34"/>
      <c r="P68" s="34"/>
      <c r="Q68" s="34"/>
      <c r="R68" s="34"/>
      <c r="S68" s="34"/>
      <c r="T68" s="34"/>
      <c r="U68" s="34"/>
      <c r="V68" s="30"/>
      <c r="W68" s="30"/>
      <c r="X68" s="3"/>
      <c r="Y68" s="26"/>
      <c r="Z68" s="3"/>
    </row>
    <row r="69" spans="1:45" s="31" customFormat="1" ht="18" customHeight="1">
      <c r="A69" s="3"/>
      <c r="B69" s="26"/>
      <c r="C69" s="26"/>
      <c r="D69" s="34"/>
      <c r="E69" s="34"/>
      <c r="F69" s="34"/>
      <c r="G69" s="34"/>
      <c r="H69" s="34"/>
      <c r="I69" s="34"/>
      <c r="J69" s="34"/>
      <c r="K69" s="34"/>
      <c r="L69" s="34"/>
      <c r="M69" s="34"/>
      <c r="N69" s="34"/>
      <c r="O69" s="34"/>
      <c r="P69" s="34"/>
      <c r="Q69" s="34"/>
      <c r="R69" s="34"/>
      <c r="S69" s="34"/>
      <c r="T69" s="34"/>
      <c r="U69" s="34"/>
      <c r="V69" s="30"/>
      <c r="W69" s="30"/>
      <c r="X69" s="3"/>
      <c r="Y69" s="26"/>
      <c r="Z69" s="3"/>
    </row>
    <row r="70" spans="1:45" s="31" customFormat="1" ht="18" customHeight="1">
      <c r="A70" s="3"/>
      <c r="B70" s="26"/>
      <c r="C70" s="26"/>
      <c r="D70" s="34"/>
      <c r="E70" s="34"/>
      <c r="F70" s="34"/>
      <c r="G70" s="34"/>
      <c r="H70" s="34"/>
      <c r="I70" s="34"/>
      <c r="J70" s="34"/>
      <c r="K70" s="34"/>
      <c r="L70" s="34"/>
      <c r="M70" s="34"/>
      <c r="N70" s="34"/>
      <c r="O70" s="34"/>
      <c r="P70" s="34"/>
      <c r="Q70" s="34"/>
      <c r="R70" s="34"/>
      <c r="S70" s="34"/>
      <c r="T70" s="34"/>
      <c r="U70" s="34"/>
      <c r="V70" s="30"/>
      <c r="W70" s="30"/>
      <c r="X70" s="3"/>
      <c r="Y70" s="26"/>
      <c r="Z70" s="3"/>
    </row>
    <row r="71" spans="1:45" s="31" customFormat="1" ht="18" customHeight="1">
      <c r="A71" s="3"/>
      <c r="B71" s="26"/>
      <c r="C71" s="26"/>
      <c r="D71" s="34"/>
      <c r="E71" s="34"/>
      <c r="F71" s="34"/>
      <c r="G71" s="34"/>
      <c r="H71" s="34"/>
      <c r="I71" s="34"/>
      <c r="J71" s="34"/>
      <c r="K71" s="34"/>
      <c r="L71" s="34"/>
      <c r="M71" s="34"/>
      <c r="N71" s="34"/>
      <c r="O71" s="34"/>
      <c r="P71" s="34"/>
      <c r="Q71" s="34"/>
      <c r="R71" s="34"/>
      <c r="S71" s="34"/>
      <c r="T71" s="34"/>
      <c r="U71" s="34"/>
      <c r="V71" s="30"/>
      <c r="W71" s="30"/>
      <c r="X71" s="3"/>
      <c r="Y71" s="26"/>
      <c r="Z71" s="3"/>
    </row>
    <row r="72" spans="1:45" s="31" customFormat="1" ht="18" customHeight="1">
      <c r="A72" s="3"/>
      <c r="B72" s="26"/>
      <c r="C72" s="26"/>
      <c r="D72" s="34"/>
      <c r="E72" s="34"/>
      <c r="F72" s="34"/>
      <c r="G72" s="34"/>
      <c r="H72" s="34"/>
      <c r="I72" s="34"/>
      <c r="J72" s="34"/>
      <c r="K72" s="34"/>
      <c r="L72" s="34"/>
      <c r="M72" s="34"/>
      <c r="N72" s="34"/>
      <c r="O72" s="34"/>
      <c r="P72" s="34"/>
      <c r="Q72" s="34"/>
      <c r="R72" s="34"/>
      <c r="S72" s="34"/>
      <c r="T72" s="34"/>
      <c r="U72" s="34"/>
      <c r="V72" s="30"/>
      <c r="W72" s="30"/>
      <c r="X72" s="3"/>
      <c r="Y72" s="26"/>
      <c r="Z72" s="3"/>
    </row>
    <row r="73" spans="1:45" s="31" customFormat="1" ht="18" customHeight="1">
      <c r="A73" s="3"/>
      <c r="B73" s="26"/>
      <c r="C73" s="26"/>
      <c r="D73" s="33"/>
      <c r="E73" s="33"/>
      <c r="F73" s="33"/>
      <c r="G73" s="33"/>
      <c r="H73" s="33"/>
      <c r="I73" s="33"/>
      <c r="J73" s="33"/>
      <c r="K73" s="33"/>
      <c r="L73" s="33"/>
      <c r="M73" s="33"/>
      <c r="N73" s="33"/>
      <c r="O73" s="33"/>
      <c r="P73" s="33"/>
      <c r="Q73" s="33"/>
      <c r="R73" s="33"/>
      <c r="S73" s="33"/>
      <c r="T73" s="33"/>
      <c r="U73" s="33"/>
      <c r="V73" s="30"/>
      <c r="W73" s="30"/>
      <c r="X73" s="3"/>
      <c r="Y73" s="26"/>
      <c r="Z73" s="3"/>
    </row>
    <row r="74" spans="1:45" s="31" customFormat="1" ht="18" customHeight="1">
      <c r="A74" s="3"/>
      <c r="B74" s="26"/>
      <c r="C74" s="26"/>
      <c r="D74" s="34"/>
      <c r="E74" s="34"/>
      <c r="F74" s="34"/>
      <c r="G74" s="34"/>
      <c r="H74" s="34"/>
      <c r="I74" s="34"/>
      <c r="J74" s="34"/>
      <c r="K74" s="34"/>
      <c r="L74" s="34"/>
      <c r="M74" s="34"/>
      <c r="N74" s="34"/>
      <c r="O74" s="34"/>
      <c r="P74" s="34"/>
      <c r="Q74" s="34"/>
      <c r="R74" s="34"/>
      <c r="S74" s="34"/>
      <c r="T74" s="34"/>
      <c r="U74" s="34"/>
      <c r="V74" s="30"/>
      <c r="W74" s="30"/>
      <c r="X74" s="3"/>
      <c r="Y74" s="26"/>
      <c r="Z74" s="3"/>
    </row>
    <row r="75" spans="1:45" s="31" customFormat="1" ht="18" customHeight="1">
      <c r="A75" s="3"/>
      <c r="B75" s="26"/>
      <c r="C75" s="26"/>
      <c r="D75" s="34"/>
      <c r="E75" s="34"/>
      <c r="F75" s="34"/>
      <c r="G75" s="34"/>
      <c r="H75" s="34"/>
      <c r="I75" s="34"/>
      <c r="J75" s="34"/>
      <c r="K75" s="34"/>
      <c r="L75" s="34"/>
      <c r="M75" s="34"/>
      <c r="N75" s="34"/>
      <c r="O75" s="34"/>
      <c r="P75" s="34"/>
      <c r="Q75" s="34"/>
      <c r="R75" s="34"/>
      <c r="S75" s="34"/>
      <c r="T75" s="34"/>
      <c r="U75" s="34"/>
      <c r="V75" s="30"/>
      <c r="W75" s="30"/>
      <c r="X75" s="3"/>
      <c r="Y75" s="26"/>
      <c r="Z75" s="3"/>
    </row>
    <row r="76" spans="1:45" s="31" customFormat="1" ht="18" customHeight="1">
      <c r="A76" s="3"/>
      <c r="B76" s="26"/>
      <c r="C76" s="26"/>
      <c r="D76" s="34"/>
      <c r="E76" s="34"/>
      <c r="F76" s="34"/>
      <c r="G76" s="34"/>
      <c r="H76" s="34"/>
      <c r="I76" s="34"/>
      <c r="J76" s="34"/>
      <c r="K76" s="34"/>
      <c r="L76" s="34"/>
      <c r="M76" s="34"/>
      <c r="N76" s="34"/>
      <c r="O76" s="34"/>
      <c r="P76" s="34"/>
      <c r="Q76" s="34"/>
      <c r="R76" s="34"/>
      <c r="S76" s="34"/>
      <c r="T76" s="34"/>
      <c r="U76" s="34"/>
      <c r="V76" s="30"/>
      <c r="W76" s="30"/>
      <c r="X76" s="3"/>
      <c r="Y76" s="26"/>
      <c r="Z76" s="3"/>
    </row>
    <row r="77" spans="1:45" s="31" customFormat="1" ht="18" customHeight="1">
      <c r="A77" s="3"/>
      <c r="B77" s="26"/>
      <c r="C77" s="26"/>
      <c r="D77" s="34"/>
      <c r="E77" s="34"/>
      <c r="F77" s="34"/>
      <c r="G77" s="34"/>
      <c r="H77" s="34"/>
      <c r="I77" s="34"/>
      <c r="J77" s="34"/>
      <c r="K77" s="34"/>
      <c r="L77" s="34"/>
      <c r="M77" s="34"/>
      <c r="N77" s="34"/>
      <c r="O77" s="34"/>
      <c r="P77" s="34"/>
      <c r="Q77" s="34"/>
      <c r="R77" s="34"/>
      <c r="S77" s="34"/>
      <c r="T77" s="34"/>
      <c r="U77" s="34"/>
      <c r="V77" s="30"/>
      <c r="W77" s="30"/>
      <c r="X77" s="3"/>
      <c r="Y77" s="26"/>
      <c r="Z77" s="3"/>
      <c r="AG77" s="3"/>
      <c r="AH77" s="3"/>
      <c r="AI77" s="3"/>
      <c r="AJ77" s="3"/>
      <c r="AK77" s="3"/>
      <c r="AL77" s="3"/>
      <c r="AM77" s="3"/>
      <c r="AN77" s="3"/>
      <c r="AO77" s="3"/>
      <c r="AP77" s="3"/>
      <c r="AQ77" s="3"/>
      <c r="AR77" s="3"/>
      <c r="AS77" s="3"/>
    </row>
    <row r="78" spans="1:45" s="31" customFormat="1" ht="18" customHeight="1">
      <c r="A78" s="3"/>
      <c r="B78" s="26"/>
      <c r="C78" s="26"/>
      <c r="D78" s="34"/>
      <c r="E78" s="34"/>
      <c r="F78" s="34"/>
      <c r="G78" s="34"/>
      <c r="H78" s="34"/>
      <c r="I78" s="34"/>
      <c r="J78" s="34"/>
      <c r="K78" s="34"/>
      <c r="L78" s="34"/>
      <c r="M78" s="34"/>
      <c r="N78" s="34"/>
      <c r="O78" s="34"/>
      <c r="P78" s="34"/>
      <c r="Q78" s="34"/>
      <c r="R78" s="34"/>
      <c r="S78" s="34"/>
      <c r="T78" s="34"/>
      <c r="U78" s="34"/>
      <c r="V78" s="30"/>
      <c r="W78" s="30"/>
      <c r="X78" s="3"/>
      <c r="Y78" s="26"/>
      <c r="Z78" s="3"/>
      <c r="AA78" s="3"/>
      <c r="AB78" s="3"/>
      <c r="AC78" s="3"/>
      <c r="AD78" s="3"/>
      <c r="AE78" s="3"/>
      <c r="AF78" s="3"/>
    </row>
    <row r="79" spans="1:45" s="31" customFormat="1" ht="18" customHeight="1">
      <c r="A79" s="3"/>
      <c r="B79" s="26"/>
      <c r="C79" s="26"/>
      <c r="D79" s="34"/>
      <c r="E79" s="34"/>
      <c r="F79" s="34"/>
      <c r="G79" s="34"/>
      <c r="H79" s="34"/>
      <c r="I79" s="34"/>
      <c r="J79" s="34"/>
      <c r="K79" s="34"/>
      <c r="L79" s="34"/>
      <c r="M79" s="34"/>
      <c r="N79" s="34"/>
      <c r="O79" s="34"/>
      <c r="P79" s="34"/>
      <c r="Q79" s="34"/>
      <c r="R79" s="34"/>
      <c r="S79" s="34"/>
      <c r="T79" s="34"/>
      <c r="U79" s="34"/>
      <c r="V79" s="30"/>
      <c r="W79" s="30"/>
      <c r="X79" s="3"/>
      <c r="Y79" s="26"/>
      <c r="Z79" s="3"/>
      <c r="AG79" s="3"/>
      <c r="AH79" s="3"/>
      <c r="AI79" s="3"/>
      <c r="AJ79" s="3"/>
      <c r="AK79" s="3"/>
      <c r="AL79" s="3"/>
      <c r="AM79" s="3"/>
      <c r="AN79" s="3"/>
      <c r="AO79" s="3"/>
      <c r="AP79" s="3"/>
      <c r="AQ79" s="3"/>
      <c r="AR79" s="3"/>
      <c r="AS79" s="3"/>
    </row>
    <row r="80" spans="1:45" s="31" customFormat="1" ht="18" customHeight="1">
      <c r="A80" s="3"/>
      <c r="B80" s="26"/>
      <c r="C80" s="26"/>
      <c r="D80" s="34"/>
      <c r="E80" s="34"/>
      <c r="F80" s="34"/>
      <c r="G80" s="34"/>
      <c r="H80" s="34"/>
      <c r="I80" s="34"/>
      <c r="J80" s="34"/>
      <c r="K80" s="34"/>
      <c r="L80" s="34"/>
      <c r="M80" s="34"/>
      <c r="N80" s="34"/>
      <c r="O80" s="34"/>
      <c r="P80" s="34"/>
      <c r="Q80" s="34"/>
      <c r="R80" s="34"/>
      <c r="S80" s="34"/>
      <c r="T80" s="34"/>
      <c r="U80" s="34"/>
      <c r="V80" s="17"/>
      <c r="W80" s="30"/>
      <c r="X80" s="3"/>
      <c r="Y80" s="26"/>
      <c r="Z80" s="3"/>
      <c r="AA80" s="3"/>
      <c r="AB80" s="3"/>
      <c r="AC80" s="3"/>
      <c r="AD80" s="3"/>
      <c r="AE80" s="3"/>
      <c r="AF80" s="3"/>
    </row>
    <row r="81" spans="1:45" s="31" customFormat="1" ht="18" customHeight="1">
      <c r="A81" s="3"/>
      <c r="B81" s="26"/>
      <c r="C81" s="26"/>
      <c r="D81" s="34"/>
      <c r="E81" s="34"/>
      <c r="F81" s="34"/>
      <c r="G81" s="34"/>
      <c r="H81" s="34"/>
      <c r="I81" s="34"/>
      <c r="J81" s="34"/>
      <c r="K81" s="34"/>
      <c r="L81" s="34"/>
      <c r="M81" s="34"/>
      <c r="N81" s="34"/>
      <c r="O81" s="34"/>
      <c r="P81" s="34"/>
      <c r="Q81" s="34"/>
      <c r="R81" s="34"/>
      <c r="S81" s="34"/>
      <c r="T81" s="34"/>
      <c r="U81" s="34"/>
      <c r="W81" s="30"/>
      <c r="X81" s="3"/>
      <c r="Y81" s="26"/>
      <c r="Z81" s="3"/>
    </row>
    <row r="82" spans="1:45" s="31" customFormat="1" ht="18" customHeight="1">
      <c r="A82" s="3"/>
      <c r="B82" s="26"/>
      <c r="C82" s="26"/>
      <c r="D82" s="34"/>
      <c r="E82" s="34"/>
      <c r="F82" s="34"/>
      <c r="G82" s="34"/>
      <c r="H82" s="34"/>
      <c r="I82" s="34"/>
      <c r="J82" s="34"/>
      <c r="K82" s="34"/>
      <c r="L82" s="34"/>
      <c r="M82" s="34"/>
      <c r="N82" s="34"/>
      <c r="O82" s="34"/>
      <c r="P82" s="34"/>
      <c r="Q82" s="34"/>
      <c r="R82" s="34"/>
      <c r="S82" s="34"/>
      <c r="T82" s="34"/>
      <c r="U82" s="34"/>
      <c r="V82" s="26"/>
      <c r="W82" s="30"/>
      <c r="X82" s="3"/>
      <c r="Y82" s="26"/>
      <c r="Z82" s="3"/>
    </row>
    <row r="83" spans="1:45" s="31" customFormat="1" ht="18" customHeight="1">
      <c r="A83" s="3"/>
      <c r="B83" s="26"/>
      <c r="C83" s="26"/>
      <c r="D83" s="33"/>
      <c r="E83" s="33"/>
      <c r="F83" s="33"/>
      <c r="G83" s="33"/>
      <c r="H83" s="33"/>
      <c r="I83" s="33"/>
      <c r="J83" s="33"/>
      <c r="K83" s="33"/>
      <c r="L83" s="33"/>
      <c r="M83" s="33"/>
      <c r="N83" s="33"/>
      <c r="O83" s="33"/>
      <c r="P83" s="33"/>
      <c r="Q83" s="33"/>
      <c r="R83" s="33"/>
      <c r="S83" s="33"/>
      <c r="T83" s="33"/>
      <c r="U83" s="33"/>
      <c r="W83" s="30"/>
      <c r="X83" s="3"/>
      <c r="Y83" s="26"/>
      <c r="Z83" s="3"/>
    </row>
    <row r="84" spans="1:45" s="31" customFormat="1" ht="18" customHeight="1">
      <c r="A84" s="3"/>
      <c r="B84" s="26"/>
      <c r="C84" s="26"/>
      <c r="D84" s="34"/>
      <c r="E84" s="34"/>
      <c r="F84" s="34"/>
      <c r="G84" s="34"/>
      <c r="H84" s="34"/>
      <c r="I84" s="34"/>
      <c r="J84" s="34"/>
      <c r="K84" s="34"/>
      <c r="L84" s="34"/>
      <c r="M84" s="34"/>
      <c r="N84" s="34"/>
      <c r="O84" s="34"/>
      <c r="P84" s="34"/>
      <c r="Q84" s="34"/>
      <c r="R84" s="34"/>
      <c r="S84" s="34"/>
      <c r="T84" s="34"/>
      <c r="U84" s="34"/>
      <c r="W84" s="30"/>
      <c r="X84" s="3"/>
      <c r="Y84" s="26"/>
      <c r="Z84" s="3"/>
    </row>
    <row r="85" spans="1:45" s="31" customFormat="1" ht="18" customHeight="1">
      <c r="A85" s="3"/>
      <c r="B85" s="26"/>
      <c r="C85" s="26"/>
      <c r="D85" s="34"/>
      <c r="E85" s="34"/>
      <c r="F85" s="34"/>
      <c r="G85" s="34"/>
      <c r="H85" s="34"/>
      <c r="I85" s="34"/>
      <c r="J85" s="34"/>
      <c r="K85" s="34"/>
      <c r="L85" s="34"/>
      <c r="M85" s="34"/>
      <c r="N85" s="34"/>
      <c r="O85" s="34"/>
      <c r="P85" s="34"/>
      <c r="Q85" s="34"/>
      <c r="R85" s="34"/>
      <c r="S85" s="34"/>
      <c r="T85" s="34"/>
      <c r="U85" s="34"/>
      <c r="W85" s="30"/>
      <c r="X85" s="3"/>
      <c r="Y85" s="26"/>
      <c r="Z85" s="3"/>
    </row>
    <row r="86" spans="1:45" ht="12.95" customHeight="1">
      <c r="D86" s="34"/>
      <c r="E86" s="34"/>
      <c r="F86" s="34"/>
      <c r="G86" s="34"/>
      <c r="H86" s="34"/>
      <c r="I86" s="34"/>
      <c r="J86" s="34"/>
      <c r="K86" s="34"/>
      <c r="L86" s="34"/>
      <c r="M86" s="34"/>
      <c r="N86" s="34"/>
      <c r="O86" s="34"/>
      <c r="P86" s="34"/>
      <c r="Q86" s="34"/>
      <c r="R86" s="34"/>
      <c r="S86" s="34"/>
      <c r="T86" s="34"/>
      <c r="U86" s="34"/>
      <c r="V86" s="31"/>
      <c r="W86" s="30"/>
      <c r="AA86" s="31"/>
      <c r="AB86" s="31"/>
      <c r="AC86" s="31"/>
      <c r="AD86" s="31"/>
      <c r="AE86" s="31"/>
      <c r="AF86" s="31"/>
      <c r="AG86" s="31"/>
      <c r="AH86" s="31"/>
      <c r="AI86" s="31"/>
      <c r="AJ86" s="31"/>
      <c r="AK86" s="31"/>
      <c r="AL86" s="31"/>
      <c r="AM86" s="31"/>
      <c r="AN86" s="31"/>
      <c r="AO86" s="31"/>
      <c r="AP86" s="31"/>
      <c r="AQ86" s="31"/>
      <c r="AR86" s="31"/>
      <c r="AS86" s="31"/>
    </row>
    <row r="87" spans="1:45" s="31" customFormat="1" ht="12.95" customHeight="1">
      <c r="A87" s="3"/>
      <c r="B87" s="26"/>
      <c r="C87" s="26"/>
      <c r="D87" s="34"/>
      <c r="E87" s="34"/>
      <c r="F87" s="34"/>
      <c r="G87" s="34"/>
      <c r="H87" s="34"/>
      <c r="I87" s="34"/>
      <c r="J87" s="34"/>
      <c r="K87" s="34"/>
      <c r="L87" s="34"/>
      <c r="M87" s="34"/>
      <c r="N87" s="34"/>
      <c r="O87" s="34"/>
      <c r="P87" s="34"/>
      <c r="Q87" s="34"/>
      <c r="R87" s="34"/>
      <c r="S87" s="34"/>
      <c r="T87" s="34"/>
      <c r="U87" s="34"/>
      <c r="W87" s="30"/>
      <c r="X87" s="3"/>
      <c r="Y87" s="26"/>
      <c r="Z87" s="3"/>
      <c r="AG87" s="3"/>
      <c r="AH87" s="3"/>
      <c r="AI87" s="3"/>
      <c r="AJ87" s="3"/>
      <c r="AK87" s="3"/>
      <c r="AL87" s="3"/>
      <c r="AM87" s="3"/>
      <c r="AN87" s="3"/>
      <c r="AO87" s="3"/>
      <c r="AP87" s="3"/>
      <c r="AQ87" s="3"/>
      <c r="AR87" s="3"/>
      <c r="AS87" s="3"/>
    </row>
    <row r="88" spans="1:45" ht="18" customHeight="1">
      <c r="D88" s="34"/>
      <c r="E88" s="34"/>
      <c r="F88" s="34"/>
      <c r="G88" s="34"/>
      <c r="H88" s="34"/>
      <c r="I88" s="34"/>
      <c r="J88" s="34"/>
      <c r="K88" s="34"/>
      <c r="L88" s="34"/>
      <c r="M88" s="34"/>
      <c r="N88" s="34"/>
      <c r="O88" s="34"/>
      <c r="P88" s="34"/>
      <c r="Q88" s="34"/>
      <c r="R88" s="34"/>
      <c r="S88" s="34"/>
      <c r="T88" s="34"/>
      <c r="U88" s="34"/>
      <c r="V88" s="31"/>
      <c r="W88" s="30"/>
    </row>
    <row r="89" spans="1:45" s="31" customFormat="1" ht="15.75">
      <c r="A89" s="3"/>
      <c r="B89" s="26"/>
      <c r="C89" s="26"/>
      <c r="D89" s="34"/>
      <c r="E89" s="34"/>
      <c r="F89" s="34"/>
      <c r="G89" s="34"/>
      <c r="H89" s="34"/>
      <c r="I89" s="34"/>
      <c r="J89" s="34"/>
      <c r="K89" s="34"/>
      <c r="L89" s="34"/>
      <c r="M89" s="34"/>
      <c r="N89" s="34"/>
      <c r="O89" s="34"/>
      <c r="P89" s="34"/>
      <c r="Q89" s="34"/>
      <c r="R89" s="34"/>
      <c r="S89" s="34"/>
      <c r="T89" s="34"/>
      <c r="U89" s="34"/>
      <c r="W89" s="17"/>
      <c r="X89" s="3"/>
      <c r="Y89" s="26"/>
      <c r="Z89" s="3"/>
      <c r="AA89" s="3"/>
      <c r="AB89" s="3"/>
      <c r="AC89" s="3"/>
      <c r="AD89" s="3"/>
      <c r="AE89" s="3"/>
      <c r="AF89" s="3"/>
      <c r="AG89" s="3"/>
      <c r="AH89" s="3"/>
      <c r="AI89" s="3"/>
      <c r="AJ89" s="3"/>
      <c r="AK89" s="3"/>
      <c r="AL89" s="3"/>
      <c r="AM89" s="3"/>
      <c r="AN89" s="3"/>
      <c r="AO89" s="3"/>
      <c r="AP89" s="3"/>
      <c r="AQ89" s="3"/>
      <c r="AR89" s="3"/>
      <c r="AS89" s="3"/>
    </row>
    <row r="90" spans="1:45" s="31" customFormat="1" ht="15.75">
      <c r="A90" s="3"/>
      <c r="B90" s="26"/>
      <c r="C90" s="26"/>
      <c r="D90" s="33"/>
      <c r="E90" s="33"/>
      <c r="F90" s="33"/>
      <c r="G90" s="33"/>
      <c r="H90" s="33"/>
      <c r="I90" s="33"/>
      <c r="J90" s="33"/>
      <c r="K90" s="33"/>
      <c r="L90" s="33"/>
      <c r="M90" s="33"/>
      <c r="N90" s="33"/>
      <c r="O90" s="33"/>
      <c r="P90" s="33"/>
      <c r="Q90" s="33"/>
      <c r="R90" s="33"/>
      <c r="S90" s="33"/>
      <c r="T90" s="33"/>
      <c r="U90" s="33"/>
      <c r="V90" s="3"/>
      <c r="X90" s="3"/>
      <c r="Y90" s="26"/>
      <c r="Z90" s="3"/>
      <c r="AA90" s="3"/>
      <c r="AB90" s="3"/>
      <c r="AC90" s="3"/>
      <c r="AD90" s="3"/>
      <c r="AE90" s="3"/>
      <c r="AF90" s="3"/>
      <c r="AG90" s="3"/>
      <c r="AH90" s="3"/>
      <c r="AI90" s="3"/>
      <c r="AJ90" s="3"/>
      <c r="AK90" s="3"/>
      <c r="AL90" s="3"/>
      <c r="AM90" s="3"/>
      <c r="AN90" s="3"/>
      <c r="AO90" s="3"/>
      <c r="AP90" s="3"/>
      <c r="AQ90" s="3"/>
      <c r="AR90" s="3"/>
      <c r="AS90" s="3"/>
    </row>
    <row r="91" spans="1:45" s="31" customFormat="1" ht="15.75">
      <c r="A91" s="3"/>
      <c r="B91" s="26"/>
      <c r="C91" s="26"/>
      <c r="D91" s="34"/>
      <c r="E91" s="34"/>
      <c r="F91" s="34"/>
      <c r="G91" s="34"/>
      <c r="H91" s="34"/>
      <c r="I91" s="34"/>
      <c r="J91" s="34"/>
      <c r="K91" s="34"/>
      <c r="L91" s="34"/>
      <c r="M91" s="34"/>
      <c r="N91" s="34"/>
      <c r="O91" s="34"/>
      <c r="P91" s="34"/>
      <c r="Q91" s="34"/>
      <c r="R91" s="34"/>
      <c r="S91" s="34"/>
      <c r="T91" s="34"/>
      <c r="U91" s="34"/>
      <c r="V91" s="3"/>
      <c r="W91" s="26"/>
      <c r="X91" s="3"/>
      <c r="Y91" s="26"/>
      <c r="Z91" s="3"/>
      <c r="AA91" s="3"/>
      <c r="AB91" s="3"/>
      <c r="AC91" s="3"/>
      <c r="AD91" s="3"/>
      <c r="AE91" s="3"/>
      <c r="AF91" s="3"/>
      <c r="AG91" s="3"/>
      <c r="AH91" s="3"/>
      <c r="AI91" s="3"/>
      <c r="AJ91" s="3"/>
      <c r="AK91" s="3"/>
      <c r="AL91" s="3"/>
      <c r="AM91" s="3"/>
      <c r="AN91" s="3"/>
      <c r="AO91" s="3"/>
      <c r="AP91" s="3"/>
      <c r="AQ91" s="3"/>
      <c r="AR91" s="3"/>
      <c r="AS91" s="3"/>
    </row>
    <row r="92" spans="1:45" s="31" customFormat="1" ht="15.75">
      <c r="A92" s="3"/>
      <c r="B92" s="26"/>
      <c r="C92" s="26"/>
      <c r="D92" s="34"/>
      <c r="E92" s="34"/>
      <c r="F92" s="34"/>
      <c r="G92" s="34"/>
      <c r="H92" s="34"/>
      <c r="I92" s="34"/>
      <c r="J92" s="34"/>
      <c r="K92" s="34"/>
      <c r="L92" s="34"/>
      <c r="M92" s="34"/>
      <c r="N92" s="34"/>
      <c r="O92" s="34"/>
      <c r="P92" s="34"/>
      <c r="Q92" s="34"/>
      <c r="R92" s="34"/>
      <c r="S92" s="34"/>
      <c r="T92" s="34"/>
      <c r="U92" s="34"/>
      <c r="V92" s="3"/>
      <c r="X92" s="3"/>
      <c r="Y92" s="26"/>
      <c r="Z92" s="3"/>
      <c r="AA92" s="3"/>
      <c r="AB92" s="3"/>
      <c r="AC92" s="3"/>
      <c r="AD92" s="3"/>
      <c r="AE92" s="3"/>
      <c r="AF92" s="3"/>
      <c r="AG92" s="3"/>
      <c r="AH92" s="3"/>
      <c r="AI92" s="3"/>
      <c r="AJ92" s="3"/>
      <c r="AK92" s="3"/>
      <c r="AL92" s="3"/>
      <c r="AM92" s="3"/>
      <c r="AN92" s="3"/>
      <c r="AO92" s="3"/>
      <c r="AP92" s="3"/>
      <c r="AQ92" s="3"/>
      <c r="AR92" s="3"/>
      <c r="AS92" s="3"/>
    </row>
    <row r="93" spans="1:45" s="31" customFormat="1" ht="15.75">
      <c r="A93" s="3"/>
      <c r="B93" s="26"/>
      <c r="C93" s="26"/>
      <c r="D93" s="34"/>
      <c r="E93" s="34"/>
      <c r="F93" s="34"/>
      <c r="G93" s="34"/>
      <c r="H93" s="34"/>
      <c r="I93" s="34"/>
      <c r="J93" s="34"/>
      <c r="K93" s="34"/>
      <c r="L93" s="34"/>
      <c r="M93" s="34"/>
      <c r="N93" s="34"/>
      <c r="O93" s="34"/>
      <c r="P93" s="34"/>
      <c r="Q93" s="34"/>
      <c r="R93" s="34"/>
      <c r="S93" s="34"/>
      <c r="T93" s="34"/>
      <c r="U93" s="34"/>
      <c r="V93" s="3"/>
      <c r="X93" s="3"/>
      <c r="Y93" s="26"/>
      <c r="Z93" s="3"/>
      <c r="AA93" s="3"/>
      <c r="AB93" s="3"/>
      <c r="AC93" s="3"/>
      <c r="AD93" s="3"/>
      <c r="AE93" s="3"/>
      <c r="AF93" s="3"/>
      <c r="AG93" s="3"/>
      <c r="AH93" s="3"/>
      <c r="AI93" s="3"/>
      <c r="AJ93" s="3"/>
      <c r="AK93" s="3"/>
      <c r="AL93" s="3"/>
      <c r="AM93" s="3"/>
      <c r="AN93" s="3"/>
      <c r="AO93" s="3"/>
      <c r="AP93" s="3"/>
      <c r="AQ93" s="3"/>
      <c r="AR93" s="3"/>
      <c r="AS93" s="3"/>
    </row>
    <row r="94" spans="1:45" s="31" customFormat="1" ht="15.75">
      <c r="A94" s="3"/>
      <c r="B94" s="26"/>
      <c r="C94" s="26"/>
      <c r="D94" s="34"/>
      <c r="E94" s="34"/>
      <c r="F94" s="34"/>
      <c r="G94" s="34"/>
      <c r="H94" s="34"/>
      <c r="I94" s="34"/>
      <c r="J94" s="34"/>
      <c r="K94" s="34"/>
      <c r="L94" s="34"/>
      <c r="M94" s="34"/>
      <c r="N94" s="34"/>
      <c r="O94" s="34"/>
      <c r="P94" s="34"/>
      <c r="Q94" s="34"/>
      <c r="R94" s="34"/>
      <c r="S94" s="34"/>
      <c r="T94" s="34"/>
      <c r="U94" s="34"/>
      <c r="V94" s="3"/>
      <c r="X94" s="3"/>
      <c r="Y94" s="26"/>
      <c r="Z94" s="3"/>
      <c r="AA94" s="3"/>
      <c r="AB94" s="3"/>
      <c r="AC94" s="3"/>
      <c r="AD94" s="3"/>
      <c r="AE94" s="3"/>
      <c r="AF94" s="3"/>
      <c r="AG94" s="3"/>
      <c r="AH94" s="3"/>
      <c r="AI94" s="3"/>
      <c r="AJ94" s="3"/>
      <c r="AK94" s="3"/>
      <c r="AL94" s="3"/>
      <c r="AM94" s="3"/>
      <c r="AN94" s="3"/>
      <c r="AO94" s="3"/>
      <c r="AP94" s="3"/>
      <c r="AQ94" s="3"/>
      <c r="AR94" s="3"/>
      <c r="AS94" s="3"/>
    </row>
    <row r="95" spans="1:45" s="31" customFormat="1" ht="15.75">
      <c r="A95" s="3"/>
      <c r="B95" s="26"/>
      <c r="C95" s="26"/>
      <c r="D95" s="34"/>
      <c r="E95" s="34"/>
      <c r="F95" s="34"/>
      <c r="G95" s="34"/>
      <c r="H95" s="34"/>
      <c r="I95" s="34"/>
      <c r="J95" s="34"/>
      <c r="K95" s="34"/>
      <c r="L95" s="34"/>
      <c r="M95" s="34"/>
      <c r="N95" s="34"/>
      <c r="O95" s="34"/>
      <c r="P95" s="34"/>
      <c r="Q95" s="34"/>
      <c r="R95" s="34"/>
      <c r="S95" s="34"/>
      <c r="T95" s="34"/>
      <c r="U95" s="34"/>
      <c r="V95" s="3"/>
      <c r="X95" s="3"/>
      <c r="Y95" s="26"/>
      <c r="Z95" s="3"/>
      <c r="AA95" s="3"/>
      <c r="AB95" s="3"/>
      <c r="AC95" s="3"/>
      <c r="AD95" s="3"/>
      <c r="AE95" s="3"/>
      <c r="AF95" s="3"/>
      <c r="AG95" s="3"/>
      <c r="AH95" s="3"/>
      <c r="AI95" s="3"/>
      <c r="AJ95" s="3"/>
      <c r="AK95" s="3"/>
      <c r="AL95" s="3"/>
      <c r="AM95" s="3"/>
      <c r="AN95" s="3"/>
      <c r="AO95" s="3"/>
      <c r="AP95" s="3"/>
      <c r="AQ95" s="3"/>
      <c r="AR95" s="3"/>
      <c r="AS95" s="3"/>
    </row>
    <row r="96" spans="1:45" ht="15.75">
      <c r="D96" s="34"/>
      <c r="E96" s="34"/>
      <c r="F96" s="34"/>
      <c r="G96" s="34"/>
      <c r="H96" s="34"/>
      <c r="I96" s="34"/>
      <c r="J96" s="34"/>
      <c r="K96" s="34"/>
      <c r="L96" s="34"/>
      <c r="M96" s="34"/>
      <c r="N96" s="34"/>
      <c r="O96" s="34"/>
      <c r="P96" s="34"/>
      <c r="Q96" s="34"/>
      <c r="R96" s="34"/>
      <c r="S96" s="34"/>
      <c r="T96" s="34"/>
      <c r="U96" s="34"/>
      <c r="W96" s="31"/>
    </row>
    <row r="97" spans="4:23" ht="15.75">
      <c r="D97" s="33"/>
      <c r="E97" s="33"/>
      <c r="F97" s="33"/>
      <c r="G97" s="33"/>
      <c r="H97" s="33"/>
      <c r="I97" s="33"/>
      <c r="J97" s="33"/>
      <c r="K97" s="33"/>
      <c r="L97" s="33"/>
      <c r="M97" s="33"/>
      <c r="N97" s="33"/>
      <c r="O97" s="33"/>
      <c r="P97" s="33"/>
      <c r="Q97" s="33"/>
      <c r="R97" s="33"/>
      <c r="S97" s="33"/>
      <c r="T97" s="33"/>
      <c r="U97" s="33"/>
      <c r="W97" s="31"/>
    </row>
    <row r="98" spans="4:23" ht="15.75">
      <c r="D98" s="33"/>
      <c r="E98" s="33"/>
      <c r="F98" s="33"/>
      <c r="G98" s="33"/>
      <c r="H98" s="33"/>
      <c r="I98" s="33"/>
      <c r="J98" s="33"/>
      <c r="K98" s="33"/>
      <c r="L98" s="33"/>
      <c r="M98" s="33"/>
      <c r="N98" s="33"/>
      <c r="O98" s="33"/>
      <c r="P98" s="33"/>
      <c r="Q98" s="33"/>
      <c r="R98" s="33"/>
      <c r="S98" s="33"/>
      <c r="T98" s="33"/>
      <c r="U98" s="33"/>
      <c r="W98" s="31"/>
    </row>
    <row r="99" spans="4:23" ht="15.75">
      <c r="D99" s="34"/>
      <c r="E99" s="34"/>
      <c r="F99" s="34"/>
      <c r="G99" s="34"/>
      <c r="H99" s="34"/>
      <c r="I99" s="34"/>
      <c r="J99" s="34"/>
      <c r="K99" s="34"/>
      <c r="L99" s="34"/>
      <c r="M99" s="34"/>
      <c r="N99" s="34"/>
      <c r="O99" s="34"/>
      <c r="P99" s="34"/>
      <c r="Q99" s="34"/>
      <c r="R99" s="34"/>
      <c r="S99" s="34"/>
      <c r="T99" s="34"/>
      <c r="U99" s="34"/>
    </row>
    <row r="100" spans="4:23" ht="15.75">
      <c r="D100" s="34"/>
      <c r="E100" s="34"/>
      <c r="F100" s="34"/>
      <c r="G100" s="34"/>
      <c r="H100" s="34"/>
      <c r="I100" s="34"/>
      <c r="J100" s="34"/>
      <c r="K100" s="34"/>
      <c r="L100" s="34"/>
      <c r="M100" s="34"/>
      <c r="N100" s="34"/>
      <c r="O100" s="34"/>
      <c r="P100" s="34"/>
      <c r="Q100" s="34"/>
      <c r="R100" s="34"/>
      <c r="S100" s="34"/>
      <c r="T100" s="34"/>
      <c r="U100" s="34"/>
    </row>
    <row r="101" spans="4:23" ht="15.75">
      <c r="D101" s="38"/>
      <c r="E101" s="38"/>
      <c r="F101" s="38"/>
      <c r="G101" s="38"/>
      <c r="H101" s="38"/>
      <c r="I101" s="38"/>
      <c r="J101" s="38"/>
      <c r="K101" s="38"/>
      <c r="L101" s="38"/>
      <c r="M101" s="38"/>
      <c r="N101" s="38"/>
      <c r="O101" s="38"/>
      <c r="P101" s="38"/>
      <c r="Q101" s="38"/>
      <c r="R101" s="38"/>
      <c r="S101" s="38"/>
      <c r="T101" s="38"/>
      <c r="U101" s="38"/>
    </row>
    <row r="102" spans="4:23" ht="15.75">
      <c r="D102" s="36"/>
      <c r="E102" s="36"/>
      <c r="F102" s="36"/>
      <c r="G102" s="36"/>
      <c r="H102" s="36"/>
      <c r="I102" s="36"/>
      <c r="J102" s="36"/>
      <c r="K102" s="36"/>
      <c r="L102" s="36"/>
      <c r="M102" s="36"/>
      <c r="N102" s="36"/>
      <c r="O102" s="36"/>
      <c r="P102" s="36"/>
      <c r="Q102" s="36"/>
      <c r="R102" s="36"/>
      <c r="S102" s="36"/>
      <c r="T102" s="36"/>
      <c r="U102" s="36"/>
    </row>
    <row r="103" spans="4:23" ht="15.75">
      <c r="D103" s="37"/>
      <c r="E103" s="37"/>
      <c r="F103" s="37"/>
      <c r="G103" s="37"/>
      <c r="H103" s="37"/>
      <c r="I103" s="37"/>
      <c r="J103" s="37"/>
      <c r="K103" s="37"/>
      <c r="L103" s="37"/>
      <c r="M103" s="37"/>
      <c r="N103" s="37"/>
      <c r="O103" s="37"/>
      <c r="P103" s="37"/>
      <c r="Q103" s="37"/>
      <c r="R103" s="37"/>
      <c r="S103" s="37"/>
      <c r="T103" s="37"/>
      <c r="U103" s="37"/>
    </row>
    <row r="105" spans="4:23" ht="15.75">
      <c r="D105" s="37"/>
      <c r="E105" s="37"/>
      <c r="F105" s="37"/>
      <c r="G105" s="37"/>
      <c r="H105" s="37"/>
      <c r="I105" s="37"/>
      <c r="J105" s="37"/>
      <c r="K105" s="37"/>
      <c r="L105" s="37"/>
      <c r="M105" s="37"/>
      <c r="N105" s="37"/>
      <c r="O105" s="37"/>
      <c r="P105" s="37"/>
      <c r="Q105" s="37"/>
      <c r="R105" s="37"/>
      <c r="S105" s="37"/>
      <c r="T105" s="37"/>
      <c r="U105" s="37"/>
    </row>
    <row r="106" spans="4:23" ht="15.75">
      <c r="D106" s="37"/>
      <c r="E106" s="37"/>
      <c r="F106" s="37"/>
      <c r="G106" s="37"/>
      <c r="H106" s="37"/>
      <c r="I106" s="37"/>
      <c r="J106" s="37"/>
      <c r="K106" s="37"/>
      <c r="L106" s="37"/>
      <c r="M106" s="37"/>
      <c r="N106" s="37"/>
      <c r="O106" s="37"/>
      <c r="P106" s="37"/>
      <c r="Q106" s="37"/>
      <c r="R106" s="37"/>
      <c r="S106" s="37"/>
      <c r="T106" s="37"/>
      <c r="U106" s="37"/>
    </row>
    <row r="107" spans="4:23" ht="15.75">
      <c r="D107" s="37"/>
      <c r="E107" s="37"/>
      <c r="F107" s="37"/>
      <c r="G107" s="37"/>
      <c r="H107" s="37"/>
      <c r="I107" s="37"/>
      <c r="J107" s="37"/>
      <c r="K107" s="37"/>
      <c r="L107" s="37"/>
      <c r="M107" s="37"/>
      <c r="N107" s="37"/>
      <c r="O107" s="37"/>
      <c r="P107" s="37"/>
      <c r="Q107" s="37"/>
      <c r="R107" s="37"/>
      <c r="S107" s="37"/>
      <c r="T107" s="37"/>
      <c r="U107" s="37"/>
    </row>
    <row r="108" spans="4:23" ht="15.75">
      <c r="D108" s="37"/>
      <c r="E108" s="37"/>
      <c r="F108" s="37"/>
      <c r="G108" s="37"/>
      <c r="H108" s="37"/>
      <c r="I108" s="37"/>
      <c r="J108" s="37"/>
      <c r="K108" s="37"/>
      <c r="L108" s="37"/>
      <c r="M108" s="37"/>
      <c r="N108" s="37"/>
      <c r="O108" s="37"/>
      <c r="P108" s="37"/>
      <c r="Q108" s="37"/>
      <c r="R108" s="37"/>
      <c r="S108" s="37"/>
      <c r="T108" s="37"/>
      <c r="U108" s="37"/>
    </row>
    <row r="109" spans="4:23" ht="15.75">
      <c r="D109" s="37"/>
      <c r="E109" s="37"/>
      <c r="F109" s="37"/>
      <c r="G109" s="37"/>
      <c r="H109" s="37"/>
      <c r="I109" s="37"/>
      <c r="J109" s="37"/>
      <c r="K109" s="37"/>
      <c r="L109" s="37"/>
      <c r="M109" s="37"/>
      <c r="N109" s="37"/>
      <c r="O109" s="37"/>
      <c r="P109" s="37"/>
      <c r="Q109" s="37"/>
      <c r="R109" s="37"/>
      <c r="S109" s="37"/>
      <c r="T109" s="37"/>
      <c r="U109" s="37"/>
    </row>
    <row r="110" spans="4:23" ht="15.75">
      <c r="D110" s="37"/>
      <c r="E110" s="37"/>
      <c r="F110" s="37"/>
      <c r="G110" s="37"/>
      <c r="H110" s="37"/>
      <c r="I110" s="37"/>
      <c r="J110" s="37"/>
      <c r="K110" s="37"/>
      <c r="L110" s="37"/>
      <c r="M110" s="37"/>
      <c r="N110" s="37"/>
      <c r="O110" s="37"/>
      <c r="P110" s="37"/>
      <c r="Q110" s="37"/>
      <c r="R110" s="37"/>
      <c r="S110" s="37"/>
      <c r="T110" s="37"/>
      <c r="U110" s="37"/>
    </row>
    <row r="111" spans="4:23" ht="15.75">
      <c r="D111" s="37"/>
      <c r="E111" s="37"/>
      <c r="F111" s="37"/>
      <c r="G111" s="37"/>
      <c r="H111" s="37"/>
      <c r="I111" s="37"/>
      <c r="J111" s="37"/>
      <c r="K111" s="37"/>
      <c r="L111" s="37"/>
      <c r="M111" s="37"/>
      <c r="N111" s="37"/>
      <c r="O111" s="37"/>
      <c r="P111" s="37"/>
      <c r="Q111" s="37"/>
      <c r="R111" s="37"/>
      <c r="S111" s="37"/>
      <c r="T111" s="37"/>
      <c r="U111" s="37"/>
    </row>
  </sheetData>
  <mergeCells count="1">
    <mergeCell ref="Y5:Z5"/>
  </mergeCells>
  <printOptions horizontalCentered="1"/>
  <pageMargins left="0.31496062992125984" right="0.31496062992125984" top="0.59055118110236227" bottom="0.59055118110236227" header="0" footer="0"/>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5"/>
  <sheetViews>
    <sheetView zoomScale="75" workbookViewId="0"/>
  </sheetViews>
  <sheetFormatPr baseColWidth="10" defaultColWidth="11.42578125" defaultRowHeight="12.75"/>
  <cols>
    <col min="1" max="1" width="95.140625" style="3" customWidth="1"/>
    <col min="2" max="2" width="19.7109375" style="26" customWidth="1"/>
    <col min="3" max="21" width="31.85546875" style="17" hidden="1" customWidth="1"/>
    <col min="22" max="22" width="4" style="3" customWidth="1"/>
    <col min="23" max="23" width="17.85546875" style="3" customWidth="1"/>
    <col min="24" max="24" width="11.42578125" style="3"/>
    <col min="25" max="25" width="18.42578125" style="3" customWidth="1"/>
    <col min="26" max="26" width="15.7109375" style="3" customWidth="1"/>
    <col min="27" max="16384" width="11.42578125" style="3"/>
  </cols>
  <sheetData>
    <row r="1" spans="1:100" customFormat="1" ht="60" customHeight="1">
      <c r="A1" s="5"/>
      <c r="B1" s="6"/>
      <c r="C1" s="15"/>
      <c r="D1" s="15"/>
      <c r="E1" s="15"/>
      <c r="F1" s="15"/>
      <c r="G1" s="15"/>
      <c r="H1" s="15"/>
      <c r="I1" s="15"/>
      <c r="J1" s="15"/>
      <c r="K1" s="15"/>
      <c r="L1" s="15"/>
      <c r="M1" s="15"/>
      <c r="N1" s="15"/>
      <c r="O1" s="15"/>
      <c r="P1" s="15"/>
      <c r="Q1" s="15"/>
      <c r="R1" s="15"/>
      <c r="S1" s="15"/>
      <c r="T1" s="15"/>
      <c r="U1" s="15"/>
      <c r="V1" s="6"/>
      <c r="W1" s="6"/>
      <c r="X1" s="6"/>
      <c r="Y1" s="7" t="s">
        <v>14</v>
      </c>
      <c r="Z1" s="8">
        <f>Balance!Z1</f>
        <v>2016</v>
      </c>
      <c r="AA1" s="43"/>
      <c r="AB1" s="43"/>
      <c r="AC1" s="43"/>
      <c r="AD1" s="43"/>
      <c r="AE1" s="43"/>
      <c r="AF1" s="43"/>
      <c r="AG1" s="43"/>
      <c r="AH1" s="43"/>
      <c r="AI1" s="43"/>
      <c r="AJ1" s="43"/>
      <c r="AK1" s="43"/>
      <c r="AL1" s="43"/>
      <c r="AM1" s="43"/>
      <c r="AN1" s="43"/>
      <c r="AO1" s="43"/>
      <c r="AP1" s="43"/>
      <c r="AQ1" s="43"/>
      <c r="AR1" s="43"/>
      <c r="AS1" s="43"/>
      <c r="AT1" s="43"/>
      <c r="AU1" s="43"/>
      <c r="AV1" s="44"/>
      <c r="AW1" s="44"/>
      <c r="AX1" s="44"/>
      <c r="AY1" s="44"/>
      <c r="AZ1" s="44"/>
      <c r="BA1" s="44"/>
      <c r="BB1" s="44"/>
      <c r="BC1" s="44"/>
      <c r="BD1" s="44"/>
      <c r="BE1" s="44"/>
      <c r="BF1" s="44"/>
      <c r="BG1" s="44"/>
      <c r="BH1" s="44"/>
      <c r="BI1" s="44"/>
      <c r="BJ1" s="44"/>
      <c r="BK1" s="44"/>
      <c r="BL1" s="44"/>
      <c r="BM1" s="44"/>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100" customFormat="1" ht="12.95" customHeight="1" thickBot="1">
      <c r="A2" s="5"/>
      <c r="B2" s="6"/>
      <c r="C2" s="15"/>
      <c r="D2" s="15"/>
      <c r="E2" s="15"/>
      <c r="F2" s="15"/>
      <c r="G2" s="15"/>
      <c r="H2" s="15"/>
      <c r="I2" s="15"/>
      <c r="J2" s="15"/>
      <c r="K2" s="15"/>
      <c r="L2" s="15"/>
      <c r="M2" s="15"/>
      <c r="N2" s="15"/>
      <c r="O2" s="15"/>
      <c r="P2" s="15"/>
      <c r="Q2" s="15"/>
      <c r="R2" s="15"/>
      <c r="S2" s="15"/>
      <c r="T2" s="15"/>
      <c r="U2" s="15"/>
      <c r="V2" s="6"/>
      <c r="W2" s="6"/>
      <c r="X2" s="6"/>
      <c r="Y2" s="9"/>
      <c r="Z2" s="9"/>
      <c r="AA2" s="43"/>
      <c r="AB2" s="43"/>
      <c r="AC2" s="43"/>
      <c r="AD2" s="43"/>
      <c r="AE2" s="43"/>
      <c r="AF2" s="43"/>
      <c r="AG2" s="43"/>
      <c r="AH2" s="43"/>
      <c r="AI2" s="43"/>
      <c r="AJ2" s="43"/>
      <c r="AK2" s="43"/>
      <c r="AL2" s="43"/>
      <c r="AM2" s="43"/>
      <c r="AN2" s="43"/>
      <c r="AO2" s="43"/>
      <c r="AP2" s="43"/>
      <c r="AQ2" s="43"/>
      <c r="AR2" s="43"/>
      <c r="AS2" s="43"/>
      <c r="AT2" s="43"/>
      <c r="AU2" s="43"/>
      <c r="AV2" s="44"/>
      <c r="AW2" s="44"/>
      <c r="AX2" s="44"/>
      <c r="AY2" s="44"/>
      <c r="AZ2" s="44"/>
      <c r="BA2" s="44"/>
      <c r="BB2" s="44"/>
      <c r="BC2" s="44"/>
      <c r="BD2" s="44"/>
      <c r="BE2" s="44"/>
      <c r="BF2" s="44"/>
      <c r="BG2" s="44"/>
      <c r="BH2" s="44"/>
      <c r="BI2" s="44"/>
      <c r="BJ2" s="44"/>
      <c r="BK2" s="44"/>
      <c r="BL2" s="44"/>
      <c r="BM2" s="44"/>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100" customFormat="1" ht="33" customHeight="1">
      <c r="A3" s="66" t="str">
        <f>Información!A3</f>
        <v xml:space="preserve">                                            ENTIDADES DEPENDIENTES DE UNIVERSIDADES</v>
      </c>
      <c r="B3" s="10"/>
      <c r="C3" s="15"/>
      <c r="D3" s="15"/>
      <c r="E3" s="15"/>
      <c r="F3" s="15"/>
      <c r="G3" s="15"/>
      <c r="H3" s="15"/>
      <c r="I3" s="15"/>
      <c r="J3" s="15"/>
      <c r="K3" s="15"/>
      <c r="L3" s="15"/>
      <c r="M3" s="15"/>
      <c r="N3" s="15"/>
      <c r="O3" s="15"/>
      <c r="P3" s="15"/>
      <c r="Q3" s="15"/>
      <c r="R3" s="15"/>
      <c r="S3" s="15"/>
      <c r="T3" s="15"/>
      <c r="U3" s="15"/>
      <c r="V3" s="10"/>
      <c r="W3" s="11"/>
      <c r="X3" s="11"/>
      <c r="Y3" s="12"/>
      <c r="Z3" s="13"/>
      <c r="AA3" s="43"/>
      <c r="AB3" s="43"/>
      <c r="AC3" s="43"/>
      <c r="AD3" s="43"/>
      <c r="AE3" s="43"/>
      <c r="AF3" s="43"/>
      <c r="AG3" s="43"/>
      <c r="AH3" s="43"/>
      <c r="AI3" s="43"/>
      <c r="AJ3" s="43"/>
      <c r="AK3" s="43"/>
      <c r="AL3" s="43"/>
      <c r="AM3" s="43"/>
      <c r="AN3" s="43"/>
      <c r="AO3" s="43"/>
      <c r="AP3" s="43"/>
      <c r="AQ3" s="43"/>
      <c r="AR3" s="43"/>
      <c r="AS3" s="43"/>
      <c r="AT3" s="43"/>
      <c r="AU3" s="43"/>
      <c r="AV3" s="45"/>
      <c r="AW3" s="45"/>
      <c r="AX3" s="45"/>
      <c r="AY3" s="45"/>
      <c r="AZ3" s="45"/>
      <c r="BA3" s="45"/>
      <c r="BB3" s="45"/>
      <c r="BC3" s="45"/>
      <c r="BD3" s="45"/>
      <c r="BE3" s="45"/>
      <c r="BF3" s="45"/>
      <c r="BG3" s="45"/>
      <c r="BH3" s="45"/>
      <c r="BI3" s="45"/>
      <c r="BJ3" s="45"/>
      <c r="BK3" s="45"/>
      <c r="BL3" s="45"/>
      <c r="BM3" s="45"/>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100" customFormat="1" ht="20.100000000000001" customHeight="1">
      <c r="A4" s="14" t="s">
        <v>40</v>
      </c>
      <c r="B4" s="15"/>
      <c r="C4" s="17"/>
      <c r="D4" s="17"/>
      <c r="E4" s="17"/>
      <c r="F4" s="17"/>
      <c r="G4" s="17"/>
      <c r="H4" s="17"/>
      <c r="I4" s="17"/>
      <c r="J4" s="17"/>
      <c r="K4" s="17"/>
      <c r="L4" s="17"/>
      <c r="M4" s="17"/>
      <c r="N4" s="17"/>
      <c r="O4" s="17"/>
      <c r="P4" s="17"/>
      <c r="Q4" s="17"/>
      <c r="R4" s="17"/>
      <c r="S4" s="17"/>
      <c r="T4" s="17"/>
      <c r="U4" s="17"/>
      <c r="V4" s="15"/>
      <c r="W4" s="14"/>
      <c r="X4" s="14"/>
      <c r="Y4" s="16"/>
      <c r="Z4" s="17"/>
      <c r="AA4" s="43"/>
      <c r="AB4" s="43"/>
      <c r="AC4" s="43"/>
      <c r="AD4" s="43"/>
      <c r="AE4" s="43"/>
      <c r="AF4" s="43"/>
      <c r="AG4" s="43"/>
      <c r="AH4" s="43"/>
      <c r="AI4" s="43"/>
      <c r="AJ4" s="43"/>
      <c r="AK4" s="43"/>
      <c r="AL4" s="43"/>
      <c r="AM4" s="43"/>
      <c r="AN4" s="43"/>
      <c r="AO4" s="43"/>
      <c r="AP4" s="43"/>
      <c r="AQ4" s="43"/>
      <c r="AR4" s="43"/>
      <c r="AS4" s="43"/>
      <c r="AT4" s="43"/>
      <c r="AU4" s="43"/>
      <c r="AV4" s="45"/>
      <c r="AW4" s="45"/>
      <c r="AX4" s="45"/>
      <c r="AY4" s="45"/>
      <c r="AZ4" s="45"/>
      <c r="BA4" s="45"/>
      <c r="BB4" s="45"/>
      <c r="BC4" s="45"/>
      <c r="BD4" s="45"/>
      <c r="BE4" s="45"/>
      <c r="BF4" s="45"/>
      <c r="BG4" s="45"/>
      <c r="BH4" s="45"/>
      <c r="BI4" s="45"/>
      <c r="BJ4" s="45"/>
      <c r="BK4" s="45"/>
      <c r="BL4" s="45"/>
      <c r="BM4" s="45"/>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100" customFormat="1" ht="18" customHeight="1" thickBot="1">
      <c r="A5" s="18"/>
      <c r="B5" s="19"/>
      <c r="C5" s="17"/>
      <c r="D5" s="17"/>
      <c r="E5" s="17"/>
      <c r="F5" s="17"/>
      <c r="G5" s="17"/>
      <c r="H5" s="17"/>
      <c r="I5" s="17"/>
      <c r="J5" s="17"/>
      <c r="K5" s="17"/>
      <c r="L5" s="17"/>
      <c r="M5" s="17"/>
      <c r="N5" s="17"/>
      <c r="O5" s="17"/>
      <c r="P5" s="17"/>
      <c r="Q5" s="17"/>
      <c r="R5" s="17"/>
      <c r="S5" s="17"/>
      <c r="T5" s="17"/>
      <c r="U5" s="17"/>
      <c r="V5" s="19"/>
      <c r="W5" s="19"/>
      <c r="X5" s="19"/>
      <c r="Y5" s="67" t="str">
        <f>"Población a 01/01/"&amp;Z1</f>
        <v>Población a 01/01/2016</v>
      </c>
      <c r="Z5" s="68">
        <f>Balance!Y5</f>
        <v>4959968</v>
      </c>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100" customFormat="1" ht="15" customHeight="1">
      <c r="A6" s="20"/>
      <c r="B6" s="21"/>
      <c r="C6" s="17"/>
      <c r="D6" s="17"/>
      <c r="E6" s="17"/>
      <c r="F6" s="17"/>
      <c r="G6" s="17"/>
      <c r="H6" s="17"/>
      <c r="I6" s="17"/>
      <c r="J6" s="17"/>
      <c r="K6" s="17"/>
      <c r="L6" s="17"/>
      <c r="M6" s="17"/>
      <c r="N6" s="17"/>
      <c r="O6" s="17"/>
      <c r="P6" s="17"/>
      <c r="Q6" s="17"/>
      <c r="R6" s="17"/>
      <c r="S6" s="17"/>
      <c r="T6" s="17"/>
      <c r="U6" s="17"/>
      <c r="V6" s="21"/>
      <c r="W6" s="21"/>
      <c r="X6" s="22"/>
      <c r="Y6" s="16"/>
      <c r="Z6" s="16"/>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100" customFormat="1" ht="12.95" customHeight="1">
      <c r="A7" s="20"/>
      <c r="B7" s="21"/>
      <c r="C7" s="39"/>
      <c r="D7" s="39"/>
      <c r="E7" s="39"/>
      <c r="F7" s="39"/>
      <c r="G7" s="39"/>
      <c r="H7" s="39"/>
      <c r="I7" s="39"/>
      <c r="J7" s="39"/>
      <c r="K7" s="39"/>
      <c r="L7" s="39"/>
      <c r="M7" s="39"/>
      <c r="N7" s="39"/>
      <c r="O7" s="39"/>
      <c r="P7" s="39"/>
      <c r="Q7" s="39"/>
      <c r="R7" s="39"/>
      <c r="S7" s="39"/>
      <c r="T7" s="39"/>
      <c r="U7" s="39"/>
      <c r="V7" s="21"/>
      <c r="W7" s="21"/>
      <c r="X7" s="21"/>
      <c r="Y7" s="21"/>
      <c r="Z7" s="21"/>
      <c r="AA7" s="21"/>
      <c r="AB7" s="21"/>
      <c r="AC7" s="21"/>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row>
    <row r="8" spans="1:100" customFormat="1" ht="21" customHeight="1">
      <c r="A8" s="23" t="s">
        <v>41</v>
      </c>
      <c r="B8" s="21"/>
      <c r="C8" s="39"/>
      <c r="D8" s="39"/>
      <c r="E8" s="39"/>
      <c r="F8" s="39"/>
      <c r="G8" s="39"/>
      <c r="H8" s="39"/>
      <c r="I8" s="39"/>
      <c r="J8" s="39"/>
      <c r="K8" s="39"/>
      <c r="L8" s="39"/>
      <c r="M8" s="39"/>
      <c r="N8" s="39"/>
      <c r="O8" s="39"/>
      <c r="P8" s="39"/>
      <c r="Q8" s="39"/>
      <c r="R8" s="39"/>
      <c r="S8" s="39"/>
      <c r="T8" s="39"/>
      <c r="U8" s="39"/>
      <c r="V8" s="21"/>
      <c r="W8" s="120" t="s">
        <v>64</v>
      </c>
      <c r="X8" s="120"/>
      <c r="Y8" s="120"/>
      <c r="Z8" s="120"/>
      <c r="AA8" s="21"/>
      <c r="AB8" s="21"/>
      <c r="AC8" s="21"/>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row>
    <row r="9" spans="1:100" customFormat="1" ht="18" customHeight="1">
      <c r="A9" s="24"/>
      <c r="B9" s="21"/>
      <c r="C9" s="39">
        <v>21600</v>
      </c>
      <c r="D9" s="39">
        <v>21601</v>
      </c>
      <c r="E9" s="39">
        <v>21603</v>
      </c>
      <c r="F9" s="39">
        <v>21604</v>
      </c>
      <c r="G9" s="39">
        <v>21606</v>
      </c>
      <c r="H9" s="39">
        <v>21607</v>
      </c>
      <c r="I9" s="39">
        <v>21608</v>
      </c>
      <c r="J9" s="39">
        <v>21609</v>
      </c>
      <c r="K9" s="39">
        <v>21610</v>
      </c>
      <c r="L9" s="39">
        <v>21611</v>
      </c>
      <c r="M9" s="39">
        <v>21612</v>
      </c>
      <c r="N9" s="39">
        <v>21614</v>
      </c>
      <c r="O9" s="39">
        <v>21615</v>
      </c>
      <c r="P9" s="39">
        <v>21616</v>
      </c>
      <c r="Q9" s="39">
        <v>21617</v>
      </c>
      <c r="R9" s="39">
        <v>21618</v>
      </c>
      <c r="S9" s="39">
        <v>21619</v>
      </c>
      <c r="T9" s="39">
        <v>21620</v>
      </c>
      <c r="U9" s="39">
        <v>21621</v>
      </c>
      <c r="V9" s="21"/>
      <c r="W9" s="23" t="s">
        <v>65</v>
      </c>
      <c r="X9" s="21"/>
      <c r="Y9" s="21"/>
      <c r="Z9" s="21"/>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row>
    <row r="10" spans="1:100" customFormat="1" ht="12.95" customHeight="1">
      <c r="A10" s="23"/>
      <c r="B10" s="21"/>
      <c r="C10" s="39" t="s">
        <v>178</v>
      </c>
      <c r="D10" s="39" t="s">
        <v>178</v>
      </c>
      <c r="E10" s="39" t="s">
        <v>10</v>
      </c>
      <c r="F10" s="39" t="s">
        <v>10</v>
      </c>
      <c r="G10" s="39" t="s">
        <v>178</v>
      </c>
      <c r="H10" s="39" t="s">
        <v>79</v>
      </c>
      <c r="I10" s="39" t="s">
        <v>179</v>
      </c>
      <c r="J10" s="39" t="s">
        <v>79</v>
      </c>
      <c r="K10" s="39" t="s">
        <v>179</v>
      </c>
      <c r="L10" s="39" t="s">
        <v>79</v>
      </c>
      <c r="M10" s="39" t="s">
        <v>79</v>
      </c>
      <c r="N10" s="39" t="s">
        <v>79</v>
      </c>
      <c r="O10" s="39" t="s">
        <v>179</v>
      </c>
      <c r="P10" s="39" t="s">
        <v>79</v>
      </c>
      <c r="Q10" s="39" t="s">
        <v>79</v>
      </c>
      <c r="R10" s="39" t="s">
        <v>79</v>
      </c>
      <c r="S10" s="39" t="s">
        <v>79</v>
      </c>
      <c r="T10" s="39" t="s">
        <v>79</v>
      </c>
      <c r="U10" s="39" t="s">
        <v>79</v>
      </c>
      <c r="V10" s="21"/>
      <c r="W10" s="21"/>
      <c r="X10" s="21"/>
      <c r="Y10" s="21"/>
      <c r="Z10" s="21"/>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row>
    <row r="11" spans="1:100" ht="18" customHeight="1" thickBot="1">
      <c r="A11" s="25" t="s">
        <v>15</v>
      </c>
      <c r="B11" s="17"/>
      <c r="C11" s="1" t="s">
        <v>86</v>
      </c>
      <c r="D11" s="1" t="s">
        <v>87</v>
      </c>
      <c r="E11" s="1" t="s">
        <v>88</v>
      </c>
      <c r="F11" s="1" t="s">
        <v>89</v>
      </c>
      <c r="G11" s="1" t="s">
        <v>183</v>
      </c>
      <c r="H11" s="1" t="s">
        <v>90</v>
      </c>
      <c r="I11" s="1" t="s">
        <v>91</v>
      </c>
      <c r="J11" s="1" t="s">
        <v>92</v>
      </c>
      <c r="K11" s="1" t="s">
        <v>93</v>
      </c>
      <c r="L11" s="1" t="s">
        <v>94</v>
      </c>
      <c r="M11" s="1" t="s">
        <v>95</v>
      </c>
      <c r="N11" s="1" t="s">
        <v>97</v>
      </c>
      <c r="O11" s="1" t="s">
        <v>98</v>
      </c>
      <c r="P11" s="1" t="s">
        <v>99</v>
      </c>
      <c r="Q11" s="1" t="s">
        <v>184</v>
      </c>
      <c r="R11" s="1" t="s">
        <v>190</v>
      </c>
      <c r="S11" s="1" t="s">
        <v>191</v>
      </c>
      <c r="T11" s="1" t="s">
        <v>100</v>
      </c>
      <c r="U11" s="1" t="s">
        <v>185</v>
      </c>
      <c r="V11" s="17"/>
      <c r="W11" s="21"/>
      <c r="X11" s="17"/>
      <c r="Z11" s="49"/>
    </row>
    <row r="12" spans="1:100" ht="33" customHeight="1">
      <c r="A12" s="50" t="s">
        <v>21</v>
      </c>
      <c r="B12" s="28">
        <f>Z1</f>
        <v>2016</v>
      </c>
      <c r="C12" s="39"/>
      <c r="D12" s="39"/>
      <c r="E12" s="39"/>
      <c r="F12" s="39"/>
      <c r="G12" s="39"/>
      <c r="H12" s="39"/>
      <c r="I12" s="39"/>
      <c r="J12" s="39"/>
      <c r="K12" s="39"/>
      <c r="L12" s="39"/>
      <c r="M12" s="39"/>
      <c r="N12" s="39"/>
      <c r="O12" s="39"/>
      <c r="P12" s="39"/>
      <c r="Q12" s="39"/>
      <c r="R12" s="39"/>
      <c r="S12" s="39"/>
      <c r="T12" s="39"/>
      <c r="U12" s="39"/>
      <c r="V12" s="17"/>
      <c r="W12" s="97" t="s">
        <v>64</v>
      </c>
      <c r="X12" s="97"/>
      <c r="Y12" s="51"/>
      <c r="Z12" s="28">
        <f>Z1</f>
        <v>2016</v>
      </c>
    </row>
    <row r="13" spans="1:100" ht="18" customHeight="1">
      <c r="A13" s="52" t="s">
        <v>22</v>
      </c>
      <c r="B13" s="53"/>
      <c r="C13" s="39"/>
      <c r="D13" s="39"/>
      <c r="E13" s="39"/>
      <c r="F13" s="39"/>
      <c r="G13" s="39"/>
      <c r="H13" s="39"/>
      <c r="I13" s="39"/>
      <c r="J13" s="39"/>
      <c r="K13" s="39"/>
      <c r="L13" s="39"/>
      <c r="M13" s="39"/>
      <c r="N13" s="39"/>
      <c r="O13" s="39"/>
      <c r="P13" s="39"/>
      <c r="Q13" s="39"/>
      <c r="R13" s="39"/>
      <c r="S13" s="39"/>
      <c r="T13" s="39"/>
      <c r="U13" s="39"/>
      <c r="V13" s="17"/>
      <c r="W13" s="54" t="s">
        <v>23</v>
      </c>
      <c r="X13" s="55"/>
      <c r="Y13" s="56"/>
      <c r="Z13" s="55"/>
    </row>
    <row r="14" spans="1:100" s="31" customFormat="1" ht="18" customHeight="1">
      <c r="A14" s="30" t="s">
        <v>131</v>
      </c>
      <c r="B14" s="35">
        <f t="shared" ref="B14:B43" si="0">SUM(C14:U14)</f>
        <v>5216910.4799999995</v>
      </c>
      <c r="C14" s="40">
        <f>'[1]2220'!$D$4</f>
        <v>1510919.14</v>
      </c>
      <c r="D14" s="40">
        <f>'[2]2220'!$D$4</f>
        <v>479951.55</v>
      </c>
      <c r="E14" s="40">
        <f>'[3]2210'!$D$4</f>
        <v>2306030</v>
      </c>
      <c r="F14" s="40">
        <f>'[4]2210'!$D$4</f>
        <v>783099</v>
      </c>
      <c r="G14" s="40">
        <f>'[5]2220'!$D$4</f>
        <v>136910.79</v>
      </c>
      <c r="H14" s="40"/>
      <c r="I14" s="40"/>
      <c r="J14" s="40"/>
      <c r="K14" s="40"/>
      <c r="L14" s="40"/>
      <c r="M14" s="40"/>
      <c r="N14" s="40"/>
      <c r="O14" s="40"/>
      <c r="P14" s="40"/>
      <c r="Q14" s="40"/>
      <c r="R14" s="40"/>
      <c r="S14" s="40"/>
      <c r="T14" s="40"/>
      <c r="U14" s="40"/>
      <c r="V14" s="30"/>
      <c r="W14" s="30"/>
      <c r="X14" s="17"/>
      <c r="Y14" s="58"/>
      <c r="Z14" s="17"/>
    </row>
    <row r="15" spans="1:100" s="31" customFormat="1" ht="18" customHeight="1">
      <c r="A15" s="30" t="s">
        <v>132</v>
      </c>
      <c r="B15" s="35">
        <f t="shared" si="0"/>
        <v>18820044.299999997</v>
      </c>
      <c r="C15" s="40"/>
      <c r="D15" s="40"/>
      <c r="E15" s="40"/>
      <c r="F15" s="40"/>
      <c r="G15" s="40"/>
      <c r="H15" s="40">
        <f>'[6]2315'!$D$7</f>
        <v>3547746.83</v>
      </c>
      <c r="I15" s="40">
        <f>'[7]2305'!$D$7</f>
        <v>8201003</v>
      </c>
      <c r="J15" s="40">
        <f>'[8]2315'!$D$7</f>
        <v>126756.58</v>
      </c>
      <c r="K15" s="40">
        <f>'[9]2305'!$D$7</f>
        <v>1582074.79</v>
      </c>
      <c r="L15" s="40">
        <f>'[10]2315'!$D$7</f>
        <v>0</v>
      </c>
      <c r="M15" s="40">
        <f>'[11]2315'!$D$7</f>
        <v>705880</v>
      </c>
      <c r="N15" s="40">
        <f>'[12]2315'!$D$7</f>
        <v>71922.559999999998</v>
      </c>
      <c r="O15" s="40">
        <f>'[13]2305'!$D$7</f>
        <v>1454528.2</v>
      </c>
      <c r="P15" s="40">
        <f>'[14]2315'!$D$7</f>
        <v>448189.11000000004</v>
      </c>
      <c r="Q15" s="40">
        <f>'[15]2315'!$D$7</f>
        <v>66389.59</v>
      </c>
      <c r="R15" s="40">
        <f>'[16]2315'!$D$7</f>
        <v>1880707.8800000001</v>
      </c>
      <c r="S15" s="40">
        <f>'[17]2315'!$D$7</f>
        <v>504184.79</v>
      </c>
      <c r="T15" s="40">
        <f>'[18]2315'!$D$7</f>
        <v>212660.97</v>
      </c>
      <c r="U15" s="40">
        <f>'[19]2315'!$D$7</f>
        <v>18000</v>
      </c>
      <c r="V15" s="30"/>
      <c r="W15" s="30" t="s">
        <v>24</v>
      </c>
      <c r="Z15" s="59">
        <f>IF(Balance!Y39=0,"--",Balance!B47/Balance!Y39)</f>
        <v>0.61103346914297718</v>
      </c>
    </row>
    <row r="16" spans="1:100" s="31" customFormat="1" ht="18" customHeight="1">
      <c r="A16" s="30" t="s">
        <v>133</v>
      </c>
      <c r="B16" s="35">
        <f t="shared" si="0"/>
        <v>0</v>
      </c>
      <c r="C16" s="40">
        <f>'[1]2220'!$D$7</f>
        <v>0</v>
      </c>
      <c r="D16" s="40">
        <f>'[2]2220'!$D$7</f>
        <v>0</v>
      </c>
      <c r="E16" s="40">
        <f>'[3]2210'!$D$7</f>
        <v>0</v>
      </c>
      <c r="F16" s="40">
        <f>'[4]2210'!$D$7</f>
        <v>0</v>
      </c>
      <c r="G16" s="40">
        <f>'[5]2220'!$D$7</f>
        <v>0</v>
      </c>
      <c r="H16" s="40">
        <f>'[6]2315'!$D$20</f>
        <v>0</v>
      </c>
      <c r="I16" s="40">
        <f>'[7]2305'!$D$20</f>
        <v>0</v>
      </c>
      <c r="J16" s="40">
        <f>'[8]2315'!$D$20</f>
        <v>0</v>
      </c>
      <c r="K16" s="40">
        <f>'[9]2305'!$D$20</f>
        <v>0</v>
      </c>
      <c r="L16" s="40">
        <f>'[10]2315'!$D$20</f>
        <v>0</v>
      </c>
      <c r="M16" s="40">
        <f>'[11]2315'!$D$20</f>
        <v>0</v>
      </c>
      <c r="N16" s="40">
        <f>'[12]2315'!$D$20</f>
        <v>0</v>
      </c>
      <c r="O16" s="40">
        <f>'[13]2305'!$D$20</f>
        <v>0</v>
      </c>
      <c r="P16" s="40">
        <f>'[14]2315'!$D$20</f>
        <v>0</v>
      </c>
      <c r="Q16" s="40">
        <f>'[15]2315'!$D$20</f>
        <v>0</v>
      </c>
      <c r="R16" s="40">
        <f>'[16]2315'!$D$20</f>
        <v>0</v>
      </c>
      <c r="S16" s="40">
        <f>'[17]2315'!$D$20</f>
        <v>0</v>
      </c>
      <c r="T16" s="40">
        <f>'[18]2315'!$D$20</f>
        <v>0</v>
      </c>
      <c r="U16" s="40">
        <f>'[19]2315'!$D$20</f>
        <v>0</v>
      </c>
      <c r="V16" s="30"/>
      <c r="W16" s="30" t="s">
        <v>25</v>
      </c>
      <c r="Z16" s="59">
        <f>IF(Balance!Y39=0,"--",(Balance!B39-Balance!B40-Balance!B41)/Balance!Y39)</f>
        <v>1.3103046821052811</v>
      </c>
    </row>
    <row r="17" spans="1:26" s="31" customFormat="1" ht="18" customHeight="1">
      <c r="A17" s="30" t="s">
        <v>134</v>
      </c>
      <c r="B17" s="35">
        <f t="shared" si="0"/>
        <v>343860.81</v>
      </c>
      <c r="C17" s="40">
        <f>'[1]2220'!$D$8</f>
        <v>0</v>
      </c>
      <c r="D17" s="40">
        <f>'[2]2220'!$D$8</f>
        <v>0</v>
      </c>
      <c r="E17" s="40">
        <f>'[3]2210'!$D$8</f>
        <v>0</v>
      </c>
      <c r="F17" s="40">
        <f>'[4]2210'!$D$8</f>
        <v>0</v>
      </c>
      <c r="G17" s="40">
        <f>'[5]2220'!$D$8</f>
        <v>0</v>
      </c>
      <c r="H17" s="40">
        <f>'[6]2315'!$D$21</f>
        <v>0</v>
      </c>
      <c r="I17" s="40">
        <f>'[7]2305'!$D$21</f>
        <v>0</v>
      </c>
      <c r="J17" s="40">
        <f>'[8]2315'!$D$21</f>
        <v>0</v>
      </c>
      <c r="K17" s="40">
        <f>'[9]2305'!$D$21</f>
        <v>0</v>
      </c>
      <c r="L17" s="40">
        <f>'[10]2315'!$D$21</f>
        <v>0</v>
      </c>
      <c r="M17" s="40">
        <f>'[11]2315'!$D$21</f>
        <v>265749.77</v>
      </c>
      <c r="N17" s="40">
        <f>'[12]2315'!$D$21</f>
        <v>0</v>
      </c>
      <c r="O17" s="40">
        <f>'[13]2305'!$D$21</f>
        <v>0</v>
      </c>
      <c r="P17" s="40">
        <f>'[14]2315'!$D$21</f>
        <v>0</v>
      </c>
      <c r="Q17" s="40">
        <f>'[15]2315'!$D$21</f>
        <v>0</v>
      </c>
      <c r="R17" s="40">
        <f>'[16]2315'!$D$21</f>
        <v>78111.039999999994</v>
      </c>
      <c r="S17" s="40">
        <f>'[17]2315'!$D$21</f>
        <v>0</v>
      </c>
      <c r="T17" s="40">
        <f>'[18]2315'!$D$21</f>
        <v>0</v>
      </c>
      <c r="U17" s="40">
        <f>'[19]2315'!$D$21</f>
        <v>0</v>
      </c>
      <c r="V17" s="30"/>
      <c r="W17" s="30" t="s">
        <v>26</v>
      </c>
      <c r="Z17" s="59">
        <f>IF(Balance!Y39=0,"--",Balance!B39/Balance!Y39)</f>
        <v>1.3335812964439713</v>
      </c>
    </row>
    <row r="18" spans="1:26" s="31" customFormat="1" ht="18" customHeight="1">
      <c r="A18" s="30" t="s">
        <v>135</v>
      </c>
      <c r="B18" s="35">
        <f t="shared" si="0"/>
        <v>5604196.5600000005</v>
      </c>
      <c r="C18" s="40">
        <f>'[1]2220'!$D$14</f>
        <v>653.21</v>
      </c>
      <c r="D18" s="40">
        <f>'[2]2220'!$D$14</f>
        <v>61.54</v>
      </c>
      <c r="E18" s="40">
        <f>'[3]2210'!$D$14</f>
        <v>0</v>
      </c>
      <c r="F18" s="40">
        <f>'[4]2210'!$D$14</f>
        <v>1120</v>
      </c>
      <c r="G18" s="40">
        <f>'[5]2220'!$D$14</f>
        <v>51001.73</v>
      </c>
      <c r="H18" s="40">
        <f>'[6]2315'!$D$27</f>
        <v>0</v>
      </c>
      <c r="I18" s="40">
        <f>'[7]2305'!$D$27</f>
        <v>890</v>
      </c>
      <c r="J18" s="40">
        <f>'[8]2315'!$D$27</f>
        <v>1267958.24</v>
      </c>
      <c r="K18" s="40">
        <f>'[9]2305'!$D$27</f>
        <v>2770273.52</v>
      </c>
      <c r="L18" s="40">
        <f>'[10]2315'!$D$27</f>
        <v>1413791.34</v>
      </c>
      <c r="M18" s="40">
        <f>'[11]2315'!$D$27</f>
        <v>0</v>
      </c>
      <c r="N18" s="40">
        <f>'[12]2315'!$D$27</f>
        <v>0</v>
      </c>
      <c r="O18" s="40">
        <f>'[13]2305'!$D$27</f>
        <v>18816.28</v>
      </c>
      <c r="P18" s="40">
        <f>'[14]2315'!$D$27</f>
        <v>1444.56</v>
      </c>
      <c r="Q18" s="40">
        <f>'[15]2315'!$D$27</f>
        <v>78170.899999999994</v>
      </c>
      <c r="R18" s="40">
        <f>'[16]2315'!$D$27</f>
        <v>15.24</v>
      </c>
      <c r="S18" s="40">
        <f>'[17]2315'!$D$27</f>
        <v>0</v>
      </c>
      <c r="T18" s="40">
        <f>'[18]2315'!$D$27</f>
        <v>0</v>
      </c>
      <c r="U18" s="40">
        <f>'[19]2315'!$D$27</f>
        <v>0</v>
      </c>
      <c r="V18" s="30"/>
      <c r="W18" s="30" t="s">
        <v>27</v>
      </c>
      <c r="Z18" s="60">
        <f>Balance!B39-Balance!Y39</f>
        <v>5080665.3299999945</v>
      </c>
    </row>
    <row r="19" spans="1:26" s="31" customFormat="1" ht="18" customHeight="1">
      <c r="A19" s="30" t="s">
        <v>136</v>
      </c>
      <c r="B19" s="35">
        <f t="shared" si="0"/>
        <v>1726601.97</v>
      </c>
      <c r="C19" s="40"/>
      <c r="D19" s="40"/>
      <c r="E19" s="40"/>
      <c r="F19" s="40"/>
      <c r="G19" s="40"/>
      <c r="H19" s="40">
        <f>'[6]2315'!$D$14</f>
        <v>0</v>
      </c>
      <c r="I19" s="40">
        <f>'[7]2305'!$D$14</f>
        <v>0</v>
      </c>
      <c r="J19" s="40">
        <f>'[8]2315'!$D$14</f>
        <v>0</v>
      </c>
      <c r="K19" s="40">
        <f>'[9]2305'!$D$14</f>
        <v>0</v>
      </c>
      <c r="L19" s="40">
        <f>'[10]2315'!$D$14</f>
        <v>0</v>
      </c>
      <c r="M19" s="40">
        <f>'[11]2315'!$D$14</f>
        <v>74402.460000000006</v>
      </c>
      <c r="N19" s="40">
        <f>'[12]2315'!$D$14</f>
        <v>3536.78</v>
      </c>
      <c r="O19" s="40">
        <f>'[13]2305'!$D$14</f>
        <v>1481134.72</v>
      </c>
      <c r="P19" s="40">
        <f>'[14]2315'!$D$14</f>
        <v>0</v>
      </c>
      <c r="Q19" s="40">
        <f>'[15]2315'!$D$14</f>
        <v>0</v>
      </c>
      <c r="R19" s="40">
        <f>'[16]2315'!$D$14</f>
        <v>167528.01</v>
      </c>
      <c r="S19" s="40">
        <f>'[17]2315'!$D$14</f>
        <v>0</v>
      </c>
      <c r="T19" s="40">
        <f>'[18]2315'!$D$14</f>
        <v>0</v>
      </c>
      <c r="U19" s="40">
        <f>'[19]2315'!$D$14</f>
        <v>0</v>
      </c>
      <c r="V19" s="30"/>
      <c r="W19" s="30" t="s">
        <v>28</v>
      </c>
      <c r="Z19" s="61" t="str">
        <f>IF((+B14++B15+B18+B19)=0,"--",INT((Balance!B42+Balance!B43)/(+B14+B15+B18+B19)*365)&amp;"  días")</f>
        <v>79  días</v>
      </c>
    </row>
    <row r="20" spans="1:26" s="31" customFormat="1" ht="18" customHeight="1">
      <c r="A20" s="30" t="s">
        <v>137</v>
      </c>
      <c r="B20" s="35">
        <f t="shared" si="0"/>
        <v>0</v>
      </c>
      <c r="C20" s="40">
        <f>'[1]2220'!$D$28</f>
        <v>0</v>
      </c>
      <c r="D20" s="40">
        <f>'[2]2220'!$D$28</f>
        <v>0</v>
      </c>
      <c r="E20" s="40">
        <f>'[3]2210'!$D$28</f>
        <v>0</v>
      </c>
      <c r="F20" s="40">
        <f>'[4]2210'!$D$28</f>
        <v>0</v>
      </c>
      <c r="G20" s="40">
        <f>'[5]2220'!$D$28</f>
        <v>0</v>
      </c>
      <c r="H20" s="40">
        <f>'[6]2315'!$D$43</f>
        <v>0</v>
      </c>
      <c r="I20" s="40">
        <f>'[7]2305'!$D$43</f>
        <v>0</v>
      </c>
      <c r="J20" s="40">
        <f>'[8]2315'!$D$43</f>
        <v>0</v>
      </c>
      <c r="K20" s="40">
        <f>'[9]2305'!$D$43</f>
        <v>0</v>
      </c>
      <c r="L20" s="40">
        <f>'[10]2315'!$D$43</f>
        <v>0</v>
      </c>
      <c r="M20" s="40">
        <f>'[11]2315'!$D$43</f>
        <v>0</v>
      </c>
      <c r="N20" s="40">
        <f>'[12]2315'!$D$43</f>
        <v>0</v>
      </c>
      <c r="O20" s="40">
        <f>'[13]2305'!$D$43</f>
        <v>0</v>
      </c>
      <c r="P20" s="40">
        <f>'[14]2315'!$D$43</f>
        <v>0</v>
      </c>
      <c r="Q20" s="40">
        <f>'[15]2315'!$D$43</f>
        <v>0</v>
      </c>
      <c r="R20" s="40">
        <f>'[16]2315'!$D$43</f>
        <v>0</v>
      </c>
      <c r="S20" s="40">
        <f>'[17]2315'!$D$43</f>
        <v>0</v>
      </c>
      <c r="T20" s="40">
        <f>'[18]2315'!$D$43</f>
        <v>0</v>
      </c>
      <c r="U20" s="40">
        <f>'[19]2315'!$D$43</f>
        <v>0</v>
      </c>
      <c r="V20" s="30"/>
      <c r="W20" s="30" t="s">
        <v>29</v>
      </c>
      <c r="Z20" s="61" t="str">
        <f>IF((-B27-B35-B38)=0,"--",(INT((Balance!Y42+Balance!Y46+Balance!Y47+Balance!Y48+Balance!Y49)/(-B27-B35-B38)*365)&amp;"  días"))</f>
        <v>143  días</v>
      </c>
    </row>
    <row r="21" spans="1:26" s="31" customFormat="1" ht="18" customHeight="1">
      <c r="A21" s="105" t="s">
        <v>138</v>
      </c>
      <c r="B21" s="103">
        <f t="shared" si="0"/>
        <v>31711614.119999997</v>
      </c>
      <c r="C21" s="40">
        <f>SUM(C14:C20)</f>
        <v>1511572.3499999999</v>
      </c>
      <c r="D21" s="40">
        <f t="shared" ref="D21:U21" si="1">SUM(D14:D20)</f>
        <v>480013.08999999997</v>
      </c>
      <c r="E21" s="40">
        <f t="shared" si="1"/>
        <v>2306030</v>
      </c>
      <c r="F21" s="40">
        <f t="shared" si="1"/>
        <v>784219</v>
      </c>
      <c r="G21" s="40">
        <f t="shared" si="1"/>
        <v>187912.52000000002</v>
      </c>
      <c r="H21" s="40">
        <f t="shared" si="1"/>
        <v>3547746.83</v>
      </c>
      <c r="I21" s="40">
        <f t="shared" si="1"/>
        <v>8201893</v>
      </c>
      <c r="J21" s="40">
        <f t="shared" si="1"/>
        <v>1394714.82</v>
      </c>
      <c r="K21" s="40">
        <f t="shared" si="1"/>
        <v>4352348.3100000005</v>
      </c>
      <c r="L21" s="40">
        <f t="shared" si="1"/>
        <v>1413791.34</v>
      </c>
      <c r="M21" s="40">
        <f t="shared" si="1"/>
        <v>1046032.23</v>
      </c>
      <c r="N21" s="40">
        <f t="shared" si="1"/>
        <v>75459.34</v>
      </c>
      <c r="O21" s="40">
        <f t="shared" si="1"/>
        <v>2954479.2</v>
      </c>
      <c r="P21" s="40">
        <f t="shared" si="1"/>
        <v>449633.67000000004</v>
      </c>
      <c r="Q21" s="40">
        <f t="shared" si="1"/>
        <v>144560.49</v>
      </c>
      <c r="R21" s="40">
        <f t="shared" si="1"/>
        <v>2126362.17</v>
      </c>
      <c r="S21" s="40">
        <f t="shared" si="1"/>
        <v>504184.79</v>
      </c>
      <c r="T21" s="40">
        <f t="shared" si="1"/>
        <v>212660.97</v>
      </c>
      <c r="U21" s="40">
        <f t="shared" si="1"/>
        <v>18000</v>
      </c>
      <c r="V21" s="30"/>
      <c r="W21" s="30" t="s">
        <v>30</v>
      </c>
      <c r="Z21" s="61" t="str">
        <f>IF((-B22-B23-B24-B26)=0,"--",(INT((+Balance!Y46+Balance!Y47+Balance!Y48+Balance!Y49)/(-B22-B23-B24-B26)*365)&amp;"  días"))</f>
        <v>69  días</v>
      </c>
    </row>
    <row r="22" spans="1:26" s="31" customFormat="1" ht="18" customHeight="1">
      <c r="A22" s="30" t="s">
        <v>159</v>
      </c>
      <c r="B22" s="35">
        <f t="shared" si="0"/>
        <v>-17603995.919999998</v>
      </c>
      <c r="C22" s="40">
        <f>'[1]2220'!$D$17</f>
        <v>-859311.27</v>
      </c>
      <c r="D22" s="40">
        <f>'[2]2220'!$D$17</f>
        <v>-106396.37</v>
      </c>
      <c r="E22" s="40">
        <f>'[3]2210'!$D$17</f>
        <v>-1961461</v>
      </c>
      <c r="F22" s="40">
        <f>'[4]2210'!$D$17</f>
        <v>-743954</v>
      </c>
      <c r="G22" s="40">
        <f>'[5]2220'!$D$17</f>
        <v>-123184.02</v>
      </c>
      <c r="H22" s="40">
        <f>'[6]2315'!$D$30</f>
        <v>-1498242.62</v>
      </c>
      <c r="I22" s="40">
        <f>'[7]2305'!$D$30</f>
        <v>-2500521</v>
      </c>
      <c r="J22" s="40">
        <f>'[8]2315'!$D$30</f>
        <v>-399709.79</v>
      </c>
      <c r="K22" s="40">
        <f>'[9]2305'!$D$30</f>
        <v>-3321663.26</v>
      </c>
      <c r="L22" s="40">
        <f>'[10]2315'!$D$30</f>
        <v>-1307664.06</v>
      </c>
      <c r="M22" s="40">
        <f>'[11]2315'!$D$30</f>
        <v>-549659.79</v>
      </c>
      <c r="N22" s="40">
        <f>'[12]2315'!$D$30</f>
        <v>-65680.08</v>
      </c>
      <c r="O22" s="40">
        <f>'[13]2305'!$D$30</f>
        <v>-1837798.3800000001</v>
      </c>
      <c r="P22" s="40">
        <f>'[14]2315'!$D$30</f>
        <v>-300896.44</v>
      </c>
      <c r="Q22" s="40">
        <f>'[15]2315'!$D$30</f>
        <v>0</v>
      </c>
      <c r="R22" s="40">
        <f>'[16]2315'!$D$30</f>
        <v>-1473638.92</v>
      </c>
      <c r="S22" s="40">
        <f>'[17]2315'!$D$30</f>
        <v>-407364.64</v>
      </c>
      <c r="T22" s="40">
        <f>'[18]2315'!$D$30</f>
        <v>-142973.22</v>
      </c>
      <c r="U22" s="40">
        <f>'[19]2315'!$D$30</f>
        <v>-3877.06</v>
      </c>
      <c r="V22" s="30"/>
      <c r="W22" s="30"/>
    </row>
    <row r="23" spans="1:26" s="31" customFormat="1" ht="18" customHeight="1">
      <c r="A23" s="30" t="s">
        <v>139</v>
      </c>
      <c r="B23" s="35">
        <f t="shared" si="0"/>
        <v>-1983788.97</v>
      </c>
      <c r="C23" s="40">
        <f>'[1]2220'!$D$9</f>
        <v>-45674.51</v>
      </c>
      <c r="D23" s="40">
        <f>'[2]2220'!$D$9</f>
        <v>-340879.45</v>
      </c>
      <c r="E23" s="40">
        <f>'[3]2210'!$D$9</f>
        <v>-280341</v>
      </c>
      <c r="F23" s="40">
        <f>'[4]2210'!$D$9</f>
        <v>-1030</v>
      </c>
      <c r="G23" s="40">
        <f>'[5]2220'!$D$9</f>
        <v>0</v>
      </c>
      <c r="H23" s="40">
        <f>'[6]2315'!$D$22</f>
        <v>-915563.78</v>
      </c>
      <c r="I23" s="40">
        <f>'[7]2305'!$D$22</f>
        <v>0</v>
      </c>
      <c r="J23" s="40">
        <f>'[8]2315'!$D$22</f>
        <v>0</v>
      </c>
      <c r="K23" s="40">
        <f>'[9]2305'!$D$22</f>
        <v>0</v>
      </c>
      <c r="L23" s="40">
        <f>'[10]2315'!$D$22</f>
        <v>-1501.01</v>
      </c>
      <c r="M23" s="40">
        <f>'[11]2315'!$D$22</f>
        <v>0</v>
      </c>
      <c r="N23" s="40">
        <f>'[12]2315'!$D$22</f>
        <v>0</v>
      </c>
      <c r="O23" s="40">
        <f>'[13]2305'!$D$22</f>
        <v>-325299.32</v>
      </c>
      <c r="P23" s="40">
        <f>'[14]2315'!$D$22</f>
        <v>-1752.4</v>
      </c>
      <c r="Q23" s="40">
        <f>'[15]2315'!$D$22</f>
        <v>0</v>
      </c>
      <c r="R23" s="40">
        <f>'[16]2315'!$D$22</f>
        <v>-71747.5</v>
      </c>
      <c r="S23" s="40">
        <f>'[17]2315'!$D$22</f>
        <v>0</v>
      </c>
      <c r="T23" s="40">
        <f>'[18]2315'!$D$22</f>
        <v>0</v>
      </c>
      <c r="U23" s="40">
        <f>'[19]2315'!$D$22</f>
        <v>0</v>
      </c>
      <c r="V23" s="30"/>
      <c r="W23" s="54" t="s">
        <v>31</v>
      </c>
      <c r="X23" s="54"/>
      <c r="Y23" s="54"/>
      <c r="Z23" s="54"/>
    </row>
    <row r="24" spans="1:26" s="31" customFormat="1" ht="18" customHeight="1">
      <c r="A24" s="30" t="s">
        <v>160</v>
      </c>
      <c r="B24" s="35">
        <f t="shared" si="0"/>
        <v>-8719174.2300000004</v>
      </c>
      <c r="C24" s="40">
        <f>'[1]2220'!$D$21</f>
        <v>-265156.03999999998</v>
      </c>
      <c r="D24" s="40">
        <f>'[2]2220'!$D$21</f>
        <v>-24144.87</v>
      </c>
      <c r="E24" s="40">
        <f>'[3]2210'!$D$21</f>
        <v>-105573</v>
      </c>
      <c r="F24" s="40">
        <f>'[4]2210'!$D$21</f>
        <v>-48577</v>
      </c>
      <c r="G24" s="40">
        <f>'[5]2220'!$D$21</f>
        <v>-176420.55</v>
      </c>
      <c r="H24" s="40">
        <f>'[6]2315'!$D$34</f>
        <v>-873401.41</v>
      </c>
      <c r="I24" s="40">
        <f>'[7]2305'!$D$34</f>
        <v>-3891224</v>
      </c>
      <c r="J24" s="40">
        <f>'[8]2315'!$D$34</f>
        <v>-692119.58</v>
      </c>
      <c r="K24" s="40">
        <f>'[9]2305'!$D$34</f>
        <v>-974389.81</v>
      </c>
      <c r="L24" s="40">
        <f>'[10]2315'!$D$34</f>
        <v>-58956.04</v>
      </c>
      <c r="M24" s="40">
        <f>'[11]2315'!$D$34</f>
        <v>-124393.68</v>
      </c>
      <c r="N24" s="40">
        <f>'[12]2315'!$D$34</f>
        <v>-8757.16</v>
      </c>
      <c r="O24" s="40">
        <f>'[13]2305'!$D$34</f>
        <v>-697090.49</v>
      </c>
      <c r="P24" s="40">
        <f>'[14]2315'!$D$34</f>
        <v>-147767.28</v>
      </c>
      <c r="Q24" s="40">
        <f>'[15]2315'!$D$34</f>
        <v>-67006.95</v>
      </c>
      <c r="R24" s="40">
        <f>'[16]2315'!$D$34</f>
        <v>-415592.69</v>
      </c>
      <c r="S24" s="40">
        <f>'[17]2315'!$D$34</f>
        <v>-89425.12</v>
      </c>
      <c r="T24" s="40">
        <f>'[18]2315'!$D$34</f>
        <v>-50066.42</v>
      </c>
      <c r="U24" s="40">
        <f>'[19]2315'!$D$34</f>
        <v>-9112.14</v>
      </c>
      <c r="V24" s="30"/>
      <c r="W24" s="30"/>
      <c r="X24" s="30"/>
      <c r="Y24" s="30"/>
      <c r="Z24" s="30"/>
    </row>
    <row r="25" spans="1:26" s="31" customFormat="1" ht="18" customHeight="1">
      <c r="A25" s="30" t="s">
        <v>140</v>
      </c>
      <c r="B25" s="35">
        <f t="shared" si="0"/>
        <v>-1425782.84</v>
      </c>
      <c r="C25" s="40">
        <f>'[1]2220'!$D$26</f>
        <v>-14486.54</v>
      </c>
      <c r="D25" s="40">
        <f>'[2]2220'!$D$26</f>
        <v>-4433.6899999999996</v>
      </c>
      <c r="E25" s="40">
        <f>'[3]2210'!$D$26</f>
        <v>-5623</v>
      </c>
      <c r="F25" s="40">
        <f>'[4]2210'!$D$26</f>
        <v>-6438</v>
      </c>
      <c r="G25" s="40">
        <f>'[5]2220'!$D$26</f>
        <v>-1343.51</v>
      </c>
      <c r="H25" s="40">
        <f>'[6]2315'!$D$39</f>
        <v>-610210.80000000005</v>
      </c>
      <c r="I25" s="40">
        <f>'[7]2305'!$D$39</f>
        <v>-217539</v>
      </c>
      <c r="J25" s="40">
        <f>'[8]2315'!$D$39</f>
        <v>-212102.66</v>
      </c>
      <c r="K25" s="40">
        <f>'[9]2305'!$D$39</f>
        <v>-162257.23000000001</v>
      </c>
      <c r="L25" s="40">
        <f>'[10]2315'!$D$39</f>
        <v>-3332.7</v>
      </c>
      <c r="M25" s="40">
        <f>'[11]2315'!$D$39</f>
        <v>-10396.219999999999</v>
      </c>
      <c r="N25" s="40">
        <f>'[12]2315'!$D$39</f>
        <v>-2799.09</v>
      </c>
      <c r="O25" s="40">
        <f>'[13]2305'!$D$39</f>
        <v>-12355.84</v>
      </c>
      <c r="P25" s="40">
        <f>'[14]2315'!$D$39</f>
        <v>-29051.62</v>
      </c>
      <c r="Q25" s="40">
        <f>'[15]2315'!$D$39</f>
        <v>-273.8</v>
      </c>
      <c r="R25" s="40">
        <f>'[16]2315'!$D$39</f>
        <v>-130355.64</v>
      </c>
      <c r="S25" s="40">
        <f>'[17]2315'!$D$39</f>
        <v>-1469.43</v>
      </c>
      <c r="T25" s="40">
        <f>'[18]2315'!$D$39</f>
        <v>-1314.07</v>
      </c>
      <c r="U25" s="40">
        <f>'[19]2315'!$D$39</f>
        <v>0</v>
      </c>
      <c r="V25" s="30"/>
      <c r="W25" s="30" t="s">
        <v>32</v>
      </c>
      <c r="Z25" s="60">
        <f>(Balance!Y28+Balance!Y39)/Cuenta!Z5</f>
        <v>3.6877005718585285</v>
      </c>
    </row>
    <row r="26" spans="1:26" s="31" customFormat="1" ht="18" customHeight="1">
      <c r="A26" s="30" t="s">
        <v>141</v>
      </c>
      <c r="B26" s="35">
        <f t="shared" si="0"/>
        <v>-1753339</v>
      </c>
      <c r="C26" s="40"/>
      <c r="D26" s="40"/>
      <c r="E26" s="40"/>
      <c r="F26" s="40"/>
      <c r="G26" s="40"/>
      <c r="H26" s="40">
        <f>'[6]2315'!$D$15</f>
        <v>0</v>
      </c>
      <c r="I26" s="40">
        <f>'[7]2305'!$D$15</f>
        <v>-1629816</v>
      </c>
      <c r="J26" s="40">
        <f>'[8]2315'!$D$15</f>
        <v>0</v>
      </c>
      <c r="K26" s="40">
        <f>'[9]2305'!$D$15</f>
        <v>-33340</v>
      </c>
      <c r="L26" s="40">
        <f>'[10]2315'!$D$15</f>
        <v>0</v>
      </c>
      <c r="M26" s="40">
        <f>'[11]2315'!$D$15</f>
        <v>0</v>
      </c>
      <c r="N26" s="40">
        <f>'[12]2315'!$D$15</f>
        <v>0</v>
      </c>
      <c r="O26" s="40">
        <f>'[13]2305'!$D$15</f>
        <v>-57501.94</v>
      </c>
      <c r="P26" s="40">
        <f>'[14]2315'!$D$15</f>
        <v>0</v>
      </c>
      <c r="Q26" s="40">
        <f>'[15]2315'!$D$15</f>
        <v>-10000</v>
      </c>
      <c r="R26" s="40">
        <f>'[16]2315'!$D$15</f>
        <v>-900</v>
      </c>
      <c r="S26" s="40">
        <f>'[17]2315'!$D$15</f>
        <v>0</v>
      </c>
      <c r="T26" s="40">
        <f>'[18]2315'!$D$15</f>
        <v>-11557.03</v>
      </c>
      <c r="U26" s="40">
        <f>'[19]2315'!$D$15</f>
        <v>-10224.030000000001</v>
      </c>
      <c r="V26" s="30"/>
      <c r="W26" s="30" t="s">
        <v>33</v>
      </c>
      <c r="Z26" s="59">
        <f>(Balance!Y28+Balance!Y39)/Balance!Y51</f>
        <v>0.31624863656537561</v>
      </c>
    </row>
    <row r="27" spans="1:26" s="31" customFormat="1" ht="18" customHeight="1">
      <c r="A27" s="105" t="s">
        <v>161</v>
      </c>
      <c r="B27" s="103">
        <f t="shared" si="0"/>
        <v>-31486080.959999997</v>
      </c>
      <c r="C27" s="40">
        <f>SUM(C22:C26)</f>
        <v>-1184628.3600000001</v>
      </c>
      <c r="D27" s="40">
        <f t="shared" ref="D27:U27" si="2">SUM(D22:D26)</f>
        <v>-475854.38</v>
      </c>
      <c r="E27" s="40">
        <f t="shared" si="2"/>
        <v>-2352998</v>
      </c>
      <c r="F27" s="40">
        <f t="shared" si="2"/>
        <v>-799999</v>
      </c>
      <c r="G27" s="40">
        <f t="shared" si="2"/>
        <v>-300948.08</v>
      </c>
      <c r="H27" s="40">
        <f t="shared" si="2"/>
        <v>-3897418.6100000003</v>
      </c>
      <c r="I27" s="40">
        <f t="shared" si="2"/>
        <v>-8239100</v>
      </c>
      <c r="J27" s="40">
        <f t="shared" si="2"/>
        <v>-1303932.0299999998</v>
      </c>
      <c r="K27" s="40">
        <f t="shared" si="2"/>
        <v>-4491650.3000000007</v>
      </c>
      <c r="L27" s="40">
        <f t="shared" si="2"/>
        <v>-1371453.81</v>
      </c>
      <c r="M27" s="40">
        <f t="shared" si="2"/>
        <v>-684449.69</v>
      </c>
      <c r="N27" s="40">
        <f t="shared" si="2"/>
        <v>-77236.33</v>
      </c>
      <c r="O27" s="40">
        <f t="shared" si="2"/>
        <v>-2930045.97</v>
      </c>
      <c r="P27" s="40">
        <f t="shared" si="2"/>
        <v>-479467.74</v>
      </c>
      <c r="Q27" s="40">
        <f t="shared" si="2"/>
        <v>-77280.75</v>
      </c>
      <c r="R27" s="40">
        <f t="shared" si="2"/>
        <v>-2092234.7499999998</v>
      </c>
      <c r="S27" s="40">
        <f t="shared" si="2"/>
        <v>-498259.19</v>
      </c>
      <c r="T27" s="40">
        <f t="shared" si="2"/>
        <v>-205910.74000000002</v>
      </c>
      <c r="U27" s="40">
        <f t="shared" si="2"/>
        <v>-23213.23</v>
      </c>
      <c r="V27" s="62"/>
      <c r="W27" s="30" t="s">
        <v>34</v>
      </c>
      <c r="Z27" s="59">
        <f>IF(Balance!Y28=0,"--",Balance!Y39/Balance!Y28)</f>
        <v>4.9769990385335463</v>
      </c>
    </row>
    <row r="28" spans="1:26" s="31" customFormat="1" ht="18" customHeight="1">
      <c r="A28" s="106" t="s">
        <v>42</v>
      </c>
      <c r="B28" s="107">
        <f t="shared" si="0"/>
        <v>225533.15999999971</v>
      </c>
      <c r="C28" s="40">
        <f t="shared" ref="C28:U28" si="3">C21+C27</f>
        <v>326943.98999999976</v>
      </c>
      <c r="D28" s="40">
        <f t="shared" si="3"/>
        <v>4158.7099999999627</v>
      </c>
      <c r="E28" s="40">
        <f t="shared" si="3"/>
        <v>-46968</v>
      </c>
      <c r="F28" s="40">
        <f t="shared" si="3"/>
        <v>-15780</v>
      </c>
      <c r="G28" s="40">
        <f t="shared" si="3"/>
        <v>-113035.56</v>
      </c>
      <c r="H28" s="40">
        <f t="shared" si="3"/>
        <v>-349671.78000000026</v>
      </c>
      <c r="I28" s="40">
        <f t="shared" si="3"/>
        <v>-37207</v>
      </c>
      <c r="J28" s="40">
        <f t="shared" si="3"/>
        <v>90782.79000000027</v>
      </c>
      <c r="K28" s="40">
        <f t="shared" si="3"/>
        <v>-139301.99000000022</v>
      </c>
      <c r="L28" s="40">
        <f t="shared" si="3"/>
        <v>42337.530000000028</v>
      </c>
      <c r="M28" s="40">
        <f t="shared" si="3"/>
        <v>361582.54000000004</v>
      </c>
      <c r="N28" s="40">
        <f t="shared" si="3"/>
        <v>-1776.9900000000052</v>
      </c>
      <c r="O28" s="40">
        <f t="shared" si="3"/>
        <v>24433.229999999981</v>
      </c>
      <c r="P28" s="40">
        <f t="shared" si="3"/>
        <v>-29834.069999999949</v>
      </c>
      <c r="Q28" s="40">
        <f t="shared" si="3"/>
        <v>67279.739999999991</v>
      </c>
      <c r="R28" s="40">
        <f t="shared" si="3"/>
        <v>34127.420000000158</v>
      </c>
      <c r="S28" s="40">
        <f t="shared" si="3"/>
        <v>5925.5999999999767</v>
      </c>
      <c r="T28" s="40">
        <f t="shared" si="3"/>
        <v>6750.2299999999814</v>
      </c>
      <c r="U28" s="40">
        <f t="shared" si="3"/>
        <v>-5213.2299999999996</v>
      </c>
      <c r="V28" s="62"/>
      <c r="W28" s="30" t="s">
        <v>66</v>
      </c>
      <c r="Z28" s="59">
        <f>Balance!B13/Balance!Y13</f>
        <v>0.9489089275703011</v>
      </c>
    </row>
    <row r="29" spans="1:26" s="31" customFormat="1" ht="18" customHeight="1">
      <c r="A29" s="30" t="s">
        <v>142</v>
      </c>
      <c r="B29" s="35">
        <f t="shared" si="0"/>
        <v>1208025.9100000001</v>
      </c>
      <c r="C29" s="40">
        <f>'[1]2220'!$D$27</f>
        <v>0</v>
      </c>
      <c r="D29" s="40">
        <f>'[2]2220'!$D$27</f>
        <v>0</v>
      </c>
      <c r="E29" s="40">
        <f>'[3]2210'!$D$27</f>
        <v>0</v>
      </c>
      <c r="F29" s="40">
        <f>'[4]2210'!$D$27</f>
        <v>0</v>
      </c>
      <c r="G29" s="40">
        <f>'[5]2220'!$D$27</f>
        <v>0</v>
      </c>
      <c r="H29" s="40">
        <f>'[6]2315'!$D$40</f>
        <v>681418.03</v>
      </c>
      <c r="I29" s="40">
        <f>'[7]2305'!$D$40</f>
        <v>60587</v>
      </c>
      <c r="J29" s="40">
        <f>'[8]2315'!$D$40</f>
        <v>266637.31</v>
      </c>
      <c r="K29" s="40">
        <f>'[9]2305'!$D$40</f>
        <v>157242.04999999999</v>
      </c>
      <c r="L29" s="40">
        <f>'[10]2315'!$D$40</f>
        <v>0</v>
      </c>
      <c r="M29" s="40">
        <f>'[11]2315'!$D$40</f>
        <v>0</v>
      </c>
      <c r="N29" s="40">
        <f>'[12]2315'!$D$40</f>
        <v>0</v>
      </c>
      <c r="O29" s="40">
        <f>'[13]2305'!$D$40</f>
        <v>0</v>
      </c>
      <c r="P29" s="40">
        <f>'[14]2315'!$D$40</f>
        <v>16688</v>
      </c>
      <c r="Q29" s="40">
        <f>'[15]2315'!$D$40</f>
        <v>0</v>
      </c>
      <c r="R29" s="40">
        <f>'[16]2315'!$D$40</f>
        <v>24261.81</v>
      </c>
      <c r="S29" s="40">
        <f>'[17]2315'!$D$40</f>
        <v>1191.71</v>
      </c>
      <c r="T29" s="40">
        <f>'[18]2315'!$D$40</f>
        <v>0</v>
      </c>
      <c r="U29" s="40">
        <f>'[19]2315'!$D$40</f>
        <v>0</v>
      </c>
      <c r="V29" s="62"/>
      <c r="W29" s="31" t="s">
        <v>67</v>
      </c>
      <c r="Z29" s="59">
        <f>Balance!B51/(Balance!Y28+Balance!Y39)</f>
        <v>3.1620689684563361</v>
      </c>
    </row>
    <row r="30" spans="1:26" s="31" customFormat="1" ht="18" customHeight="1">
      <c r="A30" s="30" t="s">
        <v>143</v>
      </c>
      <c r="B30" s="35">
        <f t="shared" si="0"/>
        <v>-82394.009999999995</v>
      </c>
      <c r="C30" s="40">
        <f>'[1]2220'!$D$29</f>
        <v>0</v>
      </c>
      <c r="D30" s="40">
        <f>'[2]2220'!$D$29</f>
        <v>0</v>
      </c>
      <c r="E30" s="40">
        <f>'[3]2210'!$D$29</f>
        <v>0</v>
      </c>
      <c r="F30" s="40">
        <f>'[4]2210'!$D$29</f>
        <v>0</v>
      </c>
      <c r="G30" s="40">
        <f>'[5]2220'!$D$29</f>
        <v>0</v>
      </c>
      <c r="H30" s="40">
        <f>'[6]2315'!$D$44</f>
        <v>0</v>
      </c>
      <c r="I30" s="40">
        <f>'[7]2305'!$D$44</f>
        <v>0</v>
      </c>
      <c r="J30" s="40">
        <f>'[8]2315'!$D$44</f>
        <v>-72010.47</v>
      </c>
      <c r="K30" s="40">
        <f>'[9]2305'!$D$44</f>
        <v>-4432.09</v>
      </c>
      <c r="L30" s="40">
        <f>'[10]2315'!$D$44</f>
        <v>0</v>
      </c>
      <c r="M30" s="40">
        <f>'[11]2315'!$D$44</f>
        <v>0</v>
      </c>
      <c r="N30" s="40">
        <f>'[12]2315'!$D$44</f>
        <v>0</v>
      </c>
      <c r="O30" s="40">
        <f>'[13]2305'!$D$44</f>
        <v>0</v>
      </c>
      <c r="P30" s="40">
        <f>'[14]2315'!$D$44</f>
        <v>0</v>
      </c>
      <c r="Q30" s="40">
        <f>'[15]2315'!$D$44</f>
        <v>-2328.83</v>
      </c>
      <c r="R30" s="40">
        <f>'[16]2315'!$D$44</f>
        <v>-3622.62</v>
      </c>
      <c r="S30" s="40">
        <f>'[17]2315'!$D$44</f>
        <v>0</v>
      </c>
      <c r="T30" s="40">
        <f>'[18]2315'!$D$44</f>
        <v>0</v>
      </c>
      <c r="U30" s="40">
        <f>'[19]2315'!$D$44</f>
        <v>0</v>
      </c>
      <c r="V30" s="62"/>
      <c r="W30" s="30" t="s">
        <v>68</v>
      </c>
      <c r="Z30" s="59">
        <f>IF(Balance!Y28-Balance!Y35=0,"--",(Balance!B17+Balance!B19)/(Balance!Y28-Balance!Y35))</f>
        <v>7.8641233198457092</v>
      </c>
    </row>
    <row r="31" spans="1:26" s="31" customFormat="1" ht="18" customHeight="1">
      <c r="A31" s="30" t="s">
        <v>144</v>
      </c>
      <c r="B31" s="35">
        <f t="shared" si="0"/>
        <v>0</v>
      </c>
      <c r="C31" s="40"/>
      <c r="D31" s="40"/>
      <c r="E31" s="40">
        <f>'[3]2210'!$D$32</f>
        <v>0</v>
      </c>
      <c r="F31" s="40">
        <f>'[4]2210'!$D$32</f>
        <v>0</v>
      </c>
      <c r="G31" s="40"/>
      <c r="H31" s="40"/>
      <c r="I31" s="40"/>
      <c r="J31" s="40"/>
      <c r="K31" s="40"/>
      <c r="L31" s="40"/>
      <c r="M31" s="40"/>
      <c r="N31" s="40"/>
      <c r="O31" s="40"/>
      <c r="P31" s="40"/>
      <c r="Q31" s="40"/>
      <c r="R31" s="40"/>
      <c r="S31" s="40"/>
      <c r="T31" s="40"/>
      <c r="U31" s="40"/>
      <c r="V31" s="62"/>
      <c r="W31" s="31" t="s">
        <v>69</v>
      </c>
      <c r="Z31" s="59">
        <f>(B47-B25-B30-B36-B38)/Balance!B51</f>
        <v>4.7566218210591114E-2</v>
      </c>
    </row>
    <row r="32" spans="1:26" s="31" customFormat="1" ht="18" customHeight="1">
      <c r="A32" s="30" t="s">
        <v>145</v>
      </c>
      <c r="B32" s="35">
        <f t="shared" si="0"/>
        <v>22303.71</v>
      </c>
      <c r="C32" s="40">
        <f>'[1]2220'!$D$32</f>
        <v>0</v>
      </c>
      <c r="D32" s="40">
        <f>'[2]2220'!$D$32</f>
        <v>-717.7</v>
      </c>
      <c r="E32" s="40">
        <f>'[3]2210'!$D$33</f>
        <v>16605</v>
      </c>
      <c r="F32" s="40">
        <f>'[4]2210'!$D$33</f>
        <v>-2770</v>
      </c>
      <c r="G32" s="40">
        <f>'[5]2220'!$D$32</f>
        <v>-7370.18</v>
      </c>
      <c r="H32" s="40">
        <f>'[6]2315'!$D$48</f>
        <v>16531.03</v>
      </c>
      <c r="I32" s="40">
        <f>'[7]2305'!$D$48</f>
        <v>0</v>
      </c>
      <c r="J32" s="40">
        <f>'[8]2315'!$D$48</f>
        <v>0</v>
      </c>
      <c r="K32" s="40">
        <f>'[9]2305'!$D$48</f>
        <v>-1519.35</v>
      </c>
      <c r="L32" s="40">
        <f>'[10]2315'!$D$48</f>
        <v>0</v>
      </c>
      <c r="M32" s="40">
        <f>'[11]2315'!$D$48</f>
        <v>0</v>
      </c>
      <c r="N32" s="40">
        <f>'[12]2315'!$D$48</f>
        <v>0</v>
      </c>
      <c r="O32" s="40">
        <f>'[13]2305'!$D$48</f>
        <v>4383.6499999999996</v>
      </c>
      <c r="P32" s="40">
        <f>'[14]2315'!$D$48</f>
        <v>0</v>
      </c>
      <c r="Q32" s="40">
        <f>'[15]2315'!$D$48</f>
        <v>0</v>
      </c>
      <c r="R32" s="40">
        <f>'[16]2315'!$D$48</f>
        <v>-2838.74</v>
      </c>
      <c r="S32" s="40">
        <f>'[17]2315'!$D$48</f>
        <v>0</v>
      </c>
      <c r="T32" s="40">
        <f>'[18]2315'!$D$48</f>
        <v>0</v>
      </c>
      <c r="U32" s="40">
        <f>'[19]2315'!$D$48</f>
        <v>0</v>
      </c>
      <c r="V32" s="62"/>
      <c r="W32" s="31" t="s">
        <v>70</v>
      </c>
      <c r="Z32" s="59">
        <f>(Balance!B13)/(Balance!Y13+Balance!Y28)</f>
        <v>0.88075332498393399</v>
      </c>
    </row>
    <row r="33" spans="1:26" s="31" customFormat="1" ht="18" customHeight="1">
      <c r="A33" s="106" t="s">
        <v>146</v>
      </c>
      <c r="B33" s="107">
        <f t="shared" si="0"/>
        <v>1373468.7699999998</v>
      </c>
      <c r="C33" s="40">
        <f t="shared" ref="C33:U33" si="4">C28+SUM(C29:C32)</f>
        <v>326943.98999999976</v>
      </c>
      <c r="D33" s="40">
        <f t="shared" si="4"/>
        <v>3441.0099999999629</v>
      </c>
      <c r="E33" s="40">
        <f t="shared" si="4"/>
        <v>-30363</v>
      </c>
      <c r="F33" s="40">
        <f t="shared" si="4"/>
        <v>-18550</v>
      </c>
      <c r="G33" s="40">
        <f t="shared" si="4"/>
        <v>-120405.73999999999</v>
      </c>
      <c r="H33" s="40">
        <f t="shared" si="4"/>
        <v>348277.2799999998</v>
      </c>
      <c r="I33" s="40">
        <f t="shared" si="4"/>
        <v>23380</v>
      </c>
      <c r="J33" s="40">
        <f t="shared" si="4"/>
        <v>285409.63000000024</v>
      </c>
      <c r="K33" s="40">
        <f t="shared" si="4"/>
        <v>11988.619999999763</v>
      </c>
      <c r="L33" s="40">
        <f t="shared" si="4"/>
        <v>42337.530000000028</v>
      </c>
      <c r="M33" s="40">
        <f t="shared" si="4"/>
        <v>361582.54000000004</v>
      </c>
      <c r="N33" s="40">
        <f t="shared" si="4"/>
        <v>-1776.9900000000052</v>
      </c>
      <c r="O33" s="40">
        <f t="shared" si="4"/>
        <v>28816.879999999983</v>
      </c>
      <c r="P33" s="40">
        <f t="shared" si="4"/>
        <v>-13146.069999999949</v>
      </c>
      <c r="Q33" s="40">
        <f t="shared" si="4"/>
        <v>64950.909999999989</v>
      </c>
      <c r="R33" s="40">
        <f t="shared" si="4"/>
        <v>51927.870000000163</v>
      </c>
      <c r="S33" s="40">
        <f t="shared" si="4"/>
        <v>7117.3099999999768</v>
      </c>
      <c r="T33" s="40">
        <f t="shared" si="4"/>
        <v>6750.2299999999814</v>
      </c>
      <c r="U33" s="40">
        <f t="shared" si="4"/>
        <v>-5213.2299999999996</v>
      </c>
      <c r="V33" s="62"/>
      <c r="W33" s="31" t="s">
        <v>71</v>
      </c>
      <c r="Z33" s="59">
        <f>Balance!Y13/(Balance!Y28+Balance!Y39)</f>
        <v>2.1620689684563361</v>
      </c>
    </row>
    <row r="34" spans="1:26" s="31" customFormat="1" ht="18" customHeight="1">
      <c r="A34" s="30" t="s">
        <v>147</v>
      </c>
      <c r="B34" s="35">
        <f t="shared" si="0"/>
        <v>116311.17000000001</v>
      </c>
      <c r="C34" s="40">
        <f>'[1]2220'!$D$35</f>
        <v>21438.45</v>
      </c>
      <c r="D34" s="40">
        <f>'[2]2220'!$D$35</f>
        <v>32.89</v>
      </c>
      <c r="E34" s="40">
        <f>'[3]2210'!$D$35</f>
        <v>1132</v>
      </c>
      <c r="F34" s="40">
        <f>'[4]2210'!$D$35</f>
        <v>19</v>
      </c>
      <c r="G34" s="40">
        <f>'[5]2220'!$D$35</f>
        <v>0.22</v>
      </c>
      <c r="H34" s="40">
        <f>'[6]2315'!$D$50</f>
        <v>309.02999999999997</v>
      </c>
      <c r="I34" s="40">
        <f>'[7]2305'!$D$50</f>
        <v>16740</v>
      </c>
      <c r="J34" s="40">
        <f>'[8]2315'!$D$50</f>
        <v>1948.35</v>
      </c>
      <c r="K34" s="40">
        <f>'[9]2305'!$D$50</f>
        <v>13.29</v>
      </c>
      <c r="L34" s="40">
        <f>'[10]2315'!$D$50</f>
        <v>0</v>
      </c>
      <c r="M34" s="40">
        <f>'[11]2315'!$D$50</f>
        <v>75.16</v>
      </c>
      <c r="N34" s="40">
        <f>'[12]2315'!$D$50</f>
        <v>0</v>
      </c>
      <c r="O34" s="40">
        <f>'[13]2305'!$D$50</f>
        <v>70059.77</v>
      </c>
      <c r="P34" s="40">
        <f>'[14]2315'!$D$50</f>
        <v>8.6300000000000008</v>
      </c>
      <c r="Q34" s="40">
        <f>'[15]2315'!$D$50</f>
        <v>595.42999999999995</v>
      </c>
      <c r="R34" s="40">
        <f>'[16]2315'!$D$50</f>
        <v>3864.8</v>
      </c>
      <c r="S34" s="40">
        <f>'[17]2315'!$D$50</f>
        <v>66.349999999999994</v>
      </c>
      <c r="T34" s="40">
        <f>'[18]2315'!$D$50</f>
        <v>0</v>
      </c>
      <c r="U34" s="40">
        <f>'[19]2315'!$D$50</f>
        <v>7.8</v>
      </c>
      <c r="V34" s="62"/>
      <c r="W34" s="31" t="s">
        <v>72</v>
      </c>
      <c r="Z34" s="59">
        <f>Balance!Y39/(Balance!Y28+Balance!Y39)</f>
        <v>0.83269195903278082</v>
      </c>
    </row>
    <row r="35" spans="1:26" s="31" customFormat="1" ht="18" customHeight="1">
      <c r="A35" s="30" t="s">
        <v>148</v>
      </c>
      <c r="B35" s="35">
        <f t="shared" si="0"/>
        <v>-180085.16999999998</v>
      </c>
      <c r="C35" s="40">
        <f>'[1]2220'!$D$44</f>
        <v>-57670.18</v>
      </c>
      <c r="D35" s="40">
        <f>'[2]2220'!$D$44</f>
        <v>-1385.03</v>
      </c>
      <c r="E35" s="40">
        <f>'[3]2210'!$D$44</f>
        <v>-4663</v>
      </c>
      <c r="F35" s="40">
        <f>'[4]2210'!$D$44</f>
        <v>-72</v>
      </c>
      <c r="G35" s="40">
        <f>'[5]2220'!$D$44</f>
        <v>-609.72</v>
      </c>
      <c r="H35" s="40">
        <f>'[6]2315'!$D$58</f>
        <v>-28440.6</v>
      </c>
      <c r="I35" s="40">
        <f>'[7]2305'!$D$58</f>
        <v>-658</v>
      </c>
      <c r="J35" s="40">
        <f>'[8]2315'!$D$58</f>
        <v>0</v>
      </c>
      <c r="K35" s="40">
        <f>'[9]2305'!$D$58</f>
        <v>0</v>
      </c>
      <c r="L35" s="40">
        <f>'[10]2315'!$D$58</f>
        <v>284.10000000000002</v>
      </c>
      <c r="M35" s="40">
        <f>'[11]2315'!$D$58</f>
        <v>0</v>
      </c>
      <c r="N35" s="40">
        <f>'[12]2315'!$D$58</f>
        <v>0</v>
      </c>
      <c r="O35" s="40">
        <f>'[13]2305'!$D$58</f>
        <v>-67988.899999999994</v>
      </c>
      <c r="P35" s="40">
        <f>'[14]2315'!$D$58</f>
        <v>0</v>
      </c>
      <c r="Q35" s="40">
        <f>'[15]2315'!$D$58</f>
        <v>-0.03</v>
      </c>
      <c r="R35" s="40">
        <f>'[16]2315'!$D$58</f>
        <v>-18881.810000000001</v>
      </c>
      <c r="S35" s="40">
        <f>'[17]2315'!$D$58</f>
        <v>0</v>
      </c>
      <c r="T35" s="40">
        <f>'[18]2315'!$D$58</f>
        <v>0</v>
      </c>
      <c r="U35" s="40">
        <f>'[19]2315'!$D$58</f>
        <v>0</v>
      </c>
      <c r="V35" s="62"/>
    </row>
    <row r="36" spans="1:26" s="31" customFormat="1" ht="18" customHeight="1">
      <c r="A36" s="30" t="s">
        <v>149</v>
      </c>
      <c r="B36" s="35">
        <f t="shared" si="0"/>
        <v>0</v>
      </c>
      <c r="C36" s="40">
        <f>'[1]2220'!$D$48</f>
        <v>0</v>
      </c>
      <c r="D36" s="40">
        <f>'[2]2220'!$D$48</f>
        <v>0</v>
      </c>
      <c r="E36" s="40">
        <f>'[3]2210'!$D$48</f>
        <v>0</v>
      </c>
      <c r="F36" s="40">
        <f>'[4]2210'!$D$48</f>
        <v>0</v>
      </c>
      <c r="G36" s="40">
        <f>'[5]2220'!$D$48</f>
        <v>0</v>
      </c>
      <c r="H36" s="40">
        <f>'[6]2315'!$D$62</f>
        <v>0</v>
      </c>
      <c r="I36" s="40">
        <f>'[7]2305'!$D$62</f>
        <v>0</v>
      </c>
      <c r="J36" s="40">
        <f>'[8]2315'!$D$62</f>
        <v>0</v>
      </c>
      <c r="K36" s="40">
        <f>'[9]2305'!$D$62</f>
        <v>0</v>
      </c>
      <c r="L36" s="40">
        <f>'[10]2315'!$D$62</f>
        <v>0</v>
      </c>
      <c r="M36" s="40">
        <f>'[11]2315'!$D$62</f>
        <v>0</v>
      </c>
      <c r="N36" s="40">
        <f>'[12]2315'!$D$62</f>
        <v>0</v>
      </c>
      <c r="O36" s="40">
        <f>'[13]2305'!$D$62</f>
        <v>0</v>
      </c>
      <c r="P36" s="40">
        <f>'[14]2315'!$D$62</f>
        <v>0</v>
      </c>
      <c r="Q36" s="40">
        <f>'[15]2315'!$D$62</f>
        <v>0</v>
      </c>
      <c r="R36" s="40">
        <f>'[16]2315'!$D$62</f>
        <v>0</v>
      </c>
      <c r="S36" s="40">
        <f>'[17]2315'!$D$62</f>
        <v>0</v>
      </c>
      <c r="T36" s="40">
        <f>'[18]2315'!$D$62</f>
        <v>0</v>
      </c>
      <c r="U36" s="40">
        <f>'[19]2315'!$D$62</f>
        <v>0</v>
      </c>
      <c r="V36" s="62"/>
    </row>
    <row r="37" spans="1:26" s="31" customFormat="1" ht="18" customHeight="1">
      <c r="A37" s="30" t="s">
        <v>150</v>
      </c>
      <c r="B37" s="35">
        <f t="shared" si="0"/>
        <v>1599.7099999999998</v>
      </c>
      <c r="C37" s="40">
        <f>'[1]2220'!$D$51</f>
        <v>0</v>
      </c>
      <c r="D37" s="40">
        <f>'[2]2220'!$D$51</f>
        <v>0</v>
      </c>
      <c r="E37" s="40">
        <f>'[3]2210'!$D$51</f>
        <v>1888</v>
      </c>
      <c r="F37" s="40">
        <f>'[4]2210'!$D$51</f>
        <v>0</v>
      </c>
      <c r="G37" s="40">
        <f>'[5]2220'!$D$51</f>
        <v>-283.5</v>
      </c>
      <c r="H37" s="40">
        <f>'[6]2315'!$D$65</f>
        <v>0</v>
      </c>
      <c r="I37" s="40">
        <f>'[7]2305'!$D$65</f>
        <v>0</v>
      </c>
      <c r="J37" s="40">
        <f>'[8]2315'!$D$65</f>
        <v>0</v>
      </c>
      <c r="K37" s="40">
        <f>'[9]2305'!$D$65</f>
        <v>-1.91</v>
      </c>
      <c r="L37" s="40">
        <f>'[10]2315'!$D$65</f>
        <v>0</v>
      </c>
      <c r="M37" s="40">
        <f>'[11]2315'!$D$65</f>
        <v>-2.88</v>
      </c>
      <c r="N37" s="40">
        <f>'[12]2315'!$D$65</f>
        <v>0</v>
      </c>
      <c r="O37" s="40">
        <f>'[13]2305'!$D$65</f>
        <v>0</v>
      </c>
      <c r="P37" s="40">
        <f>'[14]2315'!$D$65</f>
        <v>0</v>
      </c>
      <c r="Q37" s="40">
        <f>'[15]2315'!$D$65</f>
        <v>0</v>
      </c>
      <c r="R37" s="40">
        <f>'[16]2315'!$D$65</f>
        <v>0</v>
      </c>
      <c r="S37" s="40">
        <f>'[17]2315'!$D$65</f>
        <v>0</v>
      </c>
      <c r="T37" s="40">
        <f>'[18]2315'!$D$65</f>
        <v>0</v>
      </c>
      <c r="U37" s="40">
        <f>'[19]2315'!$D$65</f>
        <v>0</v>
      </c>
      <c r="V37" s="30"/>
      <c r="W37" s="54" t="s">
        <v>35</v>
      </c>
      <c r="X37" s="54"/>
      <c r="Y37" s="54"/>
      <c r="Z37" s="54"/>
    </row>
    <row r="38" spans="1:26" s="31" customFormat="1" ht="18" customHeight="1">
      <c r="A38" s="30" t="s">
        <v>151</v>
      </c>
      <c r="B38" s="35">
        <f t="shared" si="0"/>
        <v>0</v>
      </c>
      <c r="C38" s="40">
        <f>'[1]2220'!$D$52</f>
        <v>0</v>
      </c>
      <c r="D38" s="40">
        <f>'[2]2220'!$D$52</f>
        <v>0</v>
      </c>
      <c r="E38" s="40">
        <f>'[3]2210'!$D$52</f>
        <v>0</v>
      </c>
      <c r="F38" s="40">
        <f>'[4]2210'!$D$52</f>
        <v>0</v>
      </c>
      <c r="G38" s="40">
        <f>'[5]2220'!$D$52</f>
        <v>0</v>
      </c>
      <c r="H38" s="40">
        <f>'[6]2315'!$D$66</f>
        <v>0</v>
      </c>
      <c r="I38" s="40">
        <f>'[7]2305'!$D$66</f>
        <v>0</v>
      </c>
      <c r="J38" s="40">
        <f>'[8]2315'!$D$66</f>
        <v>0</v>
      </c>
      <c r="K38" s="40">
        <f>'[9]2305'!$D$66</f>
        <v>0</v>
      </c>
      <c r="L38" s="40">
        <f>'[10]2315'!$D$66</f>
        <v>0</v>
      </c>
      <c r="M38" s="40">
        <f>'[11]2315'!$D$66</f>
        <v>0</v>
      </c>
      <c r="N38" s="40">
        <f>'[12]2315'!$D$66</f>
        <v>0</v>
      </c>
      <c r="O38" s="40">
        <f>'[13]2305'!$D$66</f>
        <v>0</v>
      </c>
      <c r="P38" s="40">
        <f>'[14]2315'!$D$66</f>
        <v>0</v>
      </c>
      <c r="Q38" s="40">
        <f>'[15]2315'!$D$66</f>
        <v>0</v>
      </c>
      <c r="R38" s="40">
        <f>'[16]2315'!$D$66</f>
        <v>0</v>
      </c>
      <c r="S38" s="40">
        <f>'[17]2315'!$D$66</f>
        <v>0</v>
      </c>
      <c r="T38" s="40">
        <f>'[18]2315'!$D$66</f>
        <v>0</v>
      </c>
      <c r="U38" s="40">
        <f>'[19]2315'!$D$66</f>
        <v>0</v>
      </c>
      <c r="V38" s="30"/>
      <c r="W38" s="30"/>
      <c r="X38" s="30"/>
      <c r="Y38" s="30"/>
      <c r="Z38" s="30"/>
    </row>
    <row r="39" spans="1:26" s="31" customFormat="1" ht="18" customHeight="1">
      <c r="A39" s="30" t="s">
        <v>152</v>
      </c>
      <c r="B39" s="35">
        <f t="shared" si="0"/>
        <v>0</v>
      </c>
      <c r="C39" s="40">
        <f>'[1]2220'!$D$55</f>
        <v>0</v>
      </c>
      <c r="D39" s="40">
        <f>'[2]2220'!$D$55</f>
        <v>0</v>
      </c>
      <c r="E39" s="40">
        <f>'[3]2210'!$D$55</f>
        <v>0</v>
      </c>
      <c r="F39" s="40">
        <f>'[4]2210'!$D$55</f>
        <v>0</v>
      </c>
      <c r="G39" s="40">
        <f>'[5]2220'!$D$55</f>
        <v>0</v>
      </c>
      <c r="H39" s="40">
        <f>'[6]2315'!$D$69</f>
        <v>0</v>
      </c>
      <c r="I39" s="40">
        <f>'[7]2305'!$D$69</f>
        <v>0</v>
      </c>
      <c r="J39" s="40">
        <f>'[8]2315'!$D$69</f>
        <v>0</v>
      </c>
      <c r="K39" s="40">
        <f>'[9]2305'!$D$69</f>
        <v>0</v>
      </c>
      <c r="L39" s="40">
        <f>'[10]2315'!$D$69</f>
        <v>0</v>
      </c>
      <c r="M39" s="40">
        <f>'[11]2315'!$D$69</f>
        <v>0</v>
      </c>
      <c r="N39" s="40">
        <f>'[12]2315'!$D$69</f>
        <v>0</v>
      </c>
      <c r="O39" s="40">
        <f>'[13]2305'!$D$69</f>
        <v>0</v>
      </c>
      <c r="P39" s="40">
        <f>'[14]2315'!$D$69</f>
        <v>0</v>
      </c>
      <c r="Q39" s="40">
        <f>'[15]2315'!$D$69</f>
        <v>0</v>
      </c>
      <c r="R39" s="40">
        <f>'[16]2315'!$D$69</f>
        <v>0</v>
      </c>
      <c r="S39" s="40">
        <f>'[17]2315'!$D$69</f>
        <v>0</v>
      </c>
      <c r="T39" s="40">
        <f>'[18]2315'!$D$69</f>
        <v>0</v>
      </c>
      <c r="U39" s="40">
        <f>'[19]2315'!$D$69</f>
        <v>0</v>
      </c>
      <c r="V39" s="30"/>
      <c r="W39" s="30" t="s">
        <v>36</v>
      </c>
      <c r="Z39" s="59">
        <f>IF(Balance!Y13&lt;0,B47/ABS(Balance!Y13),B47/Balance!Y13)</f>
        <v>3.1429395334217368E-2</v>
      </c>
    </row>
    <row r="40" spans="1:26" s="31" customFormat="1" ht="18" customHeight="1">
      <c r="A40" s="106" t="s">
        <v>153</v>
      </c>
      <c r="B40" s="107">
        <f t="shared" si="0"/>
        <v>-62174.29</v>
      </c>
      <c r="C40" s="40">
        <f t="shared" ref="C40:U40" si="5">SUM(C34:C39)</f>
        <v>-36231.729999999996</v>
      </c>
      <c r="D40" s="40">
        <f t="shared" si="5"/>
        <v>-1352.1399999999999</v>
      </c>
      <c r="E40" s="40">
        <f t="shared" si="5"/>
        <v>-1643</v>
      </c>
      <c r="F40" s="40">
        <f t="shared" si="5"/>
        <v>-53</v>
      </c>
      <c r="G40" s="40">
        <f t="shared" si="5"/>
        <v>-893</v>
      </c>
      <c r="H40" s="40">
        <f t="shared" si="5"/>
        <v>-28131.57</v>
      </c>
      <c r="I40" s="40">
        <f t="shared" si="5"/>
        <v>16082</v>
      </c>
      <c r="J40" s="40">
        <f t="shared" si="5"/>
        <v>1948.35</v>
      </c>
      <c r="K40" s="40">
        <f t="shared" si="5"/>
        <v>11.379999999999999</v>
      </c>
      <c r="L40" s="40">
        <f t="shared" si="5"/>
        <v>284.10000000000002</v>
      </c>
      <c r="M40" s="40">
        <f t="shared" si="5"/>
        <v>72.28</v>
      </c>
      <c r="N40" s="40">
        <f t="shared" si="5"/>
        <v>0</v>
      </c>
      <c r="O40" s="40">
        <f t="shared" si="5"/>
        <v>2070.8700000000099</v>
      </c>
      <c r="P40" s="40">
        <f t="shared" si="5"/>
        <v>8.6300000000000008</v>
      </c>
      <c r="Q40" s="40">
        <f t="shared" si="5"/>
        <v>595.4</v>
      </c>
      <c r="R40" s="40">
        <f t="shared" si="5"/>
        <v>-15017.010000000002</v>
      </c>
      <c r="S40" s="40">
        <f t="shared" si="5"/>
        <v>66.349999999999994</v>
      </c>
      <c r="T40" s="40">
        <f t="shared" si="5"/>
        <v>0</v>
      </c>
      <c r="U40" s="40">
        <f t="shared" si="5"/>
        <v>7.8</v>
      </c>
      <c r="V40" s="30"/>
      <c r="W40" s="30" t="s">
        <v>162</v>
      </c>
      <c r="Z40" s="59">
        <f>(B14)/B21</f>
        <v>0.16451103561801286</v>
      </c>
    </row>
    <row r="41" spans="1:26" s="31" customFormat="1" ht="18" customHeight="1">
      <c r="A41" s="106" t="s">
        <v>155</v>
      </c>
      <c r="B41" s="107">
        <f t="shared" si="0"/>
        <v>1311294.4799999997</v>
      </c>
      <c r="C41" s="40">
        <f>C33+C40</f>
        <v>290712.25999999978</v>
      </c>
      <c r="D41" s="40">
        <f t="shared" ref="D41:U41" si="6">D33+D40</f>
        <v>2088.8699999999631</v>
      </c>
      <c r="E41" s="40">
        <f t="shared" si="6"/>
        <v>-32006</v>
      </c>
      <c r="F41" s="40">
        <f t="shared" si="6"/>
        <v>-18603</v>
      </c>
      <c r="G41" s="40">
        <f t="shared" si="6"/>
        <v>-121298.73999999999</v>
      </c>
      <c r="H41" s="40">
        <f t="shared" si="6"/>
        <v>320145.70999999979</v>
      </c>
      <c r="I41" s="40">
        <f t="shared" si="6"/>
        <v>39462</v>
      </c>
      <c r="J41" s="40">
        <f t="shared" si="6"/>
        <v>287357.98000000021</v>
      </c>
      <c r="K41" s="40">
        <f t="shared" si="6"/>
        <v>11999.999999999762</v>
      </c>
      <c r="L41" s="40">
        <f t="shared" si="6"/>
        <v>42621.630000000026</v>
      </c>
      <c r="M41" s="40">
        <f t="shared" si="6"/>
        <v>361654.82000000007</v>
      </c>
      <c r="N41" s="40">
        <f t="shared" si="6"/>
        <v>-1776.9900000000052</v>
      </c>
      <c r="O41" s="40">
        <f t="shared" si="6"/>
        <v>30887.749999999993</v>
      </c>
      <c r="P41" s="40">
        <f t="shared" si="6"/>
        <v>-13137.43999999995</v>
      </c>
      <c r="Q41" s="40">
        <f t="shared" si="6"/>
        <v>65546.309999999983</v>
      </c>
      <c r="R41" s="40">
        <f t="shared" si="6"/>
        <v>36910.860000000161</v>
      </c>
      <c r="S41" s="40">
        <f t="shared" si="6"/>
        <v>7183.6599999999771</v>
      </c>
      <c r="T41" s="40">
        <f t="shared" si="6"/>
        <v>6750.2299999999814</v>
      </c>
      <c r="U41" s="40">
        <f t="shared" si="6"/>
        <v>-5205.4299999999994</v>
      </c>
      <c r="V41" s="30"/>
      <c r="W41" s="30" t="s">
        <v>163</v>
      </c>
      <c r="Z41" s="59">
        <f>(B15)/B21</f>
        <v>0.593474814267827</v>
      </c>
    </row>
    <row r="42" spans="1:26" s="31" customFormat="1" ht="18" customHeight="1">
      <c r="A42" s="30" t="s">
        <v>154</v>
      </c>
      <c r="B42" s="35">
        <f t="shared" si="0"/>
        <v>-68383.299999999988</v>
      </c>
      <c r="C42" s="40">
        <f>'[1]2220'!$D$61</f>
        <v>-64744.29</v>
      </c>
      <c r="D42" s="40">
        <f>'[2]2220'!$D$61</f>
        <v>483.95</v>
      </c>
      <c r="E42" s="40">
        <f>'[3]2210'!$D$61</f>
        <v>0</v>
      </c>
      <c r="F42" s="40">
        <f>'[4]2210'!$D$61</f>
        <v>0</v>
      </c>
      <c r="G42" s="40">
        <f>'[5]2220'!$D$61</f>
        <v>0</v>
      </c>
      <c r="H42" s="40">
        <f>'[6]2315'!$D$75</f>
        <v>0</v>
      </c>
      <c r="I42" s="40">
        <f>'[7]2305'!$D$75</f>
        <v>0</v>
      </c>
      <c r="J42" s="40">
        <f>'[8]2315'!$D$75</f>
        <v>0</v>
      </c>
      <c r="K42" s="40">
        <f>'[9]2305'!$D$75</f>
        <v>0</v>
      </c>
      <c r="L42" s="40">
        <f>'[10]2315'!$D$75</f>
        <v>-3102.61</v>
      </c>
      <c r="M42" s="40">
        <f>'[11]2315'!$D$75</f>
        <v>-7.51</v>
      </c>
      <c r="N42" s="40">
        <f>'[12]2315'!$D$75</f>
        <v>0</v>
      </c>
      <c r="O42" s="40">
        <f>'[13]2305'!$D$75</f>
        <v>0</v>
      </c>
      <c r="P42" s="40">
        <f>'[14]2315'!$D$75</f>
        <v>0</v>
      </c>
      <c r="Q42" s="40">
        <f>'[15]2315'!$D$75</f>
        <v>0</v>
      </c>
      <c r="R42" s="40">
        <f>'[16]2315'!$D$75</f>
        <v>-1012.84</v>
      </c>
      <c r="S42" s="40">
        <f>'[17]2315'!$D$75</f>
        <v>0</v>
      </c>
      <c r="T42" s="40">
        <f>'[18]2315'!$D$75</f>
        <v>0</v>
      </c>
      <c r="U42" s="40">
        <f>'[19]2315'!$D$75</f>
        <v>0</v>
      </c>
      <c r="V42" s="30"/>
      <c r="W42" s="30" t="s">
        <v>164</v>
      </c>
      <c r="Z42" s="59">
        <f>(B16+B17+B18+B19+B20)/B21</f>
        <v>0.24201415011416014</v>
      </c>
    </row>
    <row r="43" spans="1:26" s="31" customFormat="1" ht="18" customHeight="1">
      <c r="A43" s="106" t="s">
        <v>156</v>
      </c>
      <c r="B43" s="107">
        <f t="shared" si="0"/>
        <v>1242911.18</v>
      </c>
      <c r="C43" s="40">
        <f t="shared" ref="C43:H43" si="7">C41+C42</f>
        <v>225967.96999999977</v>
      </c>
      <c r="D43" s="40">
        <f t="shared" ref="D43:G43" si="8">D41+D42</f>
        <v>2572.8199999999629</v>
      </c>
      <c r="E43" s="40">
        <f t="shared" si="8"/>
        <v>-32006</v>
      </c>
      <c r="F43" s="40">
        <f t="shared" si="8"/>
        <v>-18603</v>
      </c>
      <c r="G43" s="40">
        <f t="shared" si="8"/>
        <v>-121298.73999999999</v>
      </c>
      <c r="H43" s="40">
        <f t="shared" si="7"/>
        <v>320145.70999999979</v>
      </c>
      <c r="I43" s="40">
        <f t="shared" ref="I43:U43" si="9">I41+I42</f>
        <v>39462</v>
      </c>
      <c r="J43" s="40">
        <f t="shared" si="9"/>
        <v>287357.98000000021</v>
      </c>
      <c r="K43" s="40">
        <f t="shared" si="9"/>
        <v>11999.999999999762</v>
      </c>
      <c r="L43" s="40">
        <f t="shared" si="9"/>
        <v>39519.020000000026</v>
      </c>
      <c r="M43" s="40">
        <f t="shared" si="9"/>
        <v>361647.31000000006</v>
      </c>
      <c r="N43" s="40">
        <f t="shared" si="9"/>
        <v>-1776.9900000000052</v>
      </c>
      <c r="O43" s="40">
        <f t="shared" si="9"/>
        <v>30887.749999999993</v>
      </c>
      <c r="P43" s="40">
        <f t="shared" si="9"/>
        <v>-13137.43999999995</v>
      </c>
      <c r="Q43" s="40">
        <f t="shared" si="9"/>
        <v>65546.309999999983</v>
      </c>
      <c r="R43" s="40">
        <f t="shared" si="9"/>
        <v>35898.020000000164</v>
      </c>
      <c r="S43" s="40">
        <f t="shared" si="9"/>
        <v>7183.6599999999771</v>
      </c>
      <c r="T43" s="40">
        <f t="shared" si="9"/>
        <v>6750.2299999999814</v>
      </c>
      <c r="U43" s="40">
        <f t="shared" si="9"/>
        <v>-5205.4299999999994</v>
      </c>
      <c r="V43" s="30"/>
      <c r="W43" s="31" t="s">
        <v>165</v>
      </c>
      <c r="Z43" s="59">
        <f>B22/B27</f>
        <v>0.55910406704359816</v>
      </c>
    </row>
    <row r="44" spans="1:26" s="31" customFormat="1" ht="18" customHeight="1">
      <c r="A44" s="57"/>
      <c r="B44" s="32"/>
      <c r="C44" s="40"/>
      <c r="D44" s="40"/>
      <c r="E44" s="40"/>
      <c r="F44" s="40"/>
      <c r="G44" s="40"/>
      <c r="H44" s="40"/>
      <c r="I44" s="40"/>
      <c r="J44" s="40"/>
      <c r="K44" s="40"/>
      <c r="L44" s="40"/>
      <c r="M44" s="40"/>
      <c r="N44" s="40"/>
      <c r="O44" s="40"/>
      <c r="P44" s="40"/>
      <c r="Q44" s="40"/>
      <c r="R44" s="40"/>
      <c r="S44" s="40"/>
      <c r="T44" s="40"/>
      <c r="U44" s="40"/>
      <c r="V44" s="30"/>
      <c r="W44" s="31" t="s">
        <v>166</v>
      </c>
      <c r="Z44" s="59">
        <f>B24/B27</f>
        <v>0.2769215464152831</v>
      </c>
    </row>
    <row r="45" spans="1:26" s="31" customFormat="1" ht="18" customHeight="1">
      <c r="A45" s="52" t="s">
        <v>39</v>
      </c>
      <c r="B45" s="53"/>
      <c r="C45" s="40"/>
      <c r="D45" s="40"/>
      <c r="E45" s="40"/>
      <c r="F45" s="40"/>
      <c r="G45" s="40"/>
      <c r="H45" s="40"/>
      <c r="I45" s="40"/>
      <c r="J45" s="40"/>
      <c r="K45" s="40"/>
      <c r="L45" s="40"/>
      <c r="M45" s="40"/>
      <c r="N45" s="40"/>
      <c r="O45" s="40"/>
      <c r="P45" s="40"/>
      <c r="Q45" s="40"/>
      <c r="R45" s="40"/>
      <c r="S45" s="40"/>
      <c r="T45" s="40"/>
      <c r="U45" s="40"/>
      <c r="V45" s="30"/>
      <c r="W45" s="31" t="s">
        <v>167</v>
      </c>
      <c r="Z45" s="59">
        <f>B26/B27</f>
        <v>5.5686161838542136E-2</v>
      </c>
    </row>
    <row r="46" spans="1:26" s="31" customFormat="1" ht="18" customHeight="1" thickBot="1">
      <c r="A46" s="30" t="s">
        <v>157</v>
      </c>
      <c r="B46" s="35">
        <f>SUM(C46:U46)</f>
        <v>0</v>
      </c>
      <c r="C46" s="40">
        <f>'[1]2220'!$D$64</f>
        <v>0</v>
      </c>
      <c r="D46" s="40">
        <f>'[2]2220'!$D$64</f>
        <v>0</v>
      </c>
      <c r="E46" s="40">
        <f>'[3]2210'!$D$64</f>
        <v>0</v>
      </c>
      <c r="F46" s="40">
        <f>'[4]2210'!$D$64</f>
        <v>0</v>
      </c>
      <c r="G46" s="40">
        <f>'[5]2220'!$D$64</f>
        <v>0</v>
      </c>
      <c r="H46" s="40"/>
      <c r="I46" s="40"/>
      <c r="J46" s="40"/>
      <c r="K46" s="40"/>
      <c r="L46" s="40"/>
      <c r="M46" s="40"/>
      <c r="N46" s="40"/>
      <c r="O46" s="40"/>
      <c r="P46" s="40"/>
      <c r="Q46" s="40"/>
      <c r="R46" s="40"/>
      <c r="S46" s="40"/>
      <c r="T46" s="40"/>
      <c r="U46" s="40"/>
      <c r="V46" s="30"/>
      <c r="W46" s="63" t="s">
        <v>168</v>
      </c>
      <c r="X46" s="63"/>
      <c r="Y46" s="63"/>
      <c r="Z46" s="64">
        <f>(B23+B25)/B27</f>
        <v>0.10828822470257665</v>
      </c>
    </row>
    <row r="47" spans="1:26" s="31" customFormat="1" ht="18" customHeight="1" thickBot="1">
      <c r="A47" s="108" t="s">
        <v>158</v>
      </c>
      <c r="B47" s="100">
        <f>SUM(C47:U47)</f>
        <v>1242911.18</v>
      </c>
      <c r="C47" s="65">
        <f>C43+C46</f>
        <v>225967.96999999977</v>
      </c>
      <c r="D47" s="65">
        <f t="shared" ref="D47:U47" si="10">D43+D46</f>
        <v>2572.8199999999629</v>
      </c>
      <c r="E47" s="65">
        <f t="shared" si="10"/>
        <v>-32006</v>
      </c>
      <c r="F47" s="65">
        <f t="shared" si="10"/>
        <v>-18603</v>
      </c>
      <c r="G47" s="65">
        <f t="shared" si="10"/>
        <v>-121298.73999999999</v>
      </c>
      <c r="H47" s="65">
        <f t="shared" si="10"/>
        <v>320145.70999999979</v>
      </c>
      <c r="I47" s="65">
        <f t="shared" si="10"/>
        <v>39462</v>
      </c>
      <c r="J47" s="65">
        <f t="shared" si="10"/>
        <v>287357.98000000021</v>
      </c>
      <c r="K47" s="65">
        <f t="shared" si="10"/>
        <v>11999.999999999762</v>
      </c>
      <c r="L47" s="65">
        <f t="shared" si="10"/>
        <v>39519.020000000026</v>
      </c>
      <c r="M47" s="65">
        <f t="shared" si="10"/>
        <v>361647.31000000006</v>
      </c>
      <c r="N47" s="65">
        <f t="shared" si="10"/>
        <v>-1776.9900000000052</v>
      </c>
      <c r="O47" s="65">
        <f t="shared" si="10"/>
        <v>30887.749999999993</v>
      </c>
      <c r="P47" s="65">
        <f t="shared" si="10"/>
        <v>-13137.43999999995</v>
      </c>
      <c r="Q47" s="65">
        <f t="shared" si="10"/>
        <v>65546.309999999983</v>
      </c>
      <c r="R47" s="65">
        <f t="shared" si="10"/>
        <v>35898.020000000164</v>
      </c>
      <c r="S47" s="65">
        <f t="shared" si="10"/>
        <v>7183.6599999999771</v>
      </c>
      <c r="T47" s="65">
        <f t="shared" si="10"/>
        <v>6750.2299999999814</v>
      </c>
      <c r="U47" s="65">
        <f t="shared" si="10"/>
        <v>-5205.4299999999994</v>
      </c>
      <c r="V47" s="30"/>
    </row>
    <row r="48" spans="1:26" s="31" customFormat="1" ht="18" customHeight="1">
      <c r="A48" s="57"/>
      <c r="B48" s="32"/>
      <c r="C48" s="32"/>
      <c r="D48" s="32"/>
      <c r="E48" s="32"/>
      <c r="F48" s="32"/>
      <c r="G48" s="32"/>
      <c r="H48" s="32"/>
      <c r="I48" s="32"/>
      <c r="J48" s="32"/>
      <c r="K48" s="32"/>
      <c r="L48" s="32"/>
      <c r="M48" s="32"/>
      <c r="N48" s="32"/>
      <c r="O48" s="32"/>
      <c r="P48" s="32"/>
      <c r="Q48" s="32"/>
      <c r="R48" s="32"/>
      <c r="S48" s="32"/>
      <c r="T48" s="32"/>
      <c r="U48" s="32"/>
      <c r="V48" s="30"/>
      <c r="W48" s="31" t="s">
        <v>37</v>
      </c>
    </row>
    <row r="49" spans="1:26" s="31" customFormat="1" ht="18" customHeight="1">
      <c r="A49" s="57"/>
      <c r="B49" s="32"/>
      <c r="C49" s="32"/>
      <c r="D49" s="32"/>
      <c r="E49" s="32"/>
      <c r="F49" s="32"/>
      <c r="G49" s="32"/>
      <c r="H49" s="32"/>
      <c r="I49" s="32"/>
      <c r="J49" s="32"/>
      <c r="K49" s="32"/>
      <c r="L49" s="32"/>
      <c r="M49" s="32"/>
      <c r="N49" s="32"/>
      <c r="O49" s="32"/>
      <c r="P49" s="32"/>
      <c r="Q49" s="32"/>
      <c r="R49" s="32"/>
      <c r="S49" s="32"/>
      <c r="T49" s="32"/>
      <c r="U49" s="32"/>
      <c r="V49" s="30"/>
      <c r="W49" s="31" t="s">
        <v>38</v>
      </c>
    </row>
    <row r="50" spans="1:26" s="31" customFormat="1" ht="18" customHeight="1">
      <c r="A50" s="31" t="s">
        <v>169</v>
      </c>
      <c r="B50" s="26"/>
      <c r="C50" s="32"/>
      <c r="D50" s="32"/>
      <c r="E50" s="32"/>
      <c r="F50" s="32"/>
      <c r="G50" s="32"/>
      <c r="H50" s="32"/>
      <c r="I50" s="32"/>
      <c r="J50" s="32"/>
      <c r="K50" s="32"/>
      <c r="L50" s="32"/>
      <c r="M50" s="32"/>
      <c r="N50" s="32"/>
      <c r="O50" s="32"/>
      <c r="P50" s="32"/>
      <c r="Q50" s="32"/>
      <c r="R50" s="32"/>
      <c r="S50" s="32"/>
      <c r="T50" s="32"/>
      <c r="U50" s="32"/>
      <c r="V50" s="30"/>
      <c r="W50" s="30"/>
    </row>
    <row r="51" spans="1:26" s="31" customFormat="1" ht="18" customHeight="1">
      <c r="A51" s="31" t="s">
        <v>170</v>
      </c>
      <c r="B51" s="26"/>
      <c r="C51" s="17"/>
      <c r="D51" s="17"/>
      <c r="E51" s="17"/>
      <c r="F51" s="17"/>
      <c r="G51" s="17"/>
      <c r="H51" s="17"/>
      <c r="I51" s="17"/>
      <c r="J51" s="17"/>
      <c r="K51" s="17"/>
      <c r="L51" s="17"/>
      <c r="M51" s="17"/>
      <c r="N51" s="17"/>
      <c r="O51" s="17"/>
      <c r="P51" s="17"/>
      <c r="Q51" s="17"/>
      <c r="R51" s="17"/>
      <c r="S51" s="17"/>
      <c r="T51" s="17"/>
      <c r="U51" s="17"/>
      <c r="V51" s="30"/>
      <c r="W51" s="30"/>
    </row>
    <row r="52" spans="1:26" s="31" customFormat="1" ht="18" customHeight="1">
      <c r="B52" s="26"/>
      <c r="C52" s="17"/>
      <c r="D52" s="17"/>
      <c r="E52" s="17"/>
      <c r="F52" s="17"/>
      <c r="G52" s="17"/>
      <c r="H52" s="17"/>
      <c r="I52" s="17"/>
      <c r="J52" s="17"/>
      <c r="K52" s="17"/>
      <c r="L52" s="17"/>
      <c r="M52" s="17"/>
      <c r="N52" s="17"/>
      <c r="O52" s="17"/>
      <c r="P52" s="17"/>
      <c r="Q52" s="17"/>
      <c r="R52" s="17"/>
      <c r="S52" s="17"/>
      <c r="T52" s="17"/>
      <c r="U52" s="17"/>
      <c r="V52" s="30"/>
      <c r="W52" s="30"/>
    </row>
    <row r="53" spans="1:26" s="31" customFormat="1" ht="18" customHeight="1">
      <c r="A53" s="57" t="s">
        <v>171</v>
      </c>
      <c r="B53" s="26"/>
      <c r="C53" s="17"/>
      <c r="D53" s="17"/>
      <c r="E53" s="17"/>
      <c r="F53" s="17"/>
      <c r="G53" s="17"/>
      <c r="H53" s="17"/>
      <c r="I53" s="17"/>
      <c r="J53" s="17"/>
      <c r="K53" s="17"/>
      <c r="L53" s="17"/>
      <c r="M53" s="17"/>
      <c r="N53" s="17"/>
      <c r="O53" s="17"/>
      <c r="P53" s="17"/>
      <c r="Q53" s="17"/>
      <c r="R53" s="17"/>
      <c r="S53" s="17"/>
      <c r="T53" s="17"/>
      <c r="U53" s="17"/>
      <c r="V53" s="30"/>
    </row>
    <row r="54" spans="1:26" s="31" customFormat="1" ht="18" customHeight="1">
      <c r="A54" s="30"/>
      <c r="B54" s="26"/>
      <c r="C54" s="17"/>
      <c r="D54" s="17"/>
      <c r="E54" s="17"/>
      <c r="F54" s="17"/>
      <c r="G54" s="17"/>
      <c r="H54" s="17"/>
      <c r="I54" s="17"/>
      <c r="J54" s="17"/>
      <c r="K54" s="17"/>
      <c r="L54" s="17"/>
      <c r="M54" s="17"/>
      <c r="N54" s="17"/>
      <c r="O54" s="17"/>
      <c r="P54" s="17"/>
      <c r="Q54" s="17"/>
      <c r="R54" s="17"/>
      <c r="S54" s="17"/>
      <c r="T54" s="17"/>
      <c r="U54" s="17"/>
      <c r="V54" s="30"/>
      <c r="W54" s="30"/>
    </row>
    <row r="55" spans="1:26" s="31" customFormat="1" ht="18" customHeight="1">
      <c r="A55" s="3"/>
      <c r="B55" s="26"/>
      <c r="C55" s="17"/>
      <c r="D55" s="17"/>
      <c r="E55" s="17"/>
      <c r="F55" s="17"/>
      <c r="G55" s="17"/>
      <c r="H55" s="17"/>
      <c r="I55" s="17"/>
      <c r="J55" s="17"/>
      <c r="K55" s="17"/>
      <c r="L55" s="17"/>
      <c r="M55" s="17"/>
      <c r="N55" s="17"/>
      <c r="O55" s="17"/>
      <c r="P55" s="17"/>
      <c r="Q55" s="17"/>
      <c r="R55" s="17"/>
      <c r="S55" s="17"/>
      <c r="T55" s="17"/>
      <c r="U55" s="17"/>
      <c r="V55" s="30"/>
      <c r="W55" s="30"/>
      <c r="Z55" s="37"/>
    </row>
    <row r="56" spans="1:26" s="31" customFormat="1" ht="18" customHeight="1">
      <c r="A56" s="3"/>
      <c r="B56" s="26"/>
      <c r="C56" s="17"/>
      <c r="D56" s="17"/>
      <c r="E56" s="17"/>
      <c r="F56" s="17"/>
      <c r="G56" s="17"/>
      <c r="H56" s="17"/>
      <c r="I56" s="17"/>
      <c r="J56" s="17"/>
      <c r="K56" s="17"/>
      <c r="L56" s="17"/>
      <c r="M56" s="17"/>
      <c r="N56" s="17"/>
      <c r="O56" s="17"/>
      <c r="P56" s="17"/>
      <c r="Q56" s="17"/>
      <c r="R56" s="17"/>
      <c r="S56" s="17"/>
      <c r="T56" s="17"/>
      <c r="U56" s="17"/>
      <c r="V56" s="30"/>
      <c r="W56" s="30"/>
    </row>
    <row r="57" spans="1:26" s="31" customFormat="1" ht="18" customHeight="1">
      <c r="A57" s="3"/>
      <c r="B57" s="26"/>
      <c r="C57" s="17"/>
      <c r="D57" s="17"/>
      <c r="E57" s="17"/>
      <c r="F57" s="17"/>
      <c r="G57" s="17"/>
      <c r="H57" s="17"/>
      <c r="I57" s="17"/>
      <c r="J57" s="17"/>
      <c r="K57" s="17"/>
      <c r="L57" s="17"/>
      <c r="M57" s="17"/>
      <c r="N57" s="17"/>
      <c r="O57" s="17"/>
      <c r="P57" s="17"/>
      <c r="Q57" s="17"/>
      <c r="R57" s="17"/>
      <c r="S57" s="17"/>
      <c r="T57" s="17"/>
      <c r="U57" s="17"/>
      <c r="V57" s="30"/>
    </row>
    <row r="58" spans="1:26" s="31" customFormat="1" ht="18" customHeight="1">
      <c r="A58" s="3"/>
      <c r="B58" s="26"/>
      <c r="C58" s="17"/>
      <c r="D58" s="17"/>
      <c r="E58" s="17"/>
      <c r="F58" s="17"/>
      <c r="G58" s="17"/>
      <c r="H58" s="17"/>
      <c r="I58" s="17"/>
      <c r="J58" s="17"/>
      <c r="K58" s="17"/>
      <c r="L58" s="17"/>
      <c r="M58" s="17"/>
      <c r="N58" s="17"/>
      <c r="O58" s="17"/>
      <c r="P58" s="17"/>
      <c r="Q58" s="17"/>
      <c r="R58" s="17"/>
      <c r="S58" s="17"/>
      <c r="T58" s="17"/>
      <c r="U58" s="17"/>
      <c r="V58" s="30"/>
    </row>
    <row r="59" spans="1:26" s="31" customFormat="1" ht="18" customHeight="1">
      <c r="A59" s="3"/>
      <c r="B59" s="26"/>
      <c r="C59" s="17"/>
      <c r="D59" s="17"/>
      <c r="E59" s="17"/>
      <c r="F59" s="17"/>
      <c r="G59" s="17"/>
      <c r="H59" s="17"/>
      <c r="I59" s="17"/>
      <c r="J59" s="17"/>
      <c r="K59" s="17"/>
      <c r="L59" s="17"/>
      <c r="M59" s="17"/>
      <c r="N59" s="17"/>
      <c r="O59" s="17"/>
      <c r="P59" s="17"/>
      <c r="Q59" s="17"/>
      <c r="R59" s="17"/>
      <c r="S59" s="17"/>
      <c r="T59" s="17"/>
      <c r="U59" s="17"/>
      <c r="V59" s="30"/>
    </row>
    <row r="60" spans="1:26" s="31" customFormat="1" ht="18" customHeight="1">
      <c r="A60" s="3"/>
      <c r="B60" s="26"/>
      <c r="C60" s="17"/>
      <c r="D60" s="17"/>
      <c r="E60" s="17"/>
      <c r="F60" s="17"/>
      <c r="G60" s="17"/>
      <c r="H60" s="17"/>
      <c r="I60" s="17"/>
      <c r="J60" s="17"/>
      <c r="K60" s="17"/>
      <c r="L60" s="17"/>
      <c r="M60" s="17"/>
      <c r="N60" s="17"/>
      <c r="O60" s="17"/>
      <c r="P60" s="17"/>
      <c r="Q60" s="17"/>
      <c r="R60" s="17"/>
      <c r="S60" s="17"/>
      <c r="T60" s="17"/>
      <c r="U60" s="17"/>
      <c r="V60" s="30"/>
    </row>
    <row r="61" spans="1:26" s="31" customFormat="1" ht="18" customHeight="1">
      <c r="A61" s="3"/>
      <c r="B61" s="26"/>
      <c r="C61" s="17"/>
      <c r="D61" s="17"/>
      <c r="E61" s="17"/>
      <c r="F61" s="17"/>
      <c r="G61" s="17"/>
      <c r="H61" s="17"/>
      <c r="I61" s="17"/>
      <c r="J61" s="17"/>
      <c r="K61" s="17"/>
      <c r="L61" s="17"/>
      <c r="M61" s="17"/>
      <c r="N61" s="17"/>
      <c r="O61" s="17"/>
      <c r="P61" s="17"/>
      <c r="Q61" s="17"/>
      <c r="R61" s="17"/>
      <c r="S61" s="17"/>
      <c r="T61" s="17"/>
      <c r="U61" s="17"/>
      <c r="V61" s="30"/>
    </row>
    <row r="62" spans="1:26" s="31" customFormat="1" ht="18" customHeight="1">
      <c r="A62" s="3"/>
      <c r="B62" s="26"/>
      <c r="C62" s="17"/>
      <c r="D62" s="17"/>
      <c r="E62" s="17"/>
      <c r="F62" s="17"/>
      <c r="G62" s="17"/>
      <c r="H62" s="17"/>
      <c r="I62" s="17"/>
      <c r="J62" s="17"/>
      <c r="K62" s="17"/>
      <c r="L62" s="17"/>
      <c r="M62" s="17"/>
      <c r="N62" s="17"/>
      <c r="O62" s="17"/>
      <c r="P62" s="17"/>
      <c r="Q62" s="17"/>
      <c r="R62" s="17"/>
      <c r="S62" s="17"/>
      <c r="T62" s="17"/>
      <c r="U62" s="17"/>
      <c r="V62" s="30"/>
    </row>
    <row r="63" spans="1:26" s="31" customFormat="1" ht="18" customHeight="1">
      <c r="A63" s="3"/>
      <c r="B63" s="26"/>
      <c r="C63" s="17"/>
      <c r="D63" s="17"/>
      <c r="E63" s="17"/>
      <c r="F63" s="17"/>
      <c r="G63" s="17"/>
      <c r="H63" s="17"/>
      <c r="I63" s="17"/>
      <c r="J63" s="17"/>
      <c r="K63" s="17"/>
      <c r="L63" s="17"/>
      <c r="M63" s="17"/>
      <c r="N63" s="17"/>
      <c r="O63" s="17"/>
      <c r="P63" s="17"/>
      <c r="Q63" s="17"/>
      <c r="R63" s="17"/>
      <c r="S63" s="17"/>
      <c r="T63" s="17"/>
      <c r="U63" s="17"/>
      <c r="V63" s="30"/>
    </row>
    <row r="64" spans="1:26" s="31" customFormat="1" ht="12.95" customHeight="1">
      <c r="A64" s="3"/>
      <c r="B64" s="26"/>
      <c r="C64" s="17"/>
      <c r="D64" s="17"/>
      <c r="E64" s="17"/>
      <c r="F64" s="17"/>
      <c r="G64" s="17"/>
      <c r="H64" s="17"/>
      <c r="I64" s="17"/>
      <c r="J64" s="17"/>
      <c r="K64" s="17"/>
      <c r="L64" s="17"/>
      <c r="M64" s="17"/>
      <c r="N64" s="17"/>
      <c r="O64" s="17"/>
      <c r="P64" s="17"/>
      <c r="Q64" s="17"/>
      <c r="R64" s="17"/>
      <c r="S64" s="17"/>
      <c r="T64" s="17"/>
      <c r="U64" s="17"/>
      <c r="V64" s="30"/>
    </row>
    <row r="65" spans="1:26" s="31" customFormat="1" ht="12.95" customHeight="1">
      <c r="A65" s="3"/>
      <c r="B65" s="26"/>
      <c r="C65" s="17"/>
      <c r="D65" s="17"/>
      <c r="E65" s="17"/>
      <c r="F65" s="17"/>
      <c r="G65" s="17"/>
      <c r="H65" s="17"/>
      <c r="I65" s="17"/>
      <c r="J65" s="17"/>
      <c r="K65" s="17"/>
      <c r="L65" s="17"/>
      <c r="M65" s="17"/>
      <c r="N65" s="17"/>
      <c r="O65" s="17"/>
      <c r="P65" s="17"/>
      <c r="Q65" s="17"/>
      <c r="R65" s="17"/>
      <c r="S65" s="17"/>
      <c r="T65" s="17"/>
      <c r="U65" s="17"/>
      <c r="V65" s="3"/>
    </row>
    <row r="66" spans="1:26" ht="15.75">
      <c r="W66" s="31"/>
      <c r="X66" s="31"/>
      <c r="Y66" s="31"/>
      <c r="Z66" s="31"/>
    </row>
    <row r="67" spans="1:26" ht="15.75">
      <c r="W67" s="31"/>
      <c r="X67" s="31"/>
      <c r="Y67" s="31"/>
      <c r="Z67" s="31"/>
    </row>
    <row r="68" spans="1:26" ht="12.95" customHeight="1">
      <c r="W68" s="31"/>
      <c r="X68" s="31"/>
      <c r="Y68" s="31"/>
      <c r="Z68" s="31"/>
    </row>
    <row r="69" spans="1:26" ht="12.95" customHeight="1">
      <c r="V69" s="26"/>
      <c r="W69" s="31"/>
      <c r="X69" s="31"/>
      <c r="Y69" s="31"/>
      <c r="Z69" s="31"/>
    </row>
    <row r="70" spans="1:26" ht="18" customHeight="1">
      <c r="W70" s="31"/>
      <c r="X70" s="31"/>
      <c r="Y70" s="31"/>
      <c r="Z70" s="31"/>
    </row>
    <row r="71" spans="1:26" ht="18" customHeight="1"/>
    <row r="75" spans="1:26">
      <c r="W75" s="26"/>
      <c r="Y75" s="26"/>
    </row>
  </sheetData>
  <mergeCells count="1">
    <mergeCell ref="W8:Z8"/>
  </mergeCells>
  <printOptions horizontalCentered="1"/>
  <pageMargins left="0.31496062992125984" right="0.31496062992125984" top="0.59055118110236227" bottom="0.59055118110236227" header="0" footer="0"/>
  <pageSetup paperSize="9"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DF64"/>
  <sheetViews>
    <sheetView zoomScale="75" workbookViewId="0">
      <selection activeCell="B1" sqref="B1"/>
    </sheetView>
  </sheetViews>
  <sheetFormatPr baseColWidth="10" defaultColWidth="11.42578125" defaultRowHeight="12.75"/>
  <cols>
    <col min="1" max="1" width="6.5703125" style="3" customWidth="1"/>
    <col min="2" max="2" width="47" style="3" bestFit="1" customWidth="1"/>
    <col min="3" max="3" width="74.42578125" style="3" customWidth="1"/>
    <col min="4" max="4" width="18.7109375" style="3" customWidth="1"/>
    <col min="5" max="6" width="18.7109375" style="3" hidden="1" customWidth="1"/>
    <col min="7" max="7" width="14.7109375" style="3" hidden="1" customWidth="1"/>
    <col min="8" max="8" width="16.42578125" style="3" hidden="1" customWidth="1"/>
    <col min="9" max="9" width="14.140625" style="3" hidden="1" customWidth="1"/>
    <col min="10" max="10" width="14.28515625" style="3" hidden="1" customWidth="1"/>
    <col min="11" max="13" width="13.85546875" style="3" hidden="1" customWidth="1"/>
    <col min="14" max="14" width="15.7109375" style="3" hidden="1" customWidth="1"/>
    <col min="15" max="23" width="13.85546875" style="3" hidden="1" customWidth="1"/>
    <col min="24" max="16384" width="11.42578125" style="3"/>
  </cols>
  <sheetData>
    <row r="1" spans="1:110" customFormat="1" ht="60" customHeight="1">
      <c r="A1" s="5"/>
      <c r="B1" s="7"/>
      <c r="C1" s="7" t="s">
        <v>14</v>
      </c>
      <c r="D1" s="8">
        <f>Balance!Z1</f>
        <v>2016</v>
      </c>
      <c r="E1" s="9"/>
      <c r="F1" s="9"/>
      <c r="G1" s="43"/>
      <c r="H1" s="43"/>
      <c r="I1" s="43"/>
      <c r="J1" s="43"/>
      <c r="K1" s="43"/>
      <c r="L1" s="43"/>
      <c r="M1" s="43"/>
      <c r="N1" s="43"/>
      <c r="O1" s="43"/>
      <c r="P1" s="43"/>
      <c r="Q1" s="43"/>
      <c r="R1" s="43"/>
      <c r="S1" s="43"/>
      <c r="T1" s="43"/>
      <c r="U1" s="43"/>
      <c r="V1" s="43"/>
      <c r="W1" s="43"/>
      <c r="X1" s="43"/>
      <c r="Y1" s="43"/>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row>
    <row r="2" spans="1:110" customFormat="1" ht="12.95" customHeight="1" thickBot="1">
      <c r="A2" s="5"/>
      <c r="B2" s="6"/>
      <c r="C2" s="6"/>
      <c r="D2" s="9"/>
      <c r="E2" s="9"/>
      <c r="F2" s="9"/>
      <c r="G2" s="43"/>
      <c r="H2" s="43"/>
      <c r="I2" s="43"/>
      <c r="J2" s="43"/>
      <c r="K2" s="43"/>
      <c r="L2" s="43"/>
      <c r="M2" s="43"/>
      <c r="N2" s="43"/>
      <c r="O2" s="43"/>
      <c r="P2" s="43"/>
      <c r="Q2" s="43"/>
      <c r="R2" s="43"/>
      <c r="S2" s="43"/>
      <c r="T2" s="43"/>
      <c r="U2" s="43"/>
      <c r="V2" s="43"/>
      <c r="W2" s="43"/>
      <c r="X2" s="43"/>
      <c r="Y2" s="43"/>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row>
    <row r="3" spans="1:110" customFormat="1" ht="33" customHeight="1">
      <c r="A3" s="66" t="str">
        <f>Información!A3</f>
        <v xml:space="preserve">                                            ENTIDADES DEPENDIENTES DE UNIVERSIDADES</v>
      </c>
      <c r="B3" s="10"/>
      <c r="C3" s="10"/>
      <c r="D3" s="10"/>
      <c r="E3" s="9"/>
      <c r="F3" s="9"/>
      <c r="G3" s="43"/>
      <c r="H3" s="43"/>
      <c r="I3" s="43"/>
      <c r="J3" s="43"/>
      <c r="K3" s="43"/>
      <c r="L3" s="43"/>
      <c r="M3" s="43"/>
      <c r="N3" s="43"/>
      <c r="O3" s="43"/>
      <c r="P3" s="43"/>
      <c r="Q3" s="43"/>
      <c r="R3" s="43"/>
      <c r="S3" s="43"/>
      <c r="T3" s="43"/>
      <c r="U3" s="43"/>
      <c r="V3" s="43"/>
      <c r="W3" s="43"/>
      <c r="X3" s="43"/>
      <c r="Y3" s="43"/>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row>
    <row r="4" spans="1:110" customFormat="1" ht="20.100000000000001" customHeight="1">
      <c r="A4" s="14" t="str">
        <f>"AGREGADO"</f>
        <v>AGREGADO</v>
      </c>
      <c r="B4" s="69"/>
      <c r="C4" s="69"/>
      <c r="D4" s="69"/>
      <c r="E4" s="9"/>
      <c r="F4" s="9"/>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row>
    <row r="5" spans="1:110" customFormat="1" ht="18" customHeight="1" thickBot="1">
      <c r="A5" s="18"/>
      <c r="B5" s="42"/>
      <c r="C5" s="42"/>
      <c r="D5" s="82"/>
      <c r="E5" s="9"/>
      <c r="F5" s="9"/>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row>
    <row r="6" spans="1:110" customFormat="1" ht="12.95" customHeight="1">
      <c r="A6" s="83"/>
      <c r="B6" s="84"/>
      <c r="C6" s="84"/>
      <c r="D6" s="2"/>
      <c r="E6" s="39"/>
      <c r="F6" s="39"/>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row>
    <row r="7" spans="1:110" customFormat="1" ht="12.95" customHeight="1">
      <c r="A7" s="85"/>
      <c r="B7" s="85"/>
      <c r="C7" s="85"/>
      <c r="D7" s="85"/>
      <c r="E7" s="39"/>
      <c r="F7" s="39"/>
      <c r="G7" s="43"/>
      <c r="H7" s="43"/>
      <c r="I7" s="43"/>
      <c r="J7" s="43"/>
      <c r="K7" s="43"/>
      <c r="L7" s="43"/>
      <c r="M7" s="43"/>
      <c r="N7" s="43"/>
      <c r="O7" s="43"/>
      <c r="P7" s="43"/>
      <c r="Q7" s="43"/>
      <c r="R7" s="43"/>
      <c r="S7" s="43"/>
      <c r="T7" s="43"/>
      <c r="U7" s="43"/>
      <c r="V7" s="43"/>
      <c r="W7" s="43"/>
      <c r="X7" s="43"/>
      <c r="Y7" s="43"/>
      <c r="Z7" s="43"/>
      <c r="AA7" s="43"/>
      <c r="AB7" s="43"/>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row>
    <row r="8" spans="1:110" s="31" customFormat="1" ht="21" customHeight="1">
      <c r="A8" s="86" t="s">
        <v>55</v>
      </c>
      <c r="E8" s="39"/>
      <c r="F8" s="39"/>
    </row>
    <row r="9" spans="1:110" s="31" customFormat="1" ht="21" customHeight="1">
      <c r="A9" s="86"/>
      <c r="E9" s="39">
        <v>21600</v>
      </c>
      <c r="F9" s="39">
        <v>21601</v>
      </c>
      <c r="G9" s="39">
        <v>21603</v>
      </c>
      <c r="H9" s="39">
        <v>21604</v>
      </c>
      <c r="I9" s="39">
        <v>21606</v>
      </c>
      <c r="J9" s="39">
        <v>21607</v>
      </c>
      <c r="K9" s="39">
        <v>21608</v>
      </c>
      <c r="L9" s="39">
        <v>21609</v>
      </c>
      <c r="M9" s="39">
        <v>21610</v>
      </c>
      <c r="N9" s="39">
        <v>21611</v>
      </c>
      <c r="O9" s="39">
        <v>21612</v>
      </c>
      <c r="P9" s="39">
        <v>21614</v>
      </c>
      <c r="Q9" s="39">
        <v>21615</v>
      </c>
      <c r="R9" s="39">
        <v>21616</v>
      </c>
      <c r="S9" s="39">
        <v>21617</v>
      </c>
      <c r="T9" s="39">
        <v>21618</v>
      </c>
      <c r="U9" s="39">
        <v>21619</v>
      </c>
      <c r="V9" s="39">
        <v>21620</v>
      </c>
      <c r="W9" s="39">
        <v>21621</v>
      </c>
    </row>
    <row r="10" spans="1:110" s="31" customFormat="1" ht="12.95" customHeight="1">
      <c r="A10" s="86"/>
      <c r="E10" s="39" t="s">
        <v>178</v>
      </c>
      <c r="F10" s="39" t="s">
        <v>178</v>
      </c>
      <c r="G10" s="39" t="s">
        <v>10</v>
      </c>
      <c r="H10" s="39" t="s">
        <v>10</v>
      </c>
      <c r="I10" s="39" t="s">
        <v>178</v>
      </c>
      <c r="J10" s="39" t="s">
        <v>79</v>
      </c>
      <c r="K10" s="39" t="s">
        <v>179</v>
      </c>
      <c r="L10" s="39" t="s">
        <v>79</v>
      </c>
      <c r="M10" s="39" t="s">
        <v>179</v>
      </c>
      <c r="N10" s="39" t="s">
        <v>79</v>
      </c>
      <c r="O10" s="39" t="s">
        <v>79</v>
      </c>
      <c r="P10" s="39" t="s">
        <v>79</v>
      </c>
      <c r="Q10" s="39" t="s">
        <v>179</v>
      </c>
      <c r="R10" s="39" t="s">
        <v>79</v>
      </c>
      <c r="S10" s="39" t="s">
        <v>79</v>
      </c>
      <c r="T10" s="39" t="s">
        <v>79</v>
      </c>
      <c r="U10" s="39" t="s">
        <v>79</v>
      </c>
      <c r="V10" s="39" t="s">
        <v>79</v>
      </c>
      <c r="W10" s="39" t="s">
        <v>79</v>
      </c>
    </row>
    <row r="11" spans="1:110" s="31" customFormat="1" ht="12.95" customHeight="1" thickBot="1">
      <c r="E11" s="1" t="s">
        <v>86</v>
      </c>
      <c r="F11" s="1" t="s">
        <v>87</v>
      </c>
      <c r="G11" s="1" t="s">
        <v>88</v>
      </c>
      <c r="H11" s="1" t="s">
        <v>89</v>
      </c>
      <c r="I11" s="1" t="s">
        <v>183</v>
      </c>
      <c r="J11" s="1" t="s">
        <v>90</v>
      </c>
      <c r="K11" s="1" t="s">
        <v>91</v>
      </c>
      <c r="L11" s="1" t="s">
        <v>92</v>
      </c>
      <c r="M11" s="1" t="s">
        <v>93</v>
      </c>
      <c r="N11" s="1" t="s">
        <v>94</v>
      </c>
      <c r="O11" s="1" t="s">
        <v>95</v>
      </c>
      <c r="P11" s="1" t="s">
        <v>97</v>
      </c>
      <c r="Q11" s="1" t="s">
        <v>98</v>
      </c>
      <c r="R11" s="1" t="s">
        <v>99</v>
      </c>
      <c r="S11" s="1" t="s">
        <v>184</v>
      </c>
      <c r="T11" s="1" t="s">
        <v>190</v>
      </c>
      <c r="U11" s="1" t="s">
        <v>191</v>
      </c>
      <c r="V11" s="1" t="s">
        <v>100</v>
      </c>
      <c r="W11" s="1" t="s">
        <v>185</v>
      </c>
    </row>
    <row r="12" spans="1:110" s="31" customFormat="1" ht="33" customHeight="1">
      <c r="A12" s="121" t="s">
        <v>58</v>
      </c>
      <c r="B12" s="121"/>
      <c r="C12" s="27"/>
      <c r="D12" s="28">
        <f>D1</f>
        <v>2016</v>
      </c>
      <c r="E12" s="39"/>
      <c r="F12" s="39"/>
    </row>
    <row r="13" spans="1:110" s="31" customFormat="1" ht="18" customHeight="1" thickBot="1">
      <c r="A13" s="93" t="s">
        <v>51</v>
      </c>
      <c r="B13" s="94"/>
      <c r="C13" s="94"/>
      <c r="D13" s="95">
        <f>SUM(E13:W13)</f>
        <v>575.42000000000007</v>
      </c>
      <c r="E13" s="87">
        <f>'[1]8200'!$D$6</f>
        <v>33.42</v>
      </c>
      <c r="F13" s="87">
        <f>'[2]8200'!$D$6</f>
        <v>4</v>
      </c>
      <c r="G13" s="87">
        <f>'[3]8200'!$D$6</f>
        <v>62</v>
      </c>
      <c r="H13" s="87">
        <f>'[4]8200'!$D$6</f>
        <v>26</v>
      </c>
      <c r="I13" s="87">
        <f>'[5]8200'!$D$6</f>
        <v>4</v>
      </c>
      <c r="J13" s="87">
        <f>'[6]8300'!$D$6</f>
        <v>51</v>
      </c>
      <c r="K13" s="87">
        <f>'[7]8300'!$D$6</f>
        <v>75</v>
      </c>
      <c r="L13" s="87">
        <f>'[8]8300'!$D$6</f>
        <v>9</v>
      </c>
      <c r="M13" s="87">
        <f>'[9]8300'!$D$6</f>
        <v>89</v>
      </c>
      <c r="N13" s="87">
        <f>'[10]8300'!$D$6</f>
        <v>62</v>
      </c>
      <c r="O13" s="87">
        <f>'[11]8300'!$D$6</f>
        <v>10</v>
      </c>
      <c r="P13" s="87">
        <f>'[12]8300'!$D$6</f>
        <v>2</v>
      </c>
      <c r="Q13" s="87">
        <f>'[13]8300'!$D$6</f>
        <v>64</v>
      </c>
      <c r="R13" s="87">
        <f>'[14]8300'!$D$6</f>
        <v>10</v>
      </c>
      <c r="S13" s="87">
        <f>'[15]8300'!$D$6</f>
        <v>0</v>
      </c>
      <c r="T13" s="87">
        <f>'[16]8300'!$D$6</f>
        <v>56</v>
      </c>
      <c r="U13" s="87">
        <f>'[17]8300'!$D$6</f>
        <v>14</v>
      </c>
      <c r="V13" s="87">
        <f>'[18]8300'!$D$6</f>
        <v>4</v>
      </c>
      <c r="W13" s="87">
        <f>'[19]8300'!$D$6</f>
        <v>0</v>
      </c>
    </row>
    <row r="14" spans="1:110" s="31" customFormat="1" ht="18" customHeight="1">
      <c r="A14" s="1"/>
      <c r="B14" s="77"/>
      <c r="C14" s="3"/>
      <c r="D14" s="77"/>
      <c r="E14" s="87"/>
      <c r="F14" s="87"/>
      <c r="G14" s="87"/>
      <c r="H14" s="87"/>
      <c r="I14" s="87"/>
      <c r="J14" s="87"/>
      <c r="K14" s="87"/>
      <c r="L14" s="87"/>
      <c r="M14" s="87"/>
      <c r="N14" s="87"/>
      <c r="O14" s="87"/>
      <c r="P14" s="87"/>
      <c r="Q14" s="87"/>
      <c r="R14" s="87"/>
      <c r="S14" s="87"/>
      <c r="T14" s="87"/>
      <c r="U14" s="87"/>
      <c r="V14" s="87"/>
      <c r="W14" s="87"/>
    </row>
    <row r="15" spans="1:110" s="31" customFormat="1" ht="18" customHeight="1">
      <c r="A15" s="1" t="str">
        <f>IF(COUNTIF(E13:W13,"Sin información")=0,"* En su defecto, empleados a fin de ejercicio.","* En su defecto, empleados a fin de ejercicio. En "&amp;COUNTIF(E13:W13,"Sin información")&amp;" de las "&amp;COUNTA(E13:W13)&amp;" cuentas agregadas, la memoria no ofrece dicha información.")</f>
        <v>* En su defecto, empleados a fin de ejercicio.</v>
      </c>
      <c r="B15" s="77"/>
      <c r="C15" s="3"/>
      <c r="D15" s="77"/>
      <c r="E15" s="87"/>
      <c r="F15" s="87"/>
      <c r="G15" s="87"/>
      <c r="H15" s="87"/>
      <c r="I15" s="87"/>
      <c r="J15" s="87"/>
      <c r="K15" s="87"/>
      <c r="L15" s="87"/>
      <c r="M15" s="87"/>
      <c r="N15" s="87"/>
      <c r="O15" s="87"/>
      <c r="P15" s="87"/>
      <c r="Q15" s="87"/>
      <c r="R15" s="87"/>
      <c r="S15" s="87"/>
      <c r="T15" s="87"/>
      <c r="U15" s="87"/>
      <c r="V15" s="87"/>
      <c r="W15" s="87"/>
    </row>
    <row r="16" spans="1:110" ht="18" customHeight="1" thickBot="1">
      <c r="A16" s="92"/>
      <c r="B16" s="92"/>
      <c r="C16" s="92"/>
      <c r="D16" s="40"/>
      <c r="E16" s="87"/>
      <c r="F16" s="87"/>
      <c r="G16" s="87"/>
      <c r="H16" s="87"/>
      <c r="I16" s="87"/>
      <c r="J16" s="40"/>
      <c r="K16" s="40"/>
      <c r="L16" s="40"/>
      <c r="M16" s="40"/>
      <c r="N16" s="40"/>
      <c r="O16" s="40"/>
      <c r="P16" s="40"/>
      <c r="Q16" s="40"/>
      <c r="R16" s="40"/>
      <c r="S16" s="40"/>
      <c r="T16" s="40"/>
      <c r="U16" s="40"/>
      <c r="V16" s="40"/>
      <c r="W16" s="40"/>
    </row>
    <row r="17" spans="1:23" ht="33" customHeight="1">
      <c r="A17" s="121" t="s">
        <v>186</v>
      </c>
      <c r="B17" s="121"/>
      <c r="C17" s="121"/>
      <c r="D17" s="28">
        <f>D1</f>
        <v>2016</v>
      </c>
      <c r="J17" s="40"/>
      <c r="K17" s="40"/>
      <c r="L17" s="40"/>
      <c r="M17" s="40"/>
      <c r="N17" s="40"/>
      <c r="O17" s="40"/>
      <c r="P17" s="40"/>
      <c r="Q17" s="40"/>
      <c r="R17" s="40"/>
      <c r="S17" s="40"/>
      <c r="T17" s="40"/>
      <c r="U17" s="40"/>
      <c r="V17" s="40"/>
      <c r="W17" s="40"/>
    </row>
    <row r="18" spans="1:23" ht="18" customHeight="1">
      <c r="A18" s="109" t="s">
        <v>187</v>
      </c>
      <c r="B18" s="109"/>
      <c r="C18" s="110"/>
      <c r="D18" s="116">
        <f>SUM(E18:W18)/14</f>
        <v>22.350714285714286</v>
      </c>
      <c r="E18" s="117">
        <f>'[1]8200'!$H$30</f>
        <v>31</v>
      </c>
      <c r="F18" s="117">
        <f>'[2]8200'!$H$30</f>
        <v>44</v>
      </c>
      <c r="G18" s="117" t="str">
        <f>'[3]8200'!$H$30</f>
        <v>Sin información</v>
      </c>
      <c r="H18" s="117" t="str">
        <f>'[4]8200'!$H$30</f>
        <v>Sin información</v>
      </c>
      <c r="I18" s="117">
        <f>'[5]8200'!$H$30</f>
        <v>5</v>
      </c>
      <c r="J18" s="117">
        <f>'[6]8300'!$H$28</f>
        <v>55</v>
      </c>
      <c r="K18" s="117">
        <f>'[7]8300'!$H$28</f>
        <v>15</v>
      </c>
      <c r="L18" s="117">
        <f>'[8]8300'!$H$28</f>
        <v>24.74</v>
      </c>
      <c r="M18" s="117">
        <f>'[9]8300'!$H$28</f>
        <v>22</v>
      </c>
      <c r="N18" s="117">
        <f>'[10]8300'!$H$28</f>
        <v>7.3</v>
      </c>
      <c r="O18" s="117">
        <f>'[11]8300'!$H$28</f>
        <v>27.84</v>
      </c>
      <c r="P18" s="117" t="str">
        <f>'[12]8300'!$H$28</f>
        <v>Sin información</v>
      </c>
      <c r="Q18" s="117">
        <f>'[13]8300'!$H$28</f>
        <v>7</v>
      </c>
      <c r="R18" s="117">
        <f>'[14]8300'!$H$28</f>
        <v>20.100000000000001</v>
      </c>
      <c r="S18" s="117">
        <f>'[15]8300'!$H$28</f>
        <v>10</v>
      </c>
      <c r="T18" s="117">
        <f>'[16]8300'!$H$28</f>
        <v>37.950000000000003</v>
      </c>
      <c r="U18" s="117">
        <f>'[17]8300'!$H$28</f>
        <v>5.98</v>
      </c>
      <c r="V18" s="117" t="str">
        <f>'[18]8300'!$H$28</f>
        <v>Sin información</v>
      </c>
      <c r="W18" s="117" t="str">
        <f>'[19]8300'!$H$28</f>
        <v>Sin información</v>
      </c>
    </row>
    <row r="19" spans="1:23" ht="18" customHeight="1">
      <c r="A19" s="114" t="s">
        <v>188</v>
      </c>
      <c r="B19" s="114"/>
      <c r="C19" s="115"/>
      <c r="D19" s="116">
        <f>SUM(E19:W19)/1</f>
        <v>14</v>
      </c>
      <c r="E19" s="117" t="str">
        <f>'[1]8200'!$H$31</f>
        <v>No aplica</v>
      </c>
      <c r="F19" s="117" t="str">
        <f>'[2]8200'!$H$31</f>
        <v>No aplica</v>
      </c>
      <c r="G19" s="117" t="str">
        <f>'[3]8200'!$H$31</f>
        <v>No aplica</v>
      </c>
      <c r="H19" s="117" t="str">
        <f>'[4]8200'!$H$31</f>
        <v>No aplica</v>
      </c>
      <c r="I19" s="117" t="str">
        <f>'[5]8200'!$H$31</f>
        <v>No aplica</v>
      </c>
      <c r="J19" s="117" t="str">
        <f>'[6]8300'!$H$29</f>
        <v>No aplica</v>
      </c>
      <c r="K19" s="117">
        <f>'[7]8300'!$H$29</f>
        <v>14</v>
      </c>
      <c r="L19" s="117" t="str">
        <f>'[8]8300'!$H$29</f>
        <v>No aplica</v>
      </c>
      <c r="M19" s="117" t="str">
        <f>'[9]8300'!$H$29</f>
        <v>Sin información</v>
      </c>
      <c r="N19" s="117" t="str">
        <f>'[10]8300'!$H$29</f>
        <v>No aplica</v>
      </c>
      <c r="O19" s="117" t="str">
        <f>'[11]8300'!$H$29</f>
        <v>No aplica</v>
      </c>
      <c r="P19" s="117" t="str">
        <f>'[12]8300'!$H$29</f>
        <v>No aplica</v>
      </c>
      <c r="Q19" s="117" t="str">
        <f>'[13]8300'!$H$29</f>
        <v>Sin información</v>
      </c>
      <c r="R19" s="117" t="str">
        <f>'[14]8300'!$H$29</f>
        <v>No aplica</v>
      </c>
      <c r="S19" s="117" t="str">
        <f>'[15]8300'!$H$29</f>
        <v>No aplica</v>
      </c>
      <c r="T19" s="117" t="str">
        <f>'[16]8300'!$H$29</f>
        <v>No aplica</v>
      </c>
      <c r="U19" s="117" t="str">
        <f>'[17]8300'!$H$29</f>
        <v>No aplica</v>
      </c>
      <c r="V19" s="117" t="str">
        <f>'[18]8300'!$H$29</f>
        <v>No aplica</v>
      </c>
      <c r="W19" s="117" t="str">
        <f>'[19]8300'!$H$29</f>
        <v>No aplica</v>
      </c>
    </row>
    <row r="20" spans="1:23" ht="18" customHeight="1" thickBot="1">
      <c r="A20" s="88" t="s">
        <v>189</v>
      </c>
      <c r="B20" s="111"/>
      <c r="C20" s="111"/>
      <c r="D20" s="112" t="str">
        <f>(INT((SUM(E20:W20))/1))&amp; " días"</f>
        <v>26 días</v>
      </c>
      <c r="E20" s="117" t="str">
        <f>'[1]8200'!$H$32</f>
        <v>No aplica</v>
      </c>
      <c r="F20" s="117" t="str">
        <f>'[2]8200'!$H$32</f>
        <v>No aplica</v>
      </c>
      <c r="G20" s="117" t="str">
        <f>'[3]8200'!$H$32</f>
        <v>No aplica</v>
      </c>
      <c r="H20" s="117" t="str">
        <f>'[4]8200'!$H$32</f>
        <v>No aplica</v>
      </c>
      <c r="I20" s="117" t="str">
        <f>'[5]8200'!$H$32</f>
        <v>No aplica</v>
      </c>
      <c r="J20" s="117" t="str">
        <f>'[6]8300'!$H$29</f>
        <v>No aplica</v>
      </c>
      <c r="K20" s="117">
        <f>'[7]8300'!$H$30</f>
        <v>26</v>
      </c>
      <c r="L20" s="117" t="str">
        <f>'[8]8300'!$H$30</f>
        <v>No aplica</v>
      </c>
      <c r="M20" s="117" t="str">
        <f>'[9]8300'!$H$30</f>
        <v>Sin información</v>
      </c>
      <c r="N20" s="117" t="str">
        <f>'[10]8300'!$H$30</f>
        <v>No aplica</v>
      </c>
      <c r="O20" s="117" t="str">
        <f>'[11]8300'!$H$30</f>
        <v>No aplica</v>
      </c>
      <c r="P20" s="117" t="str">
        <f>'[12]8300'!$H$30</f>
        <v>No aplica</v>
      </c>
      <c r="Q20" s="117" t="str">
        <f>'[13]8300'!$H$30</f>
        <v>Sin información</v>
      </c>
      <c r="R20" s="117" t="str">
        <f>'[14]8300'!$H$30</f>
        <v>No aplica</v>
      </c>
      <c r="S20" s="117" t="str">
        <f>'[15]8300'!$H$30</f>
        <v>No aplica</v>
      </c>
      <c r="T20" s="117" t="str">
        <f>'[16]8300'!$H$30</f>
        <v>No aplica</v>
      </c>
      <c r="U20" s="117" t="str">
        <f>'[17]8300'!$H$30</f>
        <v>No aplica</v>
      </c>
      <c r="V20" s="117" t="str">
        <f>'[18]8300'!$H$30</f>
        <v>No aplica</v>
      </c>
      <c r="W20" s="117" t="str">
        <f>'[19]8300'!$H$30</f>
        <v>No aplica</v>
      </c>
    </row>
    <row r="21" spans="1:23" ht="18" customHeight="1">
      <c r="A21" s="4"/>
      <c r="B21" s="77"/>
      <c r="D21" s="77"/>
    </row>
    <row r="22" spans="1:23" ht="18" customHeight="1">
      <c r="A22" s="1" t="str">
        <f>IF(COUNTIF(E18:W18,"Sin información")=0," ","(a) En "&amp;COUNTIF(E18:W18,"Sin información")&amp;" de las "&amp;COUNTA(E18:W18)&amp;" cuentas agregadas de las entidades dependientes de universidades, la memoria no ofrece esta información.")</f>
        <v>(a) En 5 de las 19 cuentas agregadas de las entidades dependientes de universidades, la memoria no ofrece esta información.</v>
      </c>
      <c r="B22" s="77"/>
    </row>
    <row r="23" spans="1:23" ht="18" customHeight="1">
      <c r="A23" s="1" t="str">
        <f>IF(COUNTIF(E20:W20,"Sin información")=0," ","(b) En "&amp;COUNTIF(E20:W20,"Sin información")&amp;" de las 3 entidades que están obligadas a presentar esta información, la memoria no la ofrece.")</f>
        <v>(b) En 2 de las 3 entidades que están obligadas a presentar esta información, la memoria no la ofrece.</v>
      </c>
    </row>
    <row r="24" spans="1:23" ht="18" customHeight="1">
      <c r="A24" s="98"/>
      <c r="B24" s="77"/>
      <c r="D24" s="77"/>
    </row>
    <row r="25" spans="1:23" ht="18" customHeight="1">
      <c r="A25" s="57" t="s">
        <v>85</v>
      </c>
      <c r="E25" s="40"/>
      <c r="F25" s="40"/>
    </row>
    <row r="26" spans="1:23" ht="18" customHeight="1">
      <c r="A26" s="30"/>
      <c r="C26" s="30"/>
      <c r="E26" s="40"/>
      <c r="F26" s="40"/>
    </row>
    <row r="27" spans="1:23" ht="18" customHeight="1">
      <c r="E27" s="40"/>
      <c r="F27" s="40"/>
    </row>
    <row r="28" spans="1:23" ht="15.75">
      <c r="E28" s="40"/>
      <c r="F28" s="40"/>
    </row>
    <row r="29" spans="1:23" ht="15.75">
      <c r="E29" s="40"/>
      <c r="F29" s="40"/>
    </row>
    <row r="30" spans="1:23" ht="15.75">
      <c r="E30" s="40"/>
      <c r="F30" s="40"/>
    </row>
    <row r="31" spans="1:23" ht="15.75">
      <c r="E31" s="40"/>
      <c r="F31" s="40"/>
    </row>
    <row r="32" spans="1:23" ht="15.75">
      <c r="E32" s="40"/>
      <c r="F32" s="40"/>
    </row>
    <row r="33" spans="5:6" ht="15.75">
      <c r="E33" s="40"/>
      <c r="F33" s="40"/>
    </row>
    <row r="34" spans="5:6" ht="15.75">
      <c r="E34" s="40"/>
      <c r="F34" s="40"/>
    </row>
    <row r="35" spans="5:6" ht="15.75">
      <c r="E35" s="40"/>
      <c r="F35" s="40"/>
    </row>
    <row r="36" spans="5:6" ht="15.75">
      <c r="E36" s="40"/>
      <c r="F36" s="40"/>
    </row>
    <row r="37" spans="5:6" ht="15.75">
      <c r="E37" s="40"/>
      <c r="F37" s="40"/>
    </row>
    <row r="38" spans="5:6" ht="15.75">
      <c r="E38" s="40"/>
      <c r="F38" s="40"/>
    </row>
    <row r="39" spans="5:6" ht="15.75">
      <c r="E39" s="40"/>
      <c r="F39" s="40"/>
    </row>
    <row r="40" spans="5:6" ht="15.75">
      <c r="E40" s="40"/>
      <c r="F40" s="40"/>
    </row>
    <row r="41" spans="5:6" ht="15.75">
      <c r="E41" s="40"/>
      <c r="F41" s="40"/>
    </row>
    <row r="42" spans="5:6" ht="15.75">
      <c r="E42" s="40"/>
      <c r="F42" s="40"/>
    </row>
    <row r="43" spans="5:6" ht="15.75">
      <c r="E43" s="40"/>
      <c r="F43" s="40"/>
    </row>
    <row r="44" spans="5:6" ht="15.75">
      <c r="E44" s="40"/>
      <c r="F44" s="40"/>
    </row>
    <row r="45" spans="5:6" ht="15.75">
      <c r="E45" s="40"/>
      <c r="F45" s="40"/>
    </row>
    <row r="46" spans="5:6" ht="15.75">
      <c r="E46" s="40"/>
      <c r="F46" s="40"/>
    </row>
    <row r="47" spans="5:6" ht="15.75">
      <c r="E47" s="40"/>
      <c r="F47" s="40"/>
    </row>
    <row r="48" spans="5:6" ht="15.75">
      <c r="E48" s="40"/>
      <c r="F48" s="40"/>
    </row>
    <row r="49" spans="5:6" ht="15.75">
      <c r="E49" s="40"/>
      <c r="F49" s="40"/>
    </row>
    <row r="50" spans="5:6" ht="15.75">
      <c r="E50" s="40"/>
      <c r="F50" s="40"/>
    </row>
    <row r="51" spans="5:6" ht="15.75">
      <c r="E51" s="40"/>
      <c r="F51" s="40"/>
    </row>
    <row r="52" spans="5:6" ht="15.75">
      <c r="E52" s="40"/>
      <c r="F52" s="40"/>
    </row>
    <row r="53" spans="5:6" ht="15.75">
      <c r="E53" s="40"/>
      <c r="F53" s="40"/>
    </row>
    <row r="54" spans="5:6" ht="15.75">
      <c r="E54" s="40"/>
      <c r="F54" s="40"/>
    </row>
    <row r="55" spans="5:6" ht="15.75">
      <c r="E55" s="40"/>
      <c r="F55" s="40"/>
    </row>
    <row r="56" spans="5:6" ht="15.75">
      <c r="E56" s="40"/>
      <c r="F56" s="40"/>
    </row>
    <row r="57" spans="5:6" ht="15.75">
      <c r="E57" s="40"/>
      <c r="F57" s="40"/>
    </row>
    <row r="58" spans="5:6" ht="15.75">
      <c r="E58" s="40"/>
      <c r="F58" s="40"/>
    </row>
    <row r="59" spans="5:6" ht="15.75">
      <c r="E59" s="40"/>
      <c r="F59" s="40"/>
    </row>
    <row r="60" spans="5:6" ht="15.75">
      <c r="E60" s="40"/>
      <c r="F60" s="40"/>
    </row>
    <row r="61" spans="5:6" ht="15.75">
      <c r="E61" s="40"/>
      <c r="F61" s="40"/>
    </row>
    <row r="62" spans="5:6" ht="15.75">
      <c r="E62" s="40"/>
      <c r="F62" s="40"/>
    </row>
    <row r="63" spans="5:6" ht="15.75">
      <c r="E63" s="40"/>
      <c r="F63" s="40"/>
    </row>
    <row r="64" spans="5:6" ht="15.75">
      <c r="E64" s="65"/>
      <c r="F64" s="65"/>
    </row>
  </sheetData>
  <mergeCells count="2">
    <mergeCell ref="A12:B12"/>
    <mergeCell ref="A17:C17"/>
  </mergeCells>
  <phoneticPr fontId="0" type="noConversion"/>
  <printOptions horizontalCentered="1"/>
  <pageMargins left="0.31496062992125984" right="0.31496062992125984" top="0.59055118110236227" bottom="0.59055118110236227" header="0" footer="0"/>
  <pageSetup paperSize="9" scale="6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6"/>
  <sheetViews>
    <sheetView zoomScale="75" workbookViewId="0"/>
  </sheetViews>
  <sheetFormatPr baseColWidth="10" defaultColWidth="11.42578125" defaultRowHeight="12.75"/>
  <cols>
    <col min="1" max="1" width="96.7109375" style="2" customWidth="1"/>
    <col min="2" max="2" width="79" style="2" customWidth="1"/>
    <col min="3" max="3" width="9.7109375" style="2" customWidth="1"/>
    <col min="4" max="16384" width="11.42578125" style="2"/>
  </cols>
  <sheetData>
    <row r="1" spans="1:5" ht="60" customHeight="1">
      <c r="A1" s="5"/>
      <c r="B1" s="7" t="str">
        <f>" EJERCICIO   "&amp; Balance!Z1</f>
        <v xml:space="preserve"> EJERCICIO   2016</v>
      </c>
      <c r="C1" s="8"/>
    </row>
    <row r="2" spans="1:5" ht="12.95" customHeight="1" thickBot="1">
      <c r="A2" s="5"/>
      <c r="B2" s="9"/>
      <c r="C2" s="8"/>
    </row>
    <row r="3" spans="1:5" ht="33" customHeight="1">
      <c r="A3" s="66" t="str">
        <f>Información!A3</f>
        <v xml:space="preserve">                                            ENTIDADES DEPENDIENTES DE UNIVERSIDADES</v>
      </c>
      <c r="B3" s="11"/>
      <c r="C3" s="8"/>
    </row>
    <row r="4" spans="1:5" ht="20.100000000000001" customHeight="1">
      <c r="A4" s="14" t="str">
        <f>"AGREGADO"</f>
        <v>AGREGADO</v>
      </c>
      <c r="B4" s="21"/>
      <c r="C4" s="8"/>
    </row>
    <row r="5" spans="1:5" ht="18" customHeight="1" thickBot="1">
      <c r="A5" s="18"/>
      <c r="B5" s="67"/>
      <c r="C5" s="8"/>
    </row>
    <row r="6" spans="1:5" ht="15.75">
      <c r="A6" s="83"/>
      <c r="B6" s="84"/>
      <c r="C6" s="84"/>
      <c r="D6" s="84"/>
      <c r="E6" s="84"/>
    </row>
    <row r="8" spans="1:5" ht="21" customHeight="1">
      <c r="A8" s="89" t="s">
        <v>54</v>
      </c>
    </row>
    <row r="9" spans="1:5" ht="21" customHeight="1">
      <c r="A9" s="90"/>
    </row>
    <row r="10" spans="1:5" ht="12.95" customHeight="1">
      <c r="A10" s="90"/>
    </row>
    <row r="11" spans="1:5" ht="12.95" customHeight="1" thickBot="1"/>
    <row r="12" spans="1:5" ht="24.75" customHeight="1">
      <c r="A12" s="91" t="s">
        <v>101</v>
      </c>
      <c r="B12" s="91" t="s">
        <v>172</v>
      </c>
    </row>
    <row r="13" spans="1:5" ht="12.95" customHeight="1"/>
    <row r="14" spans="1:5" ht="18" customHeight="1">
      <c r="A14" s="1" t="s">
        <v>86</v>
      </c>
      <c r="B14" s="1" t="s">
        <v>173</v>
      </c>
    </row>
    <row r="15" spans="1:5" ht="18" customHeight="1">
      <c r="A15" s="1" t="s">
        <v>87</v>
      </c>
      <c r="B15" s="1" t="s">
        <v>173</v>
      </c>
    </row>
    <row r="16" spans="1:5" ht="18" customHeight="1">
      <c r="A16" s="1" t="s">
        <v>88</v>
      </c>
      <c r="B16" s="1" t="s">
        <v>175</v>
      </c>
    </row>
    <row r="17" spans="1:2" ht="18" customHeight="1">
      <c r="A17" s="1" t="s">
        <v>89</v>
      </c>
      <c r="B17" s="1" t="s">
        <v>175</v>
      </c>
    </row>
    <row r="18" spans="1:2" ht="18" customHeight="1">
      <c r="A18" s="1" t="s">
        <v>183</v>
      </c>
      <c r="B18" s="1" t="s">
        <v>176</v>
      </c>
    </row>
    <row r="19" spans="1:2" ht="18" customHeight="1">
      <c r="A19" s="1" t="s">
        <v>90</v>
      </c>
      <c r="B19" s="1" t="s">
        <v>173</v>
      </c>
    </row>
    <row r="20" spans="1:2" ht="18" customHeight="1">
      <c r="A20" s="1" t="s">
        <v>91</v>
      </c>
      <c r="B20" s="1" t="s">
        <v>173</v>
      </c>
    </row>
    <row r="21" spans="1:2" ht="18" customHeight="1">
      <c r="A21" s="1" t="s">
        <v>92</v>
      </c>
      <c r="B21" s="1" t="s">
        <v>173</v>
      </c>
    </row>
    <row r="22" spans="1:2" ht="18" customHeight="1">
      <c r="A22" s="1" t="s">
        <v>93</v>
      </c>
      <c r="B22" s="1" t="s">
        <v>173</v>
      </c>
    </row>
    <row r="23" spans="1:2" ht="18" customHeight="1">
      <c r="A23" s="1" t="s">
        <v>94</v>
      </c>
      <c r="B23" s="1" t="s">
        <v>174</v>
      </c>
    </row>
    <row r="24" spans="1:2" ht="18" customHeight="1">
      <c r="A24" s="1" t="s">
        <v>95</v>
      </c>
      <c r="B24" s="1" t="s">
        <v>174</v>
      </c>
    </row>
    <row r="25" spans="1:2" ht="18" customHeight="1">
      <c r="A25" s="1" t="s">
        <v>97</v>
      </c>
      <c r="B25" s="1" t="s">
        <v>174</v>
      </c>
    </row>
    <row r="26" spans="1:2" ht="18" customHeight="1">
      <c r="A26" s="1" t="s">
        <v>98</v>
      </c>
      <c r="B26" s="1" t="s">
        <v>175</v>
      </c>
    </row>
    <row r="27" spans="1:2" ht="18" customHeight="1">
      <c r="A27" s="1" t="s">
        <v>99</v>
      </c>
      <c r="B27" s="1" t="s">
        <v>175</v>
      </c>
    </row>
    <row r="28" spans="1:2" ht="18" customHeight="1">
      <c r="A28" s="1" t="s">
        <v>184</v>
      </c>
      <c r="B28" s="1" t="s">
        <v>175</v>
      </c>
    </row>
    <row r="29" spans="1:2" ht="18" customHeight="1">
      <c r="A29" s="1" t="s">
        <v>190</v>
      </c>
      <c r="B29" s="1" t="s">
        <v>177</v>
      </c>
    </row>
    <row r="30" spans="1:2" ht="18" customHeight="1">
      <c r="A30" s="1" t="s">
        <v>191</v>
      </c>
      <c r="B30" s="1" t="s">
        <v>176</v>
      </c>
    </row>
    <row r="31" spans="1:2" ht="18" customHeight="1">
      <c r="A31" s="1" t="s">
        <v>100</v>
      </c>
      <c r="B31" s="1" t="s">
        <v>176</v>
      </c>
    </row>
    <row r="32" spans="1:2" ht="18" customHeight="1">
      <c r="A32" s="1" t="s">
        <v>185</v>
      </c>
      <c r="B32" s="1" t="s">
        <v>176</v>
      </c>
    </row>
    <row r="33" spans="1:1" ht="18" customHeight="1">
      <c r="A33" s="1"/>
    </row>
    <row r="34" spans="1:1" ht="18" customHeight="1">
      <c r="A34" s="1"/>
    </row>
    <row r="35" spans="1:1" ht="18" customHeight="1">
      <c r="A35" s="1"/>
    </row>
    <row r="36" spans="1:1" ht="18" customHeight="1">
      <c r="A36" s="1"/>
    </row>
    <row r="37" spans="1:1" ht="18" customHeight="1">
      <c r="A37" s="1"/>
    </row>
    <row r="38" spans="1:1" ht="18" customHeight="1">
      <c r="A38" s="1"/>
    </row>
    <row r="39" spans="1:1" ht="18" customHeight="1">
      <c r="A39" s="1"/>
    </row>
    <row r="40" spans="1:1" ht="18" customHeight="1">
      <c r="A40" s="1"/>
    </row>
    <row r="41" spans="1:1" ht="18" customHeight="1">
      <c r="A41" s="1"/>
    </row>
    <row r="42" spans="1:1" ht="18" customHeight="1">
      <c r="A42" s="1"/>
    </row>
    <row r="43" spans="1:1" ht="18" customHeight="1">
      <c r="A43" s="1"/>
    </row>
    <row r="44" spans="1:1" ht="18" customHeight="1">
      <c r="A44" s="1"/>
    </row>
    <row r="45" spans="1:1" ht="18" customHeight="1">
      <c r="A45" s="1"/>
    </row>
    <row r="46" spans="1:1" ht="18" customHeight="1">
      <c r="A46" s="1"/>
    </row>
    <row r="47" spans="1:1" ht="18" customHeight="1">
      <c r="A47" s="1"/>
    </row>
    <row r="48" spans="1:1" ht="18" customHeight="1">
      <c r="A48" s="1"/>
    </row>
    <row r="49" spans="1:2" ht="18" customHeight="1">
      <c r="A49" s="1"/>
    </row>
    <row r="50" spans="1:2" ht="18" customHeight="1">
      <c r="A50" s="1"/>
    </row>
    <row r="51" spans="1:2" ht="18" customHeight="1">
      <c r="A51" s="1"/>
    </row>
    <row r="52" spans="1:2" ht="18" customHeight="1">
      <c r="A52" s="1"/>
    </row>
    <row r="53" spans="1:2" ht="18" customHeight="1">
      <c r="A53" s="1"/>
    </row>
    <row r="54" spans="1:2" ht="18" customHeight="1">
      <c r="A54" s="1"/>
      <c r="B54" s="1"/>
    </row>
    <row r="55" spans="1:2" ht="18" customHeight="1">
      <c r="A55" s="1"/>
      <c r="B55" s="1"/>
    </row>
    <row r="56" spans="1:2" ht="18" customHeight="1">
      <c r="A56" s="1"/>
      <c r="B56" s="1"/>
    </row>
    <row r="57" spans="1:2" ht="18" customHeight="1">
      <c r="A57" s="1"/>
      <c r="B57" s="1"/>
    </row>
    <row r="58" spans="1:2" ht="18" customHeight="1">
      <c r="A58" s="1"/>
      <c r="B58" s="1"/>
    </row>
    <row r="59" spans="1:2" ht="18" customHeight="1">
      <c r="A59" s="1"/>
      <c r="B59" s="1"/>
    </row>
    <row r="60" spans="1:2" ht="18" customHeight="1">
      <c r="A60" s="1"/>
      <c r="B60" s="1"/>
    </row>
    <row r="61" spans="1:2" ht="18" customHeight="1">
      <c r="A61" s="1"/>
      <c r="B61" s="1"/>
    </row>
    <row r="62" spans="1:2" ht="18" customHeight="1">
      <c r="A62" s="1"/>
      <c r="B62" s="1"/>
    </row>
    <row r="63" spans="1:2" ht="18" customHeight="1">
      <c r="A63" s="1"/>
      <c r="B63" s="1"/>
    </row>
    <row r="64" spans="1:2" ht="18" customHeight="1">
      <c r="A64" s="1"/>
      <c r="B64" s="1"/>
    </row>
    <row r="65" spans="1:2" ht="18" customHeight="1">
      <c r="A65" s="1"/>
      <c r="B65" s="1"/>
    </row>
    <row r="66" spans="1:2" ht="18" customHeight="1">
      <c r="A66" s="1"/>
      <c r="B66" s="1"/>
    </row>
    <row r="67" spans="1:2" ht="18" customHeight="1">
      <c r="A67" s="1"/>
      <c r="B67" s="1"/>
    </row>
    <row r="68" spans="1:2" ht="18" customHeight="1">
      <c r="A68" s="1"/>
      <c r="B68" s="1"/>
    </row>
    <row r="69" spans="1:2" ht="18" customHeight="1">
      <c r="A69" s="1"/>
      <c r="B69" s="1"/>
    </row>
    <row r="70" spans="1:2" ht="18" customHeight="1">
      <c r="A70" s="1"/>
      <c r="B70" s="1"/>
    </row>
    <row r="71" spans="1:2" ht="18" customHeight="1">
      <c r="A71" s="1"/>
      <c r="B71" s="1"/>
    </row>
    <row r="72" spans="1:2" ht="18" customHeight="1">
      <c r="A72" s="1"/>
      <c r="B72" s="1"/>
    </row>
    <row r="73" spans="1:2" ht="18" customHeight="1">
      <c r="A73" s="1"/>
      <c r="B73" s="1"/>
    </row>
    <row r="74" spans="1:2" ht="18" customHeight="1">
      <c r="A74" s="1"/>
      <c r="B74" s="1"/>
    </row>
    <row r="75" spans="1:2" ht="18" customHeight="1">
      <c r="A75" s="1"/>
      <c r="B75" s="1"/>
    </row>
    <row r="76" spans="1:2" ht="18" customHeight="1">
      <c r="A76" s="1"/>
      <c r="B76" s="1"/>
    </row>
    <row r="77" spans="1:2" ht="18" customHeight="1">
      <c r="A77" s="1"/>
      <c r="B77" s="1"/>
    </row>
    <row r="78" spans="1:2" ht="18" customHeight="1">
      <c r="A78" s="1"/>
      <c r="B78" s="1"/>
    </row>
    <row r="79" spans="1:2" ht="18" customHeight="1">
      <c r="A79" s="1"/>
      <c r="B79" s="1"/>
    </row>
    <row r="80" spans="1:2" ht="18" customHeight="1">
      <c r="A80" s="1"/>
      <c r="B80" s="1"/>
    </row>
    <row r="81" spans="1:2" ht="18" customHeight="1">
      <c r="A81" s="1"/>
      <c r="B81" s="1"/>
    </row>
    <row r="82" spans="1:2" ht="18" customHeight="1">
      <c r="A82" s="1"/>
      <c r="B82" s="1"/>
    </row>
    <row r="83" spans="1:2" ht="18" customHeight="1">
      <c r="A83" s="1"/>
      <c r="B83" s="1"/>
    </row>
    <row r="84" spans="1:2" ht="15.75">
      <c r="A84" s="1"/>
    </row>
    <row r="85" spans="1:2" ht="15.75">
      <c r="A85" s="1"/>
    </row>
    <row r="86" spans="1:2" ht="15.75">
      <c r="A86" s="1"/>
    </row>
  </sheetData>
  <phoneticPr fontId="1" type="noConversion"/>
  <printOptions horizontalCentered="1"/>
  <pageMargins left="0.31496062992125984" right="0.31496062992125984" top="0.59055118110236227" bottom="0.59055118110236227" header="0" footer="0"/>
  <pageSetup paperSize="9" scale="55" fitToHeight="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4"/>
  <sheetViews>
    <sheetView zoomScale="75" workbookViewId="0"/>
  </sheetViews>
  <sheetFormatPr baseColWidth="10" defaultColWidth="11.42578125" defaultRowHeight="12.75"/>
  <cols>
    <col min="1" max="1" width="85.85546875" style="2" customWidth="1"/>
    <col min="2" max="2" width="8.140625" style="2" customWidth="1"/>
    <col min="3" max="3" width="67" style="2" customWidth="1"/>
    <col min="4" max="4" width="9.7109375" style="2" customWidth="1"/>
    <col min="5" max="16384" width="11.42578125" style="2"/>
  </cols>
  <sheetData>
    <row r="1" spans="1:6" ht="60" customHeight="1">
      <c r="A1" s="5"/>
      <c r="B1" s="7"/>
      <c r="C1" s="7" t="str">
        <f>" EJERCICIO   "&amp; Balance!Z1</f>
        <v xml:space="preserve"> EJERCICIO   2016</v>
      </c>
      <c r="D1" s="8"/>
    </row>
    <row r="2" spans="1:6" ht="12.95" customHeight="1" thickBot="1">
      <c r="A2" s="5"/>
      <c r="B2" s="6"/>
      <c r="C2" s="9"/>
      <c r="D2" s="8"/>
    </row>
    <row r="3" spans="1:6" ht="33" customHeight="1">
      <c r="A3" s="66" t="str">
        <f>Información!A3</f>
        <v xml:space="preserve">                                            ENTIDADES DEPENDIENTES DE UNIVERSIDADES</v>
      </c>
      <c r="B3" s="10"/>
      <c r="C3" s="11"/>
      <c r="D3" s="8"/>
    </row>
    <row r="4" spans="1:6" ht="20.100000000000001" customHeight="1">
      <c r="A4" s="14" t="str">
        <f>"AGREGADO"</f>
        <v>AGREGADO</v>
      </c>
      <c r="B4" s="69"/>
      <c r="C4" s="21"/>
      <c r="D4" s="8"/>
    </row>
    <row r="5" spans="1:6" ht="18" customHeight="1" thickBot="1">
      <c r="A5" s="18"/>
      <c r="B5" s="42"/>
      <c r="C5" s="67"/>
      <c r="D5" s="8"/>
    </row>
    <row r="6" spans="1:6" ht="15.75">
      <c r="A6" s="83"/>
      <c r="B6" s="84"/>
      <c r="C6" s="84"/>
      <c r="D6" s="84"/>
      <c r="E6" s="84"/>
      <c r="F6" s="84"/>
    </row>
    <row r="8" spans="1:6" ht="21" customHeight="1">
      <c r="A8" s="86" t="s">
        <v>63</v>
      </c>
      <c r="B8" s="31"/>
      <c r="C8" s="31"/>
    </row>
    <row r="9" spans="1:6" ht="21" customHeight="1"/>
    <row r="10" spans="1:6" ht="12.95" customHeight="1"/>
    <row r="11" spans="1:6" ht="12.95" customHeight="1" thickBot="1"/>
    <row r="12" spans="1:6" ht="24.75" customHeight="1">
      <c r="A12" s="91" t="s">
        <v>75</v>
      </c>
      <c r="C12" s="91" t="s">
        <v>172</v>
      </c>
    </row>
    <row r="13" spans="1:6" ht="12.95" customHeight="1"/>
    <row r="14" spans="1:6" ht="18" customHeight="1">
      <c r="A14" s="1"/>
      <c r="C14" s="1"/>
    </row>
    <row r="15" spans="1:6" ht="18" customHeight="1">
      <c r="A15" s="1" t="s">
        <v>96</v>
      </c>
      <c r="C15" s="1" t="s">
        <v>174</v>
      </c>
    </row>
    <row r="16" spans="1:6" ht="18" customHeight="1">
      <c r="A16" s="1"/>
      <c r="C16" s="1"/>
    </row>
    <row r="17" spans="1:3" ht="18" customHeight="1">
      <c r="A17" s="1"/>
      <c r="C17" s="1"/>
    </row>
    <row r="18" spans="1:3" ht="18" customHeight="1">
      <c r="C18" s="1"/>
    </row>
    <row r="19" spans="1:3" ht="18" customHeight="1"/>
    <row r="20" spans="1:3" ht="18" customHeight="1">
      <c r="C20" s="1"/>
    </row>
    <row r="21" spans="1:3"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spans="1:3" ht="18" customHeight="1">
      <c r="A36" s="1"/>
      <c r="C36" s="1"/>
    </row>
    <row r="37" spans="1:3" ht="18" customHeight="1">
      <c r="A37" s="1"/>
      <c r="C37" s="1"/>
    </row>
    <row r="38" spans="1:3" ht="18" customHeight="1">
      <c r="A38" s="1"/>
      <c r="C38" s="1"/>
    </row>
    <row r="39" spans="1:3" ht="18" customHeight="1">
      <c r="A39" s="1"/>
    </row>
    <row r="40" spans="1:3" ht="18" customHeight="1">
      <c r="A40" s="1"/>
    </row>
    <row r="41" spans="1:3" ht="18" customHeight="1">
      <c r="A41" s="1"/>
    </row>
    <row r="42" spans="1:3" ht="18" customHeight="1">
      <c r="A42" s="1"/>
    </row>
    <row r="43" spans="1:3" ht="18" customHeight="1">
      <c r="A43" s="1"/>
    </row>
    <row r="44" spans="1:3" ht="18" customHeight="1">
      <c r="A44" s="1"/>
    </row>
    <row r="45" spans="1:3" ht="18" customHeight="1">
      <c r="A45" s="1"/>
    </row>
    <row r="46" spans="1:3" ht="18" customHeight="1">
      <c r="A46" s="1"/>
    </row>
    <row r="47" spans="1:3" ht="18" customHeight="1">
      <c r="A47" s="1"/>
    </row>
    <row r="48" spans="1:3"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c r="A74" s="1"/>
    </row>
    <row r="75" spans="1:1" ht="18" customHeight="1">
      <c r="A75" s="1"/>
    </row>
    <row r="76" spans="1:1" ht="18" customHeight="1">
      <c r="A76" s="1"/>
    </row>
    <row r="77" spans="1:1" ht="18" customHeight="1">
      <c r="A77" s="1"/>
    </row>
    <row r="78" spans="1:1" ht="18" customHeight="1">
      <c r="A78" s="1"/>
    </row>
    <row r="79" spans="1:1" ht="18" customHeight="1">
      <c r="A79" s="1"/>
    </row>
    <row r="80" spans="1:1" ht="18" customHeight="1">
      <c r="A80" s="1"/>
    </row>
    <row r="81" spans="1:1" ht="18" customHeight="1">
      <c r="A81" s="1"/>
    </row>
    <row r="82" spans="1:1" ht="18" customHeight="1">
      <c r="A82" s="1"/>
    </row>
    <row r="83" spans="1:1" ht="18" customHeight="1">
      <c r="A83" s="1"/>
    </row>
    <row r="84" spans="1:1" ht="18" customHeight="1">
      <c r="A84" s="1"/>
    </row>
    <row r="85" spans="1:1" ht="18" customHeight="1">
      <c r="A85" s="1"/>
    </row>
    <row r="86" spans="1:1" ht="18" customHeight="1">
      <c r="A86" s="1"/>
    </row>
    <row r="87" spans="1:1" ht="18" customHeight="1">
      <c r="A87" s="1"/>
    </row>
    <row r="88" spans="1:1" ht="18" customHeight="1">
      <c r="A88" s="1"/>
    </row>
    <row r="89" spans="1:1" ht="18" customHeight="1">
      <c r="A89" s="1"/>
    </row>
    <row r="90" spans="1:1" ht="18" customHeight="1">
      <c r="A90" s="1"/>
    </row>
    <row r="91" spans="1:1" ht="18" customHeight="1">
      <c r="A91" s="1"/>
    </row>
    <row r="92" spans="1:1" ht="18" customHeight="1">
      <c r="A92" s="1"/>
    </row>
    <row r="93" spans="1:1" ht="18" customHeight="1">
      <c r="A93" s="1"/>
    </row>
    <row r="94" spans="1:1" ht="18" customHeight="1">
      <c r="A94" s="1"/>
    </row>
    <row r="95" spans="1:1" ht="15.75">
      <c r="A95" s="1"/>
    </row>
    <row r="96" spans="1:1" ht="15.75">
      <c r="A96" s="1"/>
    </row>
    <row r="97" spans="1:2" ht="15.75">
      <c r="A97" s="1"/>
    </row>
    <row r="98" spans="1:2" ht="15.75">
      <c r="A98" s="1"/>
    </row>
    <row r="99" spans="1:2" ht="15.75">
      <c r="A99" s="1"/>
    </row>
    <row r="100" spans="1:2" ht="15.75">
      <c r="A100" s="1"/>
    </row>
    <row r="111" spans="1:2">
      <c r="B111" s="3"/>
    </row>
    <row r="112" spans="1:2">
      <c r="B112" s="3"/>
    </row>
    <row r="113" spans="2:2">
      <c r="B113" s="3"/>
    </row>
    <row r="114" spans="2:2">
      <c r="B114" s="3"/>
    </row>
  </sheetData>
  <phoneticPr fontId="1" type="noConversion"/>
  <printOptions horizontalCentered="1"/>
  <pageMargins left="0.31496062992125984" right="0.31496062992125984" top="0.59055118110236227" bottom="0.59055118110236227" header="0" footer="0"/>
  <pageSetup paperSize="9" scale="61"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Información</vt:lpstr>
      <vt:lpstr>Balance</vt:lpstr>
      <vt:lpstr>Cuenta</vt:lpstr>
      <vt:lpstr>Memoria</vt:lpstr>
      <vt:lpstr>Entidades agregadas</vt:lpstr>
      <vt:lpstr>Entidades no agregadas</vt:lpstr>
      <vt:lpstr>Balance!Área_de_impresión</vt:lpstr>
      <vt:lpstr>Cuenta!Área_de_impresión</vt:lpstr>
      <vt:lpstr>'Entidades agregadas'!Área_de_impresión</vt:lpstr>
      <vt:lpstr>'Entidades no agregadas'!Área_de_impresión</vt:lpstr>
      <vt:lpstr>Información!Área_de_impresión</vt:lpstr>
      <vt:lpstr>Memoria!Área_de_impresión</vt:lpstr>
      <vt:lpstr>'Entidades agregadas'!Títulos_a_imprimir</vt:lpstr>
      <vt:lpstr>'Entidades no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jamartinez</cp:lastModifiedBy>
  <cp:lastPrinted>2018-06-14T12:06:13Z</cp:lastPrinted>
  <dcterms:created xsi:type="dcterms:W3CDTF">2010-12-21T11:30:58Z</dcterms:created>
  <dcterms:modified xsi:type="dcterms:W3CDTF">2018-06-14T12:06:24Z</dcterms:modified>
</cp:coreProperties>
</file>