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840" yWindow="360" windowWidth="13875" windowHeight="7965" tabRatio="887" firstSheet="1" activeTab="1"/>
  </bookViews>
  <sheets>
    <sheet name="Acerno_Cache_XXXXX" sheetId="11" state="veryHidden" r:id="rId1"/>
    <sheet name="Información" sheetId="8" r:id="rId2"/>
    <sheet name="Balance" sheetId="6" r:id="rId3"/>
    <sheet name="Cuenta" sheetId="7" r:id="rId4"/>
    <sheet name="Memoria" sheetId="9" r:id="rId5"/>
    <sheet name="Entidades agregadas" sheetId="5"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2">'Balance'!$A$1:$Z$61</definedName>
    <definedName name="_xlnm.Print_Area" localSheetId="3">'Cuenta'!$A$1:$Z$68</definedName>
    <definedName name="_xlnm.Print_Area" localSheetId="5">'Entidades agregadas'!$A$1:$C$91</definedName>
    <definedName name="_xlnm.Print_Area" localSheetId="1">'Información'!$A$1:$B$54</definedName>
    <definedName name="_xlnm.Print_Area" localSheetId="4">'Memoria'!$A$1:$D$25</definedName>
    <definedName name="tm_1006633539">#REF!</definedName>
    <definedName name="tm_603982494">#REF!</definedName>
    <definedName name="tm_671088875">#REF!</definedName>
    <definedName name="tm_805306395">#REF!</definedName>
    <definedName name="tm_805306397">#REF!</definedName>
    <definedName name="_xlnm.Print_Titles" localSheetId="5">'Entidades agregadas'!$1:$10</definedName>
  </definedNames>
  <calcPr calcId="152511"/>
</workbook>
</file>

<file path=xl/sharedStrings.xml><?xml version="1.0" encoding="utf-8"?>
<sst xmlns="http://schemas.openxmlformats.org/spreadsheetml/2006/main" count="363" uniqueCount="205">
  <si>
    <t>Instituto de la Pequeña y Mediana Industria de la Generalitat Valenciana</t>
  </si>
  <si>
    <t>Ente Público Radiotelevisión Valenciana</t>
  </si>
  <si>
    <t>Ferrocarrils de la Generalitat Valenciana</t>
  </si>
  <si>
    <t>Instituto Valenciano de Arte Moderno</t>
  </si>
  <si>
    <t>Teatres de la Generalitat Valenciana</t>
  </si>
  <si>
    <t>Agència Valenciana del Turisme</t>
  </si>
  <si>
    <t>Entidad Pública de Saneamiento de Aguas Residuales de la Comunitat Valenciana</t>
  </si>
  <si>
    <t>Instituto Valenciano de Finanzas</t>
  </si>
  <si>
    <t>Seguridad y Promoción Industrial Valenciana, S.A.</t>
  </si>
  <si>
    <t>Instituto Valenciano de Vivienda, S.A.</t>
  </si>
  <si>
    <t>Radio Autonomía Valenciana, S.A.</t>
  </si>
  <si>
    <t>Televisión Autonómica Valenciana, S.A.</t>
  </si>
  <si>
    <t>IV. Reservas</t>
  </si>
  <si>
    <t>II. Existencias</t>
  </si>
  <si>
    <t>VI. Beneficiarios acreedores (fundaciones)</t>
  </si>
  <si>
    <t>VII. Acreedores recurso cameral (cámaras)</t>
  </si>
  <si>
    <t>3. Importe neto de la cifra de negocios</t>
  </si>
  <si>
    <t>5. Ingresos de la entidad por la actividad propia (fundaciones)</t>
  </si>
  <si>
    <t>Grupo RTVV</t>
  </si>
  <si>
    <t>ESTADOS DEL GRUPO RTVV, formado por:</t>
  </si>
  <si>
    <t>(1) No se incluyen los estados individuales de las entidades que forman</t>
  </si>
  <si>
    <t>estados consolidados</t>
  </si>
  <si>
    <t>EJERCICIO</t>
  </si>
  <si>
    <t>Importes en euros</t>
  </si>
  <si>
    <t>ACTIVO</t>
  </si>
  <si>
    <t>%</t>
  </si>
  <si>
    <t>2. Transferencias y subvenciones recibidas   (a+b)</t>
  </si>
  <si>
    <t>BALANCE AGREGADO</t>
  </si>
  <si>
    <t>CONCEPTOS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</si>
  <si>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</si>
  <si>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</si>
  <si>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</si>
  <si>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</si>
  <si>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</si>
  <si>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</si>
  <si>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</si>
  <si>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</si>
  <si>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</si>
  <si>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</si>
  <si>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</si>
  <si>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</si>
  <si>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</si>
  <si>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</si>
  <si>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</si>
  <si>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</si>
  <si>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AGREGADO</t>
  </si>
  <si>
    <t>CUENTA DE PÉRDIDAS Y GANANCIAS AGREGADA</t>
  </si>
  <si>
    <t>A.3) RESULTADO (AHORRO/DESAHORRO) DE LA GESTIÓN ORDINARIA (A.1+A.2)</t>
  </si>
  <si>
    <t>INFORMACIÓN GENERAL</t>
  </si>
  <si>
    <t>Sector</t>
  </si>
  <si>
    <t>Subsector</t>
  </si>
  <si>
    <t>INFORMACIÓN CONTABLE</t>
  </si>
  <si>
    <t>Régimen presupuestario</t>
  </si>
  <si>
    <t>PGC</t>
  </si>
  <si>
    <t>MODELIZACIÓN</t>
  </si>
  <si>
    <t>OBSERVACIONES</t>
  </si>
  <si>
    <t>Número medio de empleados*</t>
  </si>
  <si>
    <t>ENTIDADES AGREGADAS</t>
  </si>
  <si>
    <t>ESTADOS INDIVIDUALES (1)</t>
  </si>
  <si>
    <t>ESTADOS CONSOLIDADOS</t>
  </si>
  <si>
    <t>OTRA INFORMACIÓN AGREGADA</t>
  </si>
  <si>
    <t>Tipos de entidad</t>
  </si>
  <si>
    <t>III. Prima de emisión</t>
  </si>
  <si>
    <t>EMPLEADOS</t>
  </si>
  <si>
    <t>AVALES</t>
  </si>
  <si>
    <t>6. Variación de existencias de productos terminados y en curso de fabricación</t>
  </si>
  <si>
    <t>Número de entidades agregadas</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</si>
  <si>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</si>
  <si>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</si>
  <si>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</si>
  <si>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</si>
  <si>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</si>
  <si>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</si>
  <si>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</si>
  <si>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</si>
  <si>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</si>
  <si>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</si>
  <si>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</si>
  <si>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Importe neto de la cifra de neg. sobre IGOR</t>
  </si>
  <si>
    <t>5. Resto de IGOR sobre IGOR</t>
  </si>
  <si>
    <t>6. Gastos de personal sobre GGOR</t>
  </si>
  <si>
    <t>7. Transferencias y subvenciones sobre GGOR</t>
  </si>
  <si>
    <t>9. Aprovisionamientos sobre GGOR</t>
  </si>
  <si>
    <t>10. Resto de GGOR sobre GGOR</t>
  </si>
  <si>
    <t>Valenciana de Aprovechamiento Energético de Residuos, S.A.</t>
  </si>
  <si>
    <t>X211</t>
  </si>
  <si>
    <t>X201</t>
  </si>
  <si>
    <t>X291</t>
  </si>
  <si>
    <t>1. Ingresos tributarios (subsector administrativo)</t>
  </si>
  <si>
    <t xml:space="preserve"> a) Transferencias y subvenciones corrientes (subsector administrativo)</t>
  </si>
  <si>
    <t xml:space="preserve"> b) Transferencias y subvenciones de capital (subsector administrativo)</t>
  </si>
  <si>
    <t xml:space="preserve">4. Ventas y prestaciones de servicios (subsector administrativo) </t>
  </si>
  <si>
    <t xml:space="preserve"> a) Sueldos, salarios y asimilados</t>
  </si>
  <si>
    <t xml:space="preserve"> b) Cargas y prestaciones sociales</t>
  </si>
  <si>
    <t>A) POR TODAS LAS OPERACIONES</t>
  </si>
  <si>
    <t>A) ACCIO. (SOCIOS) / FUNDA. (ASOCIA.) POR DESEMB. NO EXIGIDOS</t>
  </si>
  <si>
    <t>B) INMOVILIZADO</t>
  </si>
  <si>
    <t>I.Gastos de establecimiento</t>
  </si>
  <si>
    <t>II. Inversiones destinadas al uso general</t>
  </si>
  <si>
    <t>III. Inmovilizaciones inmateriales</t>
  </si>
  <si>
    <t>IV. Inmovilizaciones materiales / bienes del patrimonio histórico</t>
  </si>
  <si>
    <t>V. Inmovilizaciones financieras / inver. finan. perman. / inversiones gestionadas</t>
  </si>
  <si>
    <t>VII. Acciones propias / acciones de la sociedad dominante</t>
  </si>
  <si>
    <t>VI. Deudores por operaciones de tráfico a largo plazo</t>
  </si>
  <si>
    <t>C) FONDO DE COMERCIO DE CONSOLIDACIÓN</t>
  </si>
  <si>
    <t>D) GASTOS A DISTRIBUIR EN VARIOS EJERCICIOS</t>
  </si>
  <si>
    <t>E) ACTIVO CIRCULANTE</t>
  </si>
  <si>
    <t>I. Acionistas / fundadores / asociados por desembolsos no exigidos</t>
  </si>
  <si>
    <t>III. Usuarios y otros deud. de la activi. propia (subsector fundacional)</t>
  </si>
  <si>
    <t>V. Deudores</t>
  </si>
  <si>
    <t>VI. Inversiones financieras temporales</t>
  </si>
  <si>
    <t>VII. Ajustes por periodificación</t>
  </si>
  <si>
    <t>VIII. Tesorería</t>
  </si>
  <si>
    <t>IX. Acciones propias / de la sociedad dominante a corto plazo</t>
  </si>
  <si>
    <t>IV. Deudores por recurso cameral permanente (subsector empresarial cameral)</t>
  </si>
  <si>
    <t>A) FONDOS PROPIOS</t>
  </si>
  <si>
    <t>II Capital suscrito</t>
  </si>
  <si>
    <t>V. Resultados de ejercicios anteriores</t>
  </si>
  <si>
    <t>VI. Resultados del ejercicio (beneficio o pérdida)</t>
  </si>
  <si>
    <t>VI. bis Aportaciones de socios para compensación de pérdidas</t>
  </si>
  <si>
    <t>VII. Dividendo a cuenta entreg. en el ejerc. / accion. propias para reducci. de capital</t>
  </si>
  <si>
    <t>B) SOCIOS EXTERNOS</t>
  </si>
  <si>
    <t>C) DIFERENCIA NEGATIVA DE CONSOLIDACIÓN</t>
  </si>
  <si>
    <t>D) INGRESOS A DISTRIBUIR EN VARIOS EJERCICIOS</t>
  </si>
  <si>
    <t>E) PROVISIONES PARA RIESGOS Y GASTOS</t>
  </si>
  <si>
    <t>F) ACREEDORES A LARGO PLAZO</t>
  </si>
  <si>
    <t>I. Emisiones de obligaciones y otros valores negociables</t>
  </si>
  <si>
    <t>II. Deudas con entidades de crédito</t>
  </si>
  <si>
    <t>IV. Otros acreedores</t>
  </si>
  <si>
    <t>V. Desembolsos pendientes sobre acciones no exigidos</t>
  </si>
  <si>
    <t>VI. Acreedores por operaciones de tráfico a largo plazo</t>
  </si>
  <si>
    <t>G) ACREEDORES A CORTO PLAZO</t>
  </si>
  <si>
    <t>III. Deudas con entidades / cámaras del grupo y asociadas a corto plazo</t>
  </si>
  <si>
    <t>IV. Acreedores presupues. y no presupues. / acreedores comerciales</t>
  </si>
  <si>
    <t>V. Otras deudas no comerciales</t>
  </si>
  <si>
    <t>VIII. Provisiones para operaciones de tráfico / actividad</t>
  </si>
  <si>
    <t>IX. Ajustes por periodificación</t>
  </si>
  <si>
    <t>H) PROVISIONES PARA RIEGOS Y GASTOS A CORTO PLAZO</t>
  </si>
  <si>
    <t>PASIVO</t>
  </si>
  <si>
    <t>TOTAL ACTIVO (A + B + C + D + E)</t>
  </si>
  <si>
    <t>III. Deudas con entidades / cámaras del grupo y asociadas a largo plazo</t>
  </si>
  <si>
    <t>VIII. Resto partidas cuentas consolidadas</t>
  </si>
  <si>
    <t>I. Patrimo. (subsec. admi. y empr. cam.) / Dota. funda. o fondo social (fundaciones)</t>
  </si>
  <si>
    <t>7. Otros ingresos de explotación / gestión</t>
  </si>
  <si>
    <t xml:space="preserve">8. Reintegros (subsector administrativo) </t>
  </si>
  <si>
    <t>9. Ventas y otros ingresos ordinarios de la actividad mercantil (fundaciones)</t>
  </si>
  <si>
    <t>A.1) INGRESOS DE GESTIÓN ORDINARIA   (1+2+3+4+5+6+7+8+9)</t>
  </si>
  <si>
    <t>10. Gastos de personal y prestaciones sociales (a+b)</t>
  </si>
  <si>
    <t>11. Transferencias y subvenciones entregadas   (a+b)</t>
  </si>
  <si>
    <t>12. Aprovisionamientos / consumos de explotación y otros gastos externos</t>
  </si>
  <si>
    <t>13. Variación de las provisiones de tráfico / actividad</t>
  </si>
  <si>
    <t>14. Otros gastos de explotación / gestión</t>
  </si>
  <si>
    <t>15. Amortización del inmovilizado</t>
  </si>
  <si>
    <t>16. Ayudas monetarias y otros (fundaciones)</t>
  </si>
  <si>
    <t>A.2) GASTOS DE GESTIÓN ORDINARIA   (10+11+12+13+14+15+16)</t>
  </si>
  <si>
    <t>17.  Subvenciones de capital / donaciones y legados transferidas al resultado del ejercicio</t>
  </si>
  <si>
    <t>18. Ingresos extraordinarios, e ingresos y beneficios de otros ejercicios</t>
  </si>
  <si>
    <t>19. Gastos extraordinarios, y gastos y pérdidas de otros ejercicios</t>
  </si>
  <si>
    <t>20. Pérd. y benef. proced. del inmovil. material, inmat. y carte. de control / enajena. de parti. (consol.)</t>
  </si>
  <si>
    <t>21. Variación de las provisiones de inmovilizado inmaterial, material y cartera de control</t>
  </si>
  <si>
    <t>22. Pérdi. y benef. con acc. y obl. propi. / Amortiz. fondo comerci. y rever. dif. neg. consol. (ctas. Consol.)</t>
  </si>
  <si>
    <t>22.bis. Cuotas voluntarias (subsector cameral)</t>
  </si>
  <si>
    <t>A.4) RESULTADO DE LAS OPERACIONES NO FINANCIERAS (A.3+17+18+19+20+21+22+22bis)</t>
  </si>
  <si>
    <t>23. Ingresos de particip. en capital, ingresos de otros valores nego.</t>
  </si>
  <si>
    <t>24. Ingresos financieros y otros intereses e ingresos asimilados</t>
  </si>
  <si>
    <t>25. Gastos financieros y asimilables (subsector administrativo)</t>
  </si>
  <si>
    <t>26. Gastos financieros y asimilados (resto subsectores)</t>
  </si>
  <si>
    <t>27. Variación de las provisiones de inversiones financieras (subsector administrativo)</t>
  </si>
  <si>
    <t>28. Variación de las provisiones de inversiones financieras (resto subsectores)</t>
  </si>
  <si>
    <t>29. Diferencias de cambio netas</t>
  </si>
  <si>
    <t>30. Pérdidas y beneficios de invers. finan. tempo. y rdos. netos de conver. (cuentas consolidadas)</t>
  </si>
  <si>
    <t>A.5) RESULTADO DE LAS OPERACIONES FINANCIERAS (23+24+25+26+27+28+29+30)</t>
  </si>
  <si>
    <t>31. Resultados participación en sociedades puestas en equivalencia</t>
  </si>
  <si>
    <t>A.6) RESULTADO (AHORRO/DESAHORRO) ANTES DE IMPUESTOS (A.4+A.5+31)</t>
  </si>
  <si>
    <t>32. Impuesto sobre beneficios y otros impuestos</t>
  </si>
  <si>
    <t>A.7) RESULTADO DEL EJERCICIO POR TODAS LAS OPERACIONES (A.6+32)</t>
  </si>
  <si>
    <t>33. Resultado atribuido a socios externos</t>
  </si>
  <si>
    <t>A.8) RESULTADO DEL EJERCICIO (A.7+33)</t>
  </si>
  <si>
    <t xml:space="preserve">(a) Incluye en el denominador: la agrupación A.2) y los epífgrafes 19., 25, y 26. de la cuenta de pérdidas y ganancias y en el numerador: todos los epígrafes de la agrupación G) Acreedores a corto </t>
  </si>
  <si>
    <t>TOTAL PASIVO (A + B + C + D + E + F + G + H)</t>
  </si>
  <si>
    <t>(b) Incluye en el denominador: las partidas 10, 11, 12, 14 y 16 de los gastos de gestión ordinaria, y en el numerador: Los epígrafes III a VII y el IX, de G) Acreedores a corto plazo.</t>
  </si>
  <si>
    <t xml:space="preserve">plazo, salvo su epígrafe VIII Provisiones para operaciones de tráfico. </t>
  </si>
  <si>
    <t>8. Otros gastos de explotación sobre GGOR</t>
  </si>
  <si>
    <t>Instrumental</t>
  </si>
  <si>
    <t>Empresarial</t>
  </si>
  <si>
    <t>Estimativo</t>
  </si>
  <si>
    <t>PGC privado 1990</t>
  </si>
  <si>
    <t xml:space="preserve">Sólo se presentan aquellos estados que son obligatorios para todas las entidades agregadas y determinada información de la memoria. El formato de la cuenta sigue una estructura análoga a la presentada en el PGC público 2010 del sector administrativo estatal. </t>
  </si>
  <si>
    <t>Los estados presentados no son consolidados. En consecuencia, no han sido eliminadas las operaciones entre las entidades, lo que provoca que las cifras pudieran no sean representativas en determinadas agrupaciones, epígrafes o partidas. En la Comunitat Valenciana no existe una norma que obligue a la consolidación de las cuentas del subsector empresarial. La relación de entidades agregadas figura en la hoja del libro "Entidades agregadas". Las hojas del libro que presentan estados, incluyen la información individual de cada entidad, en columnas ocultas que pueden visualizarse.</t>
  </si>
  <si>
    <t>Avales prestados por la Generalitat al subsector empresarial</t>
  </si>
  <si>
    <r>
      <t>FUENTE</t>
    </r>
    <r>
      <rPr>
        <sz val="12"/>
        <rFont val="Times New Roman"/>
        <family val="1"/>
      </rPr>
      <t>: Elaboración propia a partir de las cuentas rendidas.</t>
    </r>
  </si>
  <si>
    <t>Entidades de derecho público y sociedades mercantiles</t>
  </si>
  <si>
    <t>parte de alguno de los dos grupo anteriores, al haberse agregado sus</t>
  </si>
  <si>
    <t>X211A</t>
  </si>
  <si>
    <t>Gestión del Suelo de Alicante, S.A.</t>
  </si>
  <si>
    <t>Valencia Fomento Empresarial Sociedad de Capital Riesgo, S.A.</t>
  </si>
  <si>
    <t>Instituto Valenciano de Investiaciones Económicas S.A.</t>
  </si>
  <si>
    <t>X290</t>
  </si>
  <si>
    <t>Reciclados de Residuos La Plana, S.A.</t>
  </si>
  <si>
    <t>VII. Total acreedores a largo plazo en 0 entidades sin desglose agrupación</t>
  </si>
  <si>
    <t>X. Total acreedores a corto plazo en 5 entidades sin desglose agrupación</t>
  </si>
  <si>
    <t>Reciclatge de Residus L`Alcoià, El Comtat i la Foia de Castalla, S.A.</t>
  </si>
  <si>
    <t>Nova Gestió Urbana, S.A.</t>
  </si>
  <si>
    <t>Promociones de la Comunidad Valenciana, S.A.</t>
  </si>
  <si>
    <t>València, Ciència i Comunicacions, S.A.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</si>
</sst>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quot;€&quot;"/>
    <numFmt numFmtId="165" formatCode="#,##0.00\ &quot;€&quot;"/>
    <numFmt numFmtId="166" formatCode="0.0%"/>
    <numFmt numFmtId="167" formatCode="#,##0_);\(#,##0\)"/>
    <numFmt numFmtId="168" formatCode="0_)"/>
    <numFmt numFmtId="169" formatCode="#,##0\ &quot;empleados&quot;"/>
    <numFmt numFmtId="170" formatCode="#,##0.0%"/>
  </numFmts>
  <fonts count="14">
    <font>
      <sz val="10"/>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2"/>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s>
  <fills count="5">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11">
    <border>
      <left/>
      <right/>
      <top/>
      <bottom/>
      <diagonal/>
    </border>
    <border>
      <left style="thin"/>
      <right style="thin"/>
      <top style="thin"/>
      <bottom/>
    </border>
    <border>
      <left style="thin"/>
      <right style="thin"/>
      <top/>
      <bottom/>
    </border>
    <border>
      <left style="thin"/>
      <right style="thin"/>
      <top/>
      <bottom style="thin"/>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0" fillId="0" borderId="0">
      <alignment/>
      <protection/>
    </xf>
    <xf numFmtId="167" fontId="8" fillId="0" borderId="0">
      <alignment/>
      <protection/>
    </xf>
    <xf numFmtId="167" fontId="8" fillId="0" borderId="0">
      <alignment/>
      <protection/>
    </xf>
  </cellStyleXfs>
  <cellXfs count="126">
    <xf numFmtId="0" fontId="0" fillId="0" borderId="0" xfId="0"/>
    <xf numFmtId="0" fontId="4" fillId="2" borderId="0" xfId="0" applyFont="1" applyFill="1" applyBorder="1" applyAlignment="1">
      <alignment horizontal="left"/>
    </xf>
    <xf numFmtId="0" fontId="0" fillId="2" borderId="0" xfId="0" applyFill="1"/>
    <xf numFmtId="0" fontId="3" fillId="2" borderId="0" xfId="0" applyFont="1" applyFill="1"/>
    <xf numFmtId="0" fontId="6" fillId="2" borderId="0" xfId="0" applyFont="1" applyFill="1" applyBorder="1" applyAlignment="1">
      <alignment horizontal="lef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167" fontId="9" fillId="2" borderId="0" xfId="22" applyFont="1" applyFill="1" applyAlignment="1" applyProtection="1">
      <alignment horizontal="left"/>
      <protection/>
    </xf>
    <xf numFmtId="167" fontId="9" fillId="2" borderId="0" xfId="22" applyFont="1" applyFill="1" applyProtection="1">
      <alignment/>
      <protection/>
    </xf>
    <xf numFmtId="167" fontId="9" fillId="2" borderId="0" xfId="22" applyFont="1" applyFill="1" applyAlignment="1" applyProtection="1">
      <alignment horizontal="right"/>
      <protection/>
    </xf>
    <xf numFmtId="1" fontId="9" fillId="2" borderId="0" xfId="22" applyNumberFormat="1" applyFont="1" applyFill="1" applyAlignment="1" applyProtection="1">
      <alignment horizontal="right"/>
      <protection/>
    </xf>
    <xf numFmtId="167" fontId="10" fillId="2" borderId="0" xfId="22" applyFont="1" applyFill="1" applyProtection="1">
      <alignment/>
      <protection/>
    </xf>
    <xf numFmtId="167" fontId="9" fillId="2" borderId="4" xfId="22" applyFont="1" applyFill="1" applyBorder="1" applyProtection="1">
      <alignment/>
      <protection/>
    </xf>
    <xf numFmtId="167" fontId="10" fillId="2" borderId="4" xfId="22" applyFont="1" applyFill="1" applyBorder="1" applyProtection="1">
      <alignment/>
      <protection/>
    </xf>
    <xf numFmtId="167" fontId="4" fillId="2" borderId="4" xfId="22" applyFont="1" applyFill="1" applyBorder="1" applyAlignment="1" applyProtection="1">
      <alignment horizontal="right"/>
      <protection/>
    </xf>
    <xf numFmtId="4" fontId="3" fillId="2" borderId="4" xfId="0" applyNumberFormat="1" applyFont="1" applyFill="1" applyBorder="1"/>
    <xf numFmtId="167" fontId="10" fillId="2" borderId="0" xfId="22" applyFont="1" applyFill="1" applyBorder="1" applyProtection="1">
      <alignment/>
      <protection/>
    </xf>
    <xf numFmtId="167" fontId="9" fillId="2" borderId="0" xfId="22" applyFont="1" applyFill="1" applyBorder="1" applyProtection="1">
      <alignment/>
      <protection/>
    </xf>
    <xf numFmtId="167" fontId="4" fillId="2" borderId="0" xfId="22" applyFont="1" applyFill="1" applyBorder="1" applyAlignment="1" applyProtection="1">
      <alignment horizontal="right"/>
      <protection/>
    </xf>
    <xf numFmtId="4" fontId="3" fillId="2" borderId="0" xfId="0" applyNumberFormat="1" applyFont="1" applyFill="1" applyBorder="1"/>
    <xf numFmtId="167" fontId="10" fillId="2" borderId="5" xfId="23" applyFont="1" applyFill="1" applyBorder="1">
      <alignment/>
      <protection/>
    </xf>
    <xf numFmtId="167" fontId="10" fillId="2" borderId="5" xfId="23" applyFont="1" applyFill="1" applyBorder="1" applyProtection="1">
      <alignment/>
      <protection/>
    </xf>
    <xf numFmtId="167" fontId="10" fillId="2" borderId="0" xfId="23" applyFont="1" applyFill="1" applyBorder="1">
      <alignment/>
      <protection/>
    </xf>
    <xf numFmtId="167" fontId="10" fillId="2" borderId="0" xfId="23" applyFont="1" applyFill="1" applyBorder="1" applyProtection="1">
      <alignment/>
      <protection/>
    </xf>
    <xf numFmtId="167" fontId="4" fillId="0" borderId="0" xfId="22" applyFont="1" applyFill="1" applyBorder="1" applyAlignment="1" applyProtection="1">
      <alignment horizontal="right"/>
      <protection/>
    </xf>
    <xf numFmtId="167" fontId="5" fillId="2" borderId="0" xfId="23" applyFont="1" applyFill="1" applyBorder="1">
      <alignment/>
      <protection/>
    </xf>
    <xf numFmtId="167" fontId="9" fillId="2" borderId="0" xfId="23" applyFont="1" applyFill="1" applyBorder="1">
      <alignment/>
      <protection/>
    </xf>
    <xf numFmtId="167" fontId="4" fillId="2" borderId="0" xfId="22" applyFont="1" applyFill="1" applyAlignment="1" applyProtection="1">
      <alignment horizontal="left"/>
      <protection/>
    </xf>
    <xf numFmtId="4" fontId="3" fillId="2" borderId="0" xfId="0" applyNumberFormat="1" applyFont="1" applyFill="1"/>
    <xf numFmtId="0" fontId="6" fillId="3" borderId="4" xfId="0" applyFont="1" applyFill="1" applyBorder="1" applyAlignment="1">
      <alignment horizontal="left" vertical="center" wrapText="1"/>
    </xf>
    <xf numFmtId="1" fontId="6" fillId="3" borderId="4" xfId="0" applyNumberFormat="1" applyFont="1" applyFill="1" applyBorder="1" applyAlignment="1">
      <alignment horizontal="right" vertical="center" wrapText="1"/>
    </xf>
    <xf numFmtId="4" fontId="6" fillId="3" borderId="4" xfId="0" applyNumberFormat="1" applyFont="1" applyFill="1" applyBorder="1" applyAlignment="1">
      <alignment horizontal="right" vertical="center" wrapText="1"/>
    </xf>
    <xf numFmtId="0" fontId="6" fillId="2" borderId="6" xfId="0" applyFont="1" applyFill="1" applyBorder="1" applyAlignment="1">
      <alignment horizontal="left"/>
    </xf>
    <xf numFmtId="4" fontId="6" fillId="2" borderId="6" xfId="0" applyNumberFormat="1" applyFont="1" applyFill="1" applyBorder="1"/>
    <xf numFmtId="166" fontId="6" fillId="2" borderId="6" xfId="0" applyNumberFormat="1" applyFont="1" applyFill="1" applyBorder="1" applyAlignment="1">
      <alignment horizontal="right"/>
    </xf>
    <xf numFmtId="0" fontId="4" fillId="2" borderId="0" xfId="0" applyFont="1" applyFill="1" applyBorder="1"/>
    <xf numFmtId="0" fontId="4" fillId="2" borderId="0" xfId="0" applyFont="1" applyFill="1"/>
    <xf numFmtId="4" fontId="6" fillId="2" borderId="0" xfId="0" applyNumberFormat="1" applyFont="1" applyFill="1" applyBorder="1"/>
    <xf numFmtId="166" fontId="6" fillId="2" borderId="0" xfId="0" applyNumberFormat="1" applyFont="1" applyFill="1" applyBorder="1" applyAlignment="1">
      <alignment horizontal="right"/>
    </xf>
    <xf numFmtId="166" fontId="4" fillId="2" borderId="0" xfId="0" applyNumberFormat="1" applyFont="1" applyFill="1" applyBorder="1" applyAlignment="1">
      <alignment horizontal="right"/>
    </xf>
    <xf numFmtId="4" fontId="4" fillId="2" borderId="0" xfId="0" applyNumberFormat="1" applyFont="1" applyFill="1" applyBorder="1"/>
    <xf numFmtId="0" fontId="6" fillId="3" borderId="7" xfId="0" applyFont="1" applyFill="1" applyBorder="1" applyAlignment="1">
      <alignment horizontal="left"/>
    </xf>
    <xf numFmtId="166" fontId="6" fillId="3" borderId="7" xfId="0" applyNumberFormat="1" applyFont="1" applyFill="1" applyBorder="1" applyAlignment="1">
      <alignment horizontal="right"/>
    </xf>
    <xf numFmtId="166" fontId="6" fillId="2" borderId="0" xfId="0" applyNumberFormat="1" applyFont="1" applyFill="1" applyBorder="1"/>
    <xf numFmtId="4" fontId="4" fillId="2" borderId="0" xfId="0" applyNumberFormat="1" applyFont="1" applyFill="1"/>
    <xf numFmtId="166" fontId="6" fillId="3" borderId="0" xfId="0" applyNumberFormat="1" applyFont="1" applyFill="1" applyBorder="1" applyAlignment="1">
      <alignment horizontal="right"/>
    </xf>
    <xf numFmtId="0" fontId="4" fillId="2" borderId="0" xfId="0" applyFont="1" applyFill="1" applyBorder="1" applyAlignment="1">
      <alignment horizontal="center"/>
    </xf>
    <xf numFmtId="165" fontId="4" fillId="2" borderId="0" xfId="0" applyNumberFormat="1" applyFont="1" applyFill="1" applyBorder="1" applyAlignment="1">
      <alignment horizontal="right"/>
    </xf>
    <xf numFmtId="4" fontId="4" fillId="2" borderId="0" xfId="0" applyNumberFormat="1" applyFont="1" applyFill="1" applyBorder="1" applyAlignment="1">
      <alignment horizontal="right"/>
    </xf>
    <xf numFmtId="167" fontId="4" fillId="2" borderId="5" xfId="22" applyFont="1" applyFill="1" applyBorder="1" applyAlignment="1" applyProtection="1">
      <alignment horizontal="right"/>
      <protection/>
    </xf>
    <xf numFmtId="167" fontId="4" fillId="2" borderId="0" xfId="22" applyFont="1" applyFill="1" applyProtection="1">
      <alignment/>
      <protection/>
    </xf>
    <xf numFmtId="167" fontId="8" fillId="2" borderId="0" xfId="22" applyFill="1">
      <alignment/>
      <protection/>
    </xf>
    <xf numFmtId="167" fontId="8" fillId="2" borderId="0" xfId="22" applyFont="1" applyFill="1">
      <alignment/>
      <protection/>
    </xf>
    <xf numFmtId="167" fontId="12" fillId="2" borderId="0" xfId="23" applyFont="1" applyFill="1" applyProtection="1">
      <alignment/>
      <protection locked="0"/>
    </xf>
    <xf numFmtId="167" fontId="4" fillId="2" borderId="0" xfId="23" applyFont="1" applyFill="1" applyProtection="1">
      <alignment/>
      <protection/>
    </xf>
    <xf numFmtId="167" fontId="10" fillId="2" borderId="0" xfId="23" applyFont="1" applyFill="1" applyBorder="1" applyAlignment="1" applyProtection="1">
      <alignment/>
      <protection/>
    </xf>
    <xf numFmtId="1" fontId="4" fillId="2" borderId="0" xfId="22" applyNumberFormat="1" applyFont="1" applyFill="1" applyAlignment="1" applyProtection="1">
      <alignment horizontal="right"/>
      <protection/>
    </xf>
    <xf numFmtId="1" fontId="6" fillId="3" borderId="4" xfId="0" applyNumberFormat="1" applyFont="1" applyFill="1" applyBorder="1" applyAlignment="1">
      <alignment horizontal="left" vertical="center" wrapText="1"/>
    </xf>
    <xf numFmtId="0" fontId="3" fillId="3" borderId="4" xfId="0" applyFont="1" applyFill="1" applyBorder="1"/>
    <xf numFmtId="0" fontId="6" fillId="2" borderId="8" xfId="0" applyFont="1" applyFill="1" applyBorder="1"/>
    <xf numFmtId="4" fontId="6" fillId="2" borderId="8" xfId="0" applyNumberFormat="1" applyFont="1" applyFill="1" applyBorder="1"/>
    <xf numFmtId="0" fontId="4" fillId="2" borderId="8" xfId="0" applyFont="1" applyFill="1" applyBorder="1"/>
    <xf numFmtId="4" fontId="3" fillId="2" borderId="8" xfId="0" applyNumberFormat="1" applyFont="1" applyFill="1" applyBorder="1"/>
    <xf numFmtId="0" fontId="3" fillId="2" borderId="8" xfId="0" applyFont="1" applyFill="1" applyBorder="1"/>
    <xf numFmtId="0" fontId="6" fillId="2" borderId="0" xfId="0" applyFont="1" applyFill="1" applyBorder="1"/>
    <xf numFmtId="0" fontId="3" fillId="2" borderId="0" xfId="0" applyFont="1" applyFill="1" applyBorder="1"/>
    <xf numFmtId="0" fontId="4" fillId="2" borderId="0" xfId="0" applyFont="1" applyFill="1" applyBorder="1" applyAlignment="1">
      <alignment horizontal="left" indent="1"/>
    </xf>
    <xf numFmtId="170"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2" fontId="4" fillId="2" borderId="0" xfId="0" applyNumberFormat="1" applyFont="1" applyFill="1" applyBorder="1" applyAlignment="1">
      <alignment horizontal="right"/>
    </xf>
    <xf numFmtId="0" fontId="11" fillId="2" borderId="0" xfId="0" applyFont="1" applyFill="1" applyBorder="1"/>
    <xf numFmtId="0" fontId="6" fillId="2" borderId="6" xfId="0" applyFont="1" applyFill="1" applyBorder="1"/>
    <xf numFmtId="0" fontId="4" fillId="2" borderId="5" xfId="0" applyFont="1" applyFill="1" applyBorder="1"/>
    <xf numFmtId="170" fontId="4" fillId="2" borderId="5" xfId="0" applyNumberFormat="1" applyFont="1" applyFill="1" applyBorder="1" applyAlignment="1">
      <alignment horizontal="right"/>
    </xf>
    <xf numFmtId="0" fontId="6" fillId="3" borderId="6" xfId="0" applyFont="1" applyFill="1" applyBorder="1"/>
    <xf numFmtId="165" fontId="6" fillId="2" borderId="0" xfId="0" applyNumberFormat="1" applyFont="1" applyFill="1" applyBorder="1" applyAlignment="1">
      <alignment horizontal="right"/>
    </xf>
    <xf numFmtId="167" fontId="5" fillId="2" borderId="4" xfId="23" applyNumberFormat="1" applyFont="1" applyFill="1" applyBorder="1" applyProtection="1">
      <alignment/>
      <protection locked="0"/>
    </xf>
    <xf numFmtId="167" fontId="10" fillId="0" borderId="5" xfId="22" applyFont="1" applyFill="1" applyBorder="1" applyAlignment="1" applyProtection="1">
      <alignment horizontal="right"/>
      <protection/>
    </xf>
    <xf numFmtId="167" fontId="10" fillId="2" borderId="5" xfId="22" applyFont="1" applyFill="1" applyBorder="1" applyAlignment="1" applyProtection="1">
      <alignment/>
      <protection/>
    </xf>
    <xf numFmtId="167" fontId="9" fillId="2" borderId="0" xfId="23" applyNumberFormat="1" applyFont="1" applyFill="1" applyBorder="1" applyProtection="1">
      <alignment/>
      <protection locked="0"/>
    </xf>
    <xf numFmtId="167" fontId="5" fillId="3" borderId="4" xfId="23" applyFont="1" applyFill="1" applyBorder="1">
      <alignment/>
      <protection/>
    </xf>
    <xf numFmtId="167" fontId="10" fillId="3" borderId="4" xfId="23" applyFont="1" applyFill="1" applyBorder="1" applyProtection="1">
      <alignment/>
      <protection/>
    </xf>
    <xf numFmtId="0" fontId="4" fillId="2" borderId="0" xfId="0" applyFont="1" applyFill="1" applyBorder="1" applyAlignment="1" applyProtection="1">
      <alignment horizontal="left"/>
      <protection locked="0"/>
    </xf>
    <xf numFmtId="0" fontId="4" fillId="2" borderId="5" xfId="0" applyFont="1" applyFill="1" applyBorder="1" applyAlignment="1">
      <alignment horizontal="left"/>
    </xf>
    <xf numFmtId="0" fontId="6" fillId="2" borderId="5"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Alignment="1">
      <alignment horizontal="left"/>
    </xf>
    <xf numFmtId="0" fontId="4" fillId="2" borderId="5" xfId="0" applyFont="1" applyFill="1" applyBorder="1" applyAlignment="1" applyProtection="1">
      <alignment horizontal="left"/>
      <protection locked="0"/>
    </xf>
    <xf numFmtId="0" fontId="3" fillId="2" borderId="5" xfId="0" applyFont="1" applyFill="1" applyBorder="1" applyAlignment="1">
      <alignment horizontal="left"/>
    </xf>
    <xf numFmtId="0" fontId="3" fillId="2" borderId="0" xfId="0" applyFont="1" applyFill="1" applyAlignment="1">
      <alignment horizontal="left"/>
    </xf>
    <xf numFmtId="168" fontId="13" fillId="2" borderId="0" xfId="23" applyNumberFormat="1" applyFont="1" applyFill="1" applyBorder="1" applyAlignment="1" applyProtection="1" quotePrefix="1">
      <alignment horizontal="right"/>
      <protection locked="0"/>
    </xf>
    <xf numFmtId="0" fontId="0" fillId="0" borderId="5" xfId="0" applyBorder="1"/>
    <xf numFmtId="167" fontId="4" fillId="2" borderId="0" xfId="23" applyFont="1" applyFill="1" applyBorder="1">
      <alignment/>
      <protection/>
    </xf>
    <xf numFmtId="167" fontId="4" fillId="2" borderId="0" xfId="23" applyFont="1" applyFill="1" applyBorder="1" applyProtection="1">
      <alignment/>
      <protection/>
    </xf>
    <xf numFmtId="167" fontId="4" fillId="2" borderId="0" xfId="23" applyFont="1" applyFill="1" applyBorder="1" applyAlignment="1" applyProtection="1">
      <alignment/>
      <protection/>
    </xf>
    <xf numFmtId="167" fontId="3" fillId="2" borderId="0" xfId="22" applyFont="1" applyFill="1" applyProtection="1">
      <alignment/>
      <protection/>
    </xf>
    <xf numFmtId="167" fontId="5" fillId="2" borderId="0" xfId="22" applyFont="1" applyFill="1" applyProtection="1">
      <alignment/>
      <protection/>
    </xf>
    <xf numFmtId="165" fontId="4" fillId="2" borderId="9" xfId="0" applyNumberFormat="1" applyFont="1" applyFill="1" applyBorder="1" applyAlignment="1">
      <alignment horizontal="right"/>
    </xf>
    <xf numFmtId="169" fontId="4" fillId="2" borderId="0" xfId="0" applyNumberFormat="1" applyFont="1" applyFill="1" applyBorder="1" applyAlignment="1">
      <alignment horizontal="right"/>
    </xf>
    <xf numFmtId="0" fontId="9" fillId="3" borderId="4" xfId="0" applyFont="1" applyFill="1" applyBorder="1" applyAlignment="1">
      <alignment vertical="center" wrapText="1"/>
    </xf>
    <xf numFmtId="0" fontId="4" fillId="2" borderId="8" xfId="0" applyFont="1" applyFill="1" applyBorder="1" applyAlignment="1">
      <alignment horizontal="left"/>
    </xf>
    <xf numFmtId="0" fontId="4" fillId="4" borderId="5" xfId="0" applyFont="1" applyFill="1" applyBorder="1" applyAlignment="1">
      <alignment/>
    </xf>
    <xf numFmtId="0" fontId="6" fillId="4" borderId="5" xfId="0" applyFont="1" applyFill="1" applyBorder="1" applyAlignment="1">
      <alignment/>
    </xf>
    <xf numFmtId="169" fontId="4" fillId="2" borderId="5" xfId="0" applyNumberFormat="1" applyFont="1" applyFill="1" applyBorder="1" applyAlignment="1">
      <alignment horizontal="right"/>
    </xf>
    <xf numFmtId="1" fontId="4" fillId="2" borderId="0" xfId="0" applyNumberFormat="1" applyFont="1" applyFill="1" applyBorder="1" applyAlignment="1" applyProtection="1">
      <alignment horizontal="left"/>
      <protection locked="0"/>
    </xf>
    <xf numFmtId="167" fontId="6" fillId="3" borderId="4" xfId="23" applyFont="1" applyFill="1" applyBorder="1" applyAlignment="1" applyProtection="1">
      <alignment vertical="center"/>
      <protection/>
    </xf>
    <xf numFmtId="165" fontId="4" fillId="2" borderId="0" xfId="0" applyNumberFormat="1" applyFont="1" applyFill="1"/>
    <xf numFmtId="0" fontId="6" fillId="2" borderId="10" xfId="0" applyFont="1" applyFill="1" applyBorder="1" applyAlignment="1">
      <alignment horizontal="left"/>
    </xf>
    <xf numFmtId="166" fontId="6" fillId="2" borderId="10" xfId="0" applyNumberFormat="1" applyFont="1" applyFill="1" applyBorder="1" applyAlignment="1">
      <alignment horizontal="right"/>
    </xf>
    <xf numFmtId="0" fontId="0" fillId="0" borderId="0" xfId="0" applyAlignment="1">
      <alignment shrinkToFit="1"/>
    </xf>
    <xf numFmtId="4" fontId="6" fillId="3" borderId="6" xfId="0" applyNumberFormat="1" applyFont="1" applyFill="1" applyBorder="1" applyAlignment="1">
      <alignment horizontal="right"/>
    </xf>
    <xf numFmtId="4" fontId="6" fillId="2" borderId="6" xfId="0" applyNumberFormat="1" applyFont="1" applyFill="1" applyBorder="1" applyAlignment="1">
      <alignment horizontal="right"/>
    </xf>
    <xf numFmtId="4" fontId="6" fillId="2" borderId="0" xfId="0" applyNumberFormat="1" applyFont="1" applyFill="1" applyBorder="1" applyAlignment="1">
      <alignment horizontal="right"/>
    </xf>
    <xf numFmtId="4" fontId="6" fillId="3" borderId="7" xfId="0" applyNumberFormat="1" applyFont="1" applyFill="1" applyBorder="1" applyAlignment="1">
      <alignment horizontal="right"/>
    </xf>
    <xf numFmtId="4" fontId="6" fillId="2" borderId="10" xfId="0" applyNumberFormat="1" applyFont="1" applyFill="1" applyBorder="1" applyAlignment="1">
      <alignment horizontal="right"/>
    </xf>
    <xf numFmtId="0" fontId="4" fillId="2" borderId="0" xfId="23" applyNumberFormat="1" applyFont="1" applyFill="1" applyBorder="1" applyAlignment="1" applyProtection="1">
      <alignment horizontal="center"/>
      <protection/>
    </xf>
    <xf numFmtId="4" fontId="4" fillId="2" borderId="0" xfId="0" applyNumberFormat="1" applyFont="1" applyFill="1" applyBorder="1" applyAlignment="1">
      <alignment horizontal="center"/>
    </xf>
    <xf numFmtId="4" fontId="4" fillId="0" borderId="0" xfId="0" applyNumberFormat="1" applyFont="1" applyFill="1" applyBorder="1" applyAlignment="1">
      <alignment horizontal="center" vertical="center" wrapText="1"/>
    </xf>
    <xf numFmtId="165" fontId="4" fillId="2" borderId="0" xfId="0" applyNumberFormat="1" applyFont="1" applyFill="1" applyBorder="1" applyAlignment="1">
      <alignment horizontal="center"/>
    </xf>
    <xf numFmtId="165" fontId="4" fillId="2" borderId="5" xfId="0" applyNumberFormat="1" applyFont="1" applyFill="1" applyBorder="1" applyAlignment="1">
      <alignment horizontal="right"/>
    </xf>
    <xf numFmtId="0" fontId="4" fillId="2" borderId="0" xfId="0" applyFont="1" applyFill="1" applyBorder="1" applyAlignment="1">
      <alignment horizontal="justify" vertical="center" wrapText="1" readingOrder="1"/>
    </xf>
    <xf numFmtId="167" fontId="10" fillId="2" borderId="5" xfId="22" applyFont="1" applyFill="1" applyBorder="1" applyAlignment="1" applyProtection="1">
      <alignment horizontal="right"/>
      <protection/>
    </xf>
    <xf numFmtId="0" fontId="6" fillId="3" borderId="4" xfId="0" applyFont="1" applyFill="1" applyBorder="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No-definido" xfId="20"/>
    <cellStyle name="Normal 2" xfId="21"/>
    <cellStyle name="Normal_cuenta 00 AGOST" xfId="22"/>
    <cellStyle name="Normal_cuenta 01 AGOST"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523875</xdr:colOff>
      <xdr:row>1</xdr:row>
      <xdr:rowOff>9525</xdr:rowOff>
    </xdr:to>
    <xdr:pic>
      <xdr:nvPicPr>
        <xdr:cNvPr id="1257"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85725"/>
          <a:ext cx="514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2281"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3305"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1</xdr:row>
      <xdr:rowOff>38100</xdr:rowOff>
    </xdr:to>
    <xdr:pic>
      <xdr:nvPicPr>
        <xdr:cNvPr id="4330" name="Picture 2"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000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38100</xdr:rowOff>
    </xdr:to>
    <xdr:pic>
      <xdr:nvPicPr>
        <xdr:cNvPr id="5353"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19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1995\22100_X201_1995.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995\22202_X201_1995.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995\22205_X201_1995.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995\22206_X201_1995.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995\22231_X211A_1995.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995\22233_X211A_1995.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polo\badespav\1995\22234_X211A_1995.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1995\22235_X211_1995.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1995\22236_X211A_1995.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1995\22240_X211A_1995.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995\22901_X291_199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995\22102_X201_199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95\22103_X201_199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995\22104_X201_199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995\22105_X201_199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995\22106_X201_199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995\22107_X201_199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995\22200_X201_1995.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995\22201_X201_19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162.254,99</v>
          </cell>
        </row>
        <row r="4">
          <cell r="D4" t="str">
            <v>35.987.921,84</v>
          </cell>
          <cell r="L4" t="str">
            <v>225.326,88</v>
          </cell>
        </row>
        <row r="5">
          <cell r="D5" t="str">
            <v>0,00</v>
          </cell>
          <cell r="L5" t="str">
            <v>0,00</v>
          </cell>
        </row>
        <row r="6">
          <cell r="D6" t="str">
            <v>1.065.737,80</v>
          </cell>
          <cell r="L6" t="str">
            <v>0,00</v>
          </cell>
        </row>
        <row r="7">
          <cell r="L7" t="str">
            <v>0,00</v>
          </cell>
        </row>
        <row r="14">
          <cell r="L14" t="str">
            <v>-63.071,89</v>
          </cell>
        </row>
        <row r="17">
          <cell r="D17" t="str">
            <v>34.838.447,68</v>
          </cell>
          <cell r="L17" t="str">
            <v>-30.059.197,88</v>
          </cell>
        </row>
        <row r="18">
          <cell r="L18" t="str">
            <v>30.059.197,88</v>
          </cell>
        </row>
        <row r="19">
          <cell r="L19" t="str">
            <v>0,00</v>
          </cell>
        </row>
        <row r="20">
          <cell r="L20" t="str">
            <v>0,00</v>
          </cell>
        </row>
        <row r="21">
          <cell r="L21" t="str">
            <v>36.980.330,82</v>
          </cell>
        </row>
        <row r="25">
          <cell r="D25" t="str">
            <v>83.736,37</v>
          </cell>
        </row>
        <row r="26">
          <cell r="L26" t="str">
            <v>465.360,94</v>
          </cell>
        </row>
        <row r="31">
          <cell r="L31" t="str">
            <v>9.389,01</v>
          </cell>
        </row>
        <row r="32">
          <cell r="L32" t="str">
            <v>0,00</v>
          </cell>
        </row>
        <row r="35">
          <cell r="D35" t="str">
            <v>0,00</v>
          </cell>
        </row>
        <row r="36">
          <cell r="D36" t="str">
            <v>0,00</v>
          </cell>
          <cell r="L36" t="str">
            <v>0,00</v>
          </cell>
        </row>
        <row r="37">
          <cell r="D37" t="str">
            <v>0,00</v>
          </cell>
        </row>
        <row r="38">
          <cell r="D38" t="str">
            <v>28.702.504,63</v>
          </cell>
        </row>
        <row r="39">
          <cell r="D39" t="str">
            <v>0,00</v>
          </cell>
          <cell r="L39" t="str">
            <v>0,00</v>
          </cell>
        </row>
        <row r="40">
          <cell r="D40" t="str">
            <v>0,00</v>
          </cell>
        </row>
        <row r="42">
          <cell r="L42" t="str">
            <v>9.389,01</v>
          </cell>
        </row>
        <row r="47">
          <cell r="L47" t="str">
            <v>0,00</v>
          </cell>
        </row>
        <row r="48">
          <cell r="D48" t="str">
            <v>27.519.226,77</v>
          </cell>
        </row>
        <row r="51">
          <cell r="L51" t="str">
            <v>0,00</v>
          </cell>
        </row>
        <row r="52">
          <cell r="L52" t="str">
            <v>27.073.090,72</v>
          </cell>
        </row>
        <row r="53">
          <cell r="L53" t="str">
            <v>0,00</v>
          </cell>
        </row>
        <row r="56">
          <cell r="D56" t="str">
            <v>38.110,90</v>
          </cell>
        </row>
        <row r="58">
          <cell r="L58" t="str">
            <v>0,00</v>
          </cell>
        </row>
        <row r="62">
          <cell r="L62" t="str">
            <v>9.190.006,13</v>
          </cell>
        </row>
        <row r="65">
          <cell r="D65" t="str">
            <v>0,00</v>
          </cell>
          <cell r="L65" t="str">
            <v>0,00</v>
          </cell>
        </row>
        <row r="66">
          <cell r="D66" t="str">
            <v>1.145.166,96</v>
          </cell>
        </row>
        <row r="67">
          <cell r="D67" t="str">
            <v>0,00</v>
          </cell>
        </row>
        <row r="69">
          <cell r="L69" t="str">
            <v>17.883.084,59</v>
          </cell>
        </row>
        <row r="75">
          <cell r="L75" t="str">
            <v>0,00</v>
          </cell>
        </row>
        <row r="76">
          <cell r="L76" t="str">
            <v>0,00</v>
          </cell>
        </row>
        <row r="77">
          <cell r="L77" t="str">
            <v>0,00</v>
          </cell>
        </row>
      </sheetData>
      <sheetData sheetId="2">
        <row r="4">
          <cell r="D4" t="str">
            <v>0,00</v>
          </cell>
          <cell r="L4" t="str">
            <v>565.569,68</v>
          </cell>
        </row>
        <row r="5">
          <cell r="D5" t="str">
            <v>29.108.051,34</v>
          </cell>
        </row>
        <row r="9">
          <cell r="L9" t="str">
            <v>0,00</v>
          </cell>
        </row>
        <row r="10">
          <cell r="L10" t="str">
            <v>0,00</v>
          </cell>
        </row>
        <row r="11">
          <cell r="D11" t="str">
            <v>2.715.293,31</v>
          </cell>
          <cell r="L11" t="str">
            <v>698.374,69</v>
          </cell>
        </row>
        <row r="12">
          <cell r="D12" t="str">
            <v>818.155,76</v>
          </cell>
        </row>
        <row r="13">
          <cell r="D13" t="str">
            <v>1.079.560,83</v>
          </cell>
        </row>
        <row r="14">
          <cell r="D14" t="str">
            <v>0,00</v>
          </cell>
        </row>
        <row r="16">
          <cell r="L16" t="str">
            <v>0,00</v>
          </cell>
        </row>
        <row r="18">
          <cell r="D18" t="str">
            <v>2.928.283,80</v>
          </cell>
        </row>
        <row r="20">
          <cell r="L20" t="str">
            <v>0,00</v>
          </cell>
        </row>
        <row r="24">
          <cell r="D24" t="str">
            <v>170.332,85</v>
          </cell>
          <cell r="L24" t="str">
            <v>323.572,19</v>
          </cell>
        </row>
        <row r="29">
          <cell r="D29" t="str">
            <v>0,00</v>
          </cell>
          <cell r="L29" t="str">
            <v>14.745,30</v>
          </cell>
        </row>
        <row r="30">
          <cell r="D30" t="str">
            <v>0,00</v>
          </cell>
        </row>
        <row r="32">
          <cell r="L32" t="str">
            <v>0,00</v>
          </cell>
        </row>
        <row r="33">
          <cell r="D33" t="str">
            <v>0,00</v>
          </cell>
          <cell r="L33" t="str">
            <v>0,00</v>
          </cell>
        </row>
        <row r="34">
          <cell r="D34" t="str">
            <v>297,99</v>
          </cell>
          <cell r="L34" t="str">
            <v>1.063.037,00</v>
          </cell>
        </row>
        <row r="35">
          <cell r="D35" t="str">
            <v>0,00</v>
          </cell>
          <cell r="L35" t="str">
            <v>25.903,62</v>
          </cell>
        </row>
        <row r="36">
          <cell r="D36" t="str">
            <v>0,00</v>
          </cell>
          <cell r="L36" t="str">
            <v>4.330.581,77</v>
          </cell>
        </row>
        <row r="37">
          <cell r="D37" t="str">
            <v>179.856,00</v>
          </cell>
        </row>
        <row r="40">
          <cell r="D40" t="str">
            <v>81.150,23</v>
          </cell>
        </row>
        <row r="41">
          <cell r="D41" t="str">
            <v>0,00</v>
          </cell>
        </row>
      </sheetData>
      <sheetData sheetId="3">
        <row r="6">
          <cell r="D6">
            <v>118</v>
          </cell>
        </row>
        <row r="10">
          <cell r="H10">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13.606,91</v>
          </cell>
          <cell r="L3" t="str">
            <v>6.847.691,51</v>
          </cell>
        </row>
        <row r="4">
          <cell r="D4" t="str">
            <v>22.179.546,36</v>
          </cell>
          <cell r="L4" t="str">
            <v>8.432.199,82</v>
          </cell>
        </row>
        <row r="5">
          <cell r="D5" t="str">
            <v>0,00</v>
          </cell>
          <cell r="L5" t="str">
            <v>0,00</v>
          </cell>
        </row>
        <row r="6">
          <cell r="D6" t="str">
            <v>23.577,70</v>
          </cell>
          <cell r="L6" t="str">
            <v>0,00</v>
          </cell>
        </row>
        <row r="7">
          <cell r="L7" t="str">
            <v>0,00</v>
          </cell>
        </row>
        <row r="14">
          <cell r="L14" t="str">
            <v>0,00</v>
          </cell>
        </row>
        <row r="17">
          <cell r="D17" t="str">
            <v>9.326.583,97</v>
          </cell>
          <cell r="L17" t="str">
            <v>-1.584.508,31</v>
          </cell>
        </row>
        <row r="18">
          <cell r="L18" t="str">
            <v>0,00</v>
          </cell>
        </row>
        <row r="19">
          <cell r="L19" t="str">
            <v>0,00</v>
          </cell>
        </row>
        <row r="20">
          <cell r="L20" t="str">
            <v>0,00</v>
          </cell>
        </row>
        <row r="21">
          <cell r="L21" t="str">
            <v>9.410.202,78</v>
          </cell>
        </row>
        <row r="25">
          <cell r="D25" t="str">
            <v>10.837.955,12</v>
          </cell>
        </row>
        <row r="26">
          <cell r="L26" t="str">
            <v>0,00</v>
          </cell>
        </row>
        <row r="31">
          <cell r="L31" t="str">
            <v>54.697.889,25</v>
          </cell>
        </row>
        <row r="32">
          <cell r="L32" t="str">
            <v>0,00</v>
          </cell>
        </row>
        <row r="35">
          <cell r="D35" t="str">
            <v>0,00</v>
          </cell>
        </row>
        <row r="36">
          <cell r="D36" t="str">
            <v>1.991.429,57</v>
          </cell>
          <cell r="L36" t="str">
            <v>53.318.566,47</v>
          </cell>
        </row>
        <row r="37">
          <cell r="D37" t="str">
            <v>390.153,02</v>
          </cell>
        </row>
        <row r="38">
          <cell r="D38" t="str">
            <v>195.389.341,65</v>
          </cell>
        </row>
        <row r="39">
          <cell r="D39" t="str">
            <v>0,00</v>
          </cell>
          <cell r="L39" t="str">
            <v>0,00</v>
          </cell>
        </row>
        <row r="40">
          <cell r="D40" t="str">
            <v>75.104.209,49</v>
          </cell>
        </row>
        <row r="42">
          <cell r="L42" t="str">
            <v>0,00</v>
          </cell>
        </row>
        <row r="47">
          <cell r="L47" t="str">
            <v>1.379.322,78</v>
          </cell>
        </row>
        <row r="48">
          <cell r="D48" t="str">
            <v>76.279.158,10</v>
          </cell>
        </row>
        <row r="51">
          <cell r="L51" t="str">
            <v>0,00</v>
          </cell>
        </row>
        <row r="52">
          <cell r="L52" t="str">
            <v>147.016.864,40</v>
          </cell>
        </row>
        <row r="53">
          <cell r="L53" t="str">
            <v>0,00</v>
          </cell>
        </row>
        <row r="56">
          <cell r="D56" t="str">
            <v>24.567.259,26</v>
          </cell>
        </row>
        <row r="58">
          <cell r="L58" t="str">
            <v>73.312.959,02</v>
          </cell>
        </row>
        <row r="62">
          <cell r="L62" t="str">
            <v>13.600.080,54</v>
          </cell>
        </row>
        <row r="65">
          <cell r="D65" t="str">
            <v>0,00</v>
          </cell>
          <cell r="L65" t="str">
            <v>51.333.603,79</v>
          </cell>
        </row>
        <row r="66">
          <cell r="D66" t="str">
            <v>19.433.828,57</v>
          </cell>
        </row>
        <row r="67">
          <cell r="D67" t="str">
            <v>4.886,23</v>
          </cell>
        </row>
        <row r="69">
          <cell r="L69" t="str">
            <v>7.401.343,86</v>
          </cell>
        </row>
        <row r="75">
          <cell r="L75" t="str">
            <v>144.158,76</v>
          </cell>
        </row>
        <row r="76">
          <cell r="L76" t="str">
            <v>1.224.718,43</v>
          </cell>
        </row>
        <row r="77">
          <cell r="L77" t="str">
            <v>0,00</v>
          </cell>
        </row>
      </sheetData>
      <sheetData sheetId="2">
        <row r="4">
          <cell r="D4" t="str">
            <v>0,00</v>
          </cell>
          <cell r="L4" t="str">
            <v>23.132.108,47</v>
          </cell>
        </row>
        <row r="5">
          <cell r="D5" t="str">
            <v>26.442.002,33</v>
          </cell>
        </row>
        <row r="9">
          <cell r="L9" t="str">
            <v>12.115.388,31</v>
          </cell>
        </row>
        <row r="10">
          <cell r="L10" t="str">
            <v>131.639,68</v>
          </cell>
        </row>
        <row r="11">
          <cell r="D11" t="str">
            <v>3.462.202,35</v>
          </cell>
          <cell r="L11" t="str">
            <v>5.867.158,29</v>
          </cell>
        </row>
        <row r="12">
          <cell r="D12" t="str">
            <v>1.012.687,37</v>
          </cell>
        </row>
        <row r="13">
          <cell r="D13" t="str">
            <v>240.879,64</v>
          </cell>
        </row>
        <row r="14">
          <cell r="D14" t="str">
            <v>24.004,42</v>
          </cell>
        </row>
        <row r="16">
          <cell r="L16" t="str">
            <v>0,00</v>
          </cell>
        </row>
        <row r="18">
          <cell r="D18" t="str">
            <v>3.413.418,20</v>
          </cell>
        </row>
        <row r="20">
          <cell r="L20" t="str">
            <v>2.585.253,57</v>
          </cell>
        </row>
        <row r="24">
          <cell r="D24" t="str">
            <v>11.103.951,05</v>
          </cell>
          <cell r="L24" t="str">
            <v>615.442,41</v>
          </cell>
        </row>
        <row r="29">
          <cell r="D29" t="str">
            <v>0,00</v>
          </cell>
          <cell r="L29" t="str">
            <v>0,00</v>
          </cell>
        </row>
        <row r="30">
          <cell r="D30" t="str">
            <v>0,00</v>
          </cell>
        </row>
        <row r="32">
          <cell r="L32" t="str">
            <v>5.300,93</v>
          </cell>
        </row>
        <row r="33">
          <cell r="D33" t="str">
            <v>-31.523,08</v>
          </cell>
          <cell r="L33" t="str">
            <v>0,00</v>
          </cell>
        </row>
        <row r="34">
          <cell r="D34" t="str">
            <v>0,00</v>
          </cell>
          <cell r="L34" t="str">
            <v>2.908.477,88</v>
          </cell>
        </row>
        <row r="35">
          <cell r="D35" t="str">
            <v>0,00</v>
          </cell>
          <cell r="L35" t="str">
            <v>24.960,03</v>
          </cell>
        </row>
        <row r="36">
          <cell r="D36" t="str">
            <v>36,06</v>
          </cell>
          <cell r="L36" t="str">
            <v>34.864,71</v>
          </cell>
        </row>
        <row r="37">
          <cell r="D37" t="str">
            <v>3.337.444,26</v>
          </cell>
        </row>
        <row r="40">
          <cell r="D40" t="str">
            <v>0,00</v>
          </cell>
        </row>
        <row r="41">
          <cell r="D41" t="str">
            <v>0,00</v>
          </cell>
        </row>
      </sheetData>
      <sheetData sheetId="3">
        <row r="6">
          <cell r="D6">
            <v>185</v>
          </cell>
        </row>
        <row r="10">
          <cell r="H10">
            <v>83630834.32500331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1.014.592,57</v>
          </cell>
        </row>
        <row r="4">
          <cell r="D4" t="str">
            <v>529.323,38</v>
          </cell>
          <cell r="L4" t="str">
            <v>1.352.277,23</v>
          </cell>
        </row>
        <row r="5">
          <cell r="D5" t="str">
            <v>0,00</v>
          </cell>
          <cell r="L5" t="str">
            <v>0,00</v>
          </cell>
        </row>
        <row r="6">
          <cell r="D6" t="str">
            <v>124.343,39</v>
          </cell>
          <cell r="L6" t="str">
            <v>0,00</v>
          </cell>
        </row>
        <row r="7">
          <cell r="L7" t="str">
            <v>124.463,60</v>
          </cell>
        </row>
        <row r="14">
          <cell r="L14" t="str">
            <v>-512.837,62</v>
          </cell>
        </row>
        <row r="17">
          <cell r="D17" t="str">
            <v>286.935,20</v>
          </cell>
          <cell r="L17" t="str">
            <v>50.689,36</v>
          </cell>
        </row>
        <row r="18">
          <cell r="L18" t="str">
            <v>0,00</v>
          </cell>
        </row>
        <row r="19">
          <cell r="L19" t="str">
            <v>0,00</v>
          </cell>
        </row>
        <row r="20">
          <cell r="L20" t="str">
            <v>0,00</v>
          </cell>
        </row>
        <row r="21">
          <cell r="L21" t="str">
            <v>164.935,75</v>
          </cell>
        </row>
        <row r="25">
          <cell r="D25" t="str">
            <v>118.044,79</v>
          </cell>
        </row>
        <row r="26">
          <cell r="L26" t="str">
            <v>0,00</v>
          </cell>
        </row>
        <row r="31">
          <cell r="L31" t="str">
            <v>0,00</v>
          </cell>
        </row>
        <row r="32">
          <cell r="L32" t="str">
            <v>0,00</v>
          </cell>
        </row>
        <row r="35">
          <cell r="D35" t="str">
            <v>0,00</v>
          </cell>
        </row>
        <row r="36">
          <cell r="D36" t="str">
            <v>0,00</v>
          </cell>
          <cell r="L36" t="str">
            <v>0,00</v>
          </cell>
        </row>
        <row r="37">
          <cell r="D37" t="str">
            <v>0,00</v>
          </cell>
        </row>
        <row r="38">
          <cell r="D38" t="str">
            <v>3.945.289,87</v>
          </cell>
        </row>
        <row r="39">
          <cell r="D39" t="str">
            <v>0,00</v>
          </cell>
          <cell r="L39" t="str">
            <v>0,00</v>
          </cell>
        </row>
        <row r="40">
          <cell r="D40" t="str">
            <v>0,00</v>
          </cell>
        </row>
        <row r="42">
          <cell r="L42" t="str">
            <v>0,00</v>
          </cell>
        </row>
        <row r="47">
          <cell r="L47" t="str">
            <v>0,00</v>
          </cell>
        </row>
        <row r="48">
          <cell r="D48" t="str">
            <v>3.225.944,49</v>
          </cell>
        </row>
        <row r="51">
          <cell r="L51" t="str">
            <v>0,00</v>
          </cell>
        </row>
        <row r="52">
          <cell r="L52" t="str">
            <v>3.295.084,92</v>
          </cell>
        </row>
        <row r="53">
          <cell r="L53" t="str">
            <v>0,00</v>
          </cell>
        </row>
        <row r="56">
          <cell r="D56" t="str">
            <v>24.274,88</v>
          </cell>
        </row>
        <row r="58">
          <cell r="L58" t="str">
            <v>726.954,19</v>
          </cell>
        </row>
        <row r="62">
          <cell r="L62" t="str">
            <v>0,00</v>
          </cell>
        </row>
        <row r="65">
          <cell r="D65" t="str">
            <v>0,00</v>
          </cell>
          <cell r="L65" t="str">
            <v>995.360,19</v>
          </cell>
        </row>
        <row r="66">
          <cell r="D66" t="str">
            <v>672.815,02</v>
          </cell>
        </row>
        <row r="67">
          <cell r="D67" t="str">
            <v>22.255,48</v>
          </cell>
        </row>
        <row r="69">
          <cell r="L69" t="str">
            <v>1.543.050,50</v>
          </cell>
        </row>
        <row r="75">
          <cell r="L75" t="str">
            <v>0,00</v>
          </cell>
        </row>
        <row r="76">
          <cell r="L76" t="str">
            <v>29.720,05</v>
          </cell>
        </row>
        <row r="77">
          <cell r="L77" t="str">
            <v>0,00</v>
          </cell>
        </row>
      </sheetData>
      <sheetData sheetId="2">
        <row r="4">
          <cell r="D4" t="str">
            <v>0,00</v>
          </cell>
          <cell r="L4" t="str">
            <v>3.053.856,69</v>
          </cell>
        </row>
        <row r="5">
          <cell r="D5" t="str">
            <v>2.762.576,18</v>
          </cell>
        </row>
        <row r="9">
          <cell r="L9" t="str">
            <v>0,00</v>
          </cell>
        </row>
        <row r="10">
          <cell r="L10" t="str">
            <v>0,00</v>
          </cell>
        </row>
        <row r="11">
          <cell r="D11" t="str">
            <v>1.632.643,37</v>
          </cell>
          <cell r="L11" t="str">
            <v>4.610.063,35</v>
          </cell>
        </row>
        <row r="12">
          <cell r="D12" t="str">
            <v>218.750,38</v>
          </cell>
        </row>
        <row r="13">
          <cell r="D13" t="str">
            <v>108.458,64</v>
          </cell>
        </row>
        <row r="14">
          <cell r="D14" t="str">
            <v>19.731,23</v>
          </cell>
        </row>
        <row r="16">
          <cell r="L16" t="str">
            <v>0,00</v>
          </cell>
        </row>
        <row r="18">
          <cell r="D18" t="str">
            <v>2.952.207,52</v>
          </cell>
        </row>
        <row r="20">
          <cell r="L20" t="str">
            <v>0,00</v>
          </cell>
        </row>
        <row r="24">
          <cell r="D24" t="str">
            <v>26.234,18</v>
          </cell>
          <cell r="L24" t="str">
            <v>61.237,12</v>
          </cell>
        </row>
        <row r="29">
          <cell r="D29" t="str">
            <v>0,00</v>
          </cell>
          <cell r="L29" t="str">
            <v>6.941,69</v>
          </cell>
        </row>
        <row r="30">
          <cell r="D30" t="str">
            <v>53.928,82</v>
          </cell>
        </row>
        <row r="32">
          <cell r="L32" t="str">
            <v>32.791,22</v>
          </cell>
        </row>
        <row r="33">
          <cell r="D33" t="str">
            <v>0,00</v>
          </cell>
          <cell r="L33" t="str">
            <v>0,00</v>
          </cell>
        </row>
        <row r="34">
          <cell r="D34" t="str">
            <v>0,00</v>
          </cell>
          <cell r="L34" t="str">
            <v>42.088,88</v>
          </cell>
        </row>
        <row r="35">
          <cell r="D35" t="str">
            <v>0,00</v>
          </cell>
          <cell r="L35" t="str">
            <v>7.380,43</v>
          </cell>
        </row>
        <row r="36">
          <cell r="D36" t="str">
            <v>4.086,88</v>
          </cell>
          <cell r="L36" t="str">
            <v>16.010,96</v>
          </cell>
        </row>
        <row r="37">
          <cell r="D37" t="str">
            <v>1.063,79</v>
          </cell>
        </row>
        <row r="40">
          <cell r="D40" t="str">
            <v>0,00</v>
          </cell>
        </row>
        <row r="41">
          <cell r="D41" t="str">
            <v>0,00</v>
          </cell>
        </row>
      </sheetData>
      <sheetData sheetId="3">
        <row r="6">
          <cell r="D6">
            <v>49</v>
          </cell>
        </row>
        <row r="10">
          <cell r="H1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8.670.993,95</v>
          </cell>
        </row>
        <row r="4">
          <cell r="D4" t="str">
            <v>27.356.688,66</v>
          </cell>
          <cell r="L4" t="str">
            <v>8.714.675,51</v>
          </cell>
        </row>
        <row r="5">
          <cell r="D5" t="str">
            <v>98.535,93</v>
          </cell>
          <cell r="L5" t="str">
            <v>0,00</v>
          </cell>
        </row>
        <row r="6">
          <cell r="D6" t="str">
            <v>858.533,77</v>
          </cell>
          <cell r="L6" t="str">
            <v>0,00</v>
          </cell>
        </row>
        <row r="7">
          <cell r="L7" t="str">
            <v>0,00</v>
          </cell>
        </row>
        <row r="14">
          <cell r="L14" t="str">
            <v>-43.681,56</v>
          </cell>
        </row>
        <row r="17">
          <cell r="D17" t="str">
            <v>26.399.618,96</v>
          </cell>
          <cell r="L17" t="str">
            <v>-2.567.409,52</v>
          </cell>
        </row>
        <row r="18">
          <cell r="L18" t="str">
            <v>2.567.409,52</v>
          </cell>
        </row>
        <row r="19">
          <cell r="L19" t="str">
            <v>0,00</v>
          </cell>
        </row>
        <row r="20">
          <cell r="L20" t="str">
            <v>0,00</v>
          </cell>
        </row>
        <row r="21">
          <cell r="L21" t="str">
            <v>10.442.218,70</v>
          </cell>
        </row>
        <row r="25">
          <cell r="D25" t="str">
            <v>0,00</v>
          </cell>
        </row>
        <row r="26">
          <cell r="L26" t="str">
            <v>0,00</v>
          </cell>
        </row>
        <row r="31">
          <cell r="L31" t="str">
            <v>0,00</v>
          </cell>
        </row>
        <row r="32">
          <cell r="L32" t="str">
            <v>0,00</v>
          </cell>
        </row>
        <row r="35">
          <cell r="D35" t="str">
            <v>0,00</v>
          </cell>
        </row>
        <row r="36">
          <cell r="D36" t="str">
            <v>0,00</v>
          </cell>
          <cell r="L36" t="str">
            <v>0,00</v>
          </cell>
        </row>
        <row r="37">
          <cell r="D37" t="str">
            <v>18,03</v>
          </cell>
        </row>
        <row r="38">
          <cell r="D38" t="str">
            <v>5.365.679,80</v>
          </cell>
        </row>
        <row r="39">
          <cell r="D39" t="str">
            <v>0,00</v>
          </cell>
          <cell r="L39" t="str">
            <v>0,00</v>
          </cell>
        </row>
        <row r="40">
          <cell r="D40" t="str">
            <v>1.586,67</v>
          </cell>
        </row>
        <row r="42">
          <cell r="L42" t="str">
            <v>0,00</v>
          </cell>
        </row>
        <row r="47">
          <cell r="L47" t="str">
            <v>0,00</v>
          </cell>
        </row>
        <row r="48">
          <cell r="D48" t="str">
            <v>770.731,91</v>
          </cell>
        </row>
        <row r="51">
          <cell r="L51" t="str">
            <v>0,00</v>
          </cell>
        </row>
        <row r="52">
          <cell r="L52" t="str">
            <v>13.609.173,85</v>
          </cell>
        </row>
        <row r="53">
          <cell r="L53" t="str">
            <v>0,00</v>
          </cell>
        </row>
        <row r="56">
          <cell r="D56" t="str">
            <v>3.953.397,52</v>
          </cell>
        </row>
        <row r="58">
          <cell r="L58" t="str">
            <v>0,00</v>
          </cell>
        </row>
        <row r="62">
          <cell r="L62" t="str">
            <v>0,00</v>
          </cell>
        </row>
        <row r="65">
          <cell r="D65" t="str">
            <v>0,00</v>
          </cell>
          <cell r="L65" t="str">
            <v>304.208,29</v>
          </cell>
        </row>
        <row r="66">
          <cell r="D66" t="str">
            <v>637.872,18</v>
          </cell>
        </row>
        <row r="67">
          <cell r="D67" t="str">
            <v>2.091,52</v>
          </cell>
        </row>
        <row r="69">
          <cell r="L69" t="str">
            <v>13.304.370,56</v>
          </cell>
        </row>
        <row r="75">
          <cell r="L75" t="str">
            <v>595,00</v>
          </cell>
        </row>
        <row r="76">
          <cell r="L76" t="str">
            <v>0,00</v>
          </cell>
        </row>
        <row r="77">
          <cell r="L77" t="str">
            <v>0,00</v>
          </cell>
        </row>
      </sheetData>
      <sheetData sheetId="2">
        <row r="4">
          <cell r="D4" t="str">
            <v>0,00</v>
          </cell>
          <cell r="L4" t="str">
            <v>0,00</v>
          </cell>
        </row>
        <row r="5">
          <cell r="D5" t="str">
            <v>3.690,21</v>
          </cell>
        </row>
        <row r="9">
          <cell r="L9" t="str">
            <v>0,00</v>
          </cell>
        </row>
        <row r="10">
          <cell r="L10" t="str">
            <v>0,00</v>
          </cell>
        </row>
        <row r="11">
          <cell r="D11" t="str">
            <v>307.321,53</v>
          </cell>
          <cell r="L11" t="str">
            <v>121.019,80</v>
          </cell>
        </row>
        <row r="12">
          <cell r="D12" t="str">
            <v>77.212,03</v>
          </cell>
        </row>
        <row r="13">
          <cell r="D13" t="str">
            <v>1.104.798,48</v>
          </cell>
        </row>
        <row r="14">
          <cell r="D14" t="str">
            <v>595,00</v>
          </cell>
        </row>
        <row r="16">
          <cell r="L16" t="str">
            <v>0,00</v>
          </cell>
        </row>
        <row r="18">
          <cell r="D18" t="str">
            <v>1.143.677,95</v>
          </cell>
        </row>
        <row r="20">
          <cell r="L20" t="str">
            <v>0,00</v>
          </cell>
        </row>
        <row r="24">
          <cell r="D24" t="str">
            <v>254.101,91</v>
          </cell>
          <cell r="L24" t="str">
            <v>140.270,22</v>
          </cell>
        </row>
        <row r="29">
          <cell r="D29" t="str">
            <v>0,00</v>
          </cell>
          <cell r="L29" t="str">
            <v>2.464,15</v>
          </cell>
        </row>
        <row r="30">
          <cell r="D30" t="str">
            <v>1.159,95</v>
          </cell>
        </row>
        <row r="32">
          <cell r="L32" t="str">
            <v>0,00</v>
          </cell>
        </row>
        <row r="33">
          <cell r="D33" t="str">
            <v>0,00</v>
          </cell>
          <cell r="L33" t="str">
            <v>0,00</v>
          </cell>
        </row>
        <row r="34">
          <cell r="D34" t="str">
            <v>3.485.221,11</v>
          </cell>
          <cell r="L34" t="str">
            <v>3.555.473,42</v>
          </cell>
        </row>
        <row r="35">
          <cell r="D35" t="str">
            <v>0,00</v>
          </cell>
          <cell r="L35" t="str">
            <v>9.243,57</v>
          </cell>
        </row>
        <row r="36">
          <cell r="D36" t="str">
            <v>18.102,48</v>
          </cell>
          <cell r="L36" t="str">
            <v>10.692,01</v>
          </cell>
        </row>
        <row r="37">
          <cell r="D37" t="str">
            <v>10.692,01</v>
          </cell>
        </row>
        <row r="40">
          <cell r="D40" t="str">
            <v>0,00</v>
          </cell>
        </row>
        <row r="41">
          <cell r="D41" t="str">
            <v>0,00</v>
          </cell>
        </row>
      </sheetData>
      <sheetData sheetId="3">
        <row r="6">
          <cell r="D6">
            <v>10</v>
          </cell>
        </row>
        <row r="10">
          <cell r="H10">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1211"/>
      <sheetName val="Acerno_Cache_XXXXX"/>
      <sheetName val="2211"/>
      <sheetName val="8200"/>
    </sheetNames>
    <sheetDataSet>
      <sheetData sheetId="0"/>
      <sheetData sheetId="1">
        <row r="3">
          <cell r="D3" t="str">
            <v>0,00</v>
          </cell>
          <cell r="L3" t="str">
            <v>150.384,83</v>
          </cell>
        </row>
        <row r="4">
          <cell r="D4" t="str">
            <v>95.590,43</v>
          </cell>
          <cell r="L4" t="str">
            <v>150.253,03</v>
          </cell>
        </row>
        <row r="5">
          <cell r="D5" t="str">
            <v>95.590,43</v>
          </cell>
          <cell r="L5" t="str">
            <v>0,00</v>
          </cell>
        </row>
        <row r="6">
          <cell r="D6" t="str">
            <v>0,00</v>
          </cell>
          <cell r="L6" t="str">
            <v>0,00</v>
          </cell>
        </row>
        <row r="7">
          <cell r="L7" t="str">
            <v>86,43</v>
          </cell>
        </row>
        <row r="14">
          <cell r="L14" t="str">
            <v>0,00</v>
          </cell>
        </row>
        <row r="17">
          <cell r="D17" t="str">
            <v>0,00</v>
          </cell>
          <cell r="L17" t="str">
            <v>45,38</v>
          </cell>
        </row>
        <row r="18">
          <cell r="L18" t="str">
            <v>0,00</v>
          </cell>
        </row>
        <row r="19">
          <cell r="L19" t="str">
            <v>0,00</v>
          </cell>
        </row>
        <row r="20">
          <cell r="L20" t="str">
            <v>0,00</v>
          </cell>
        </row>
        <row r="21">
          <cell r="L21" t="str">
            <v>0,00</v>
          </cell>
        </row>
        <row r="25">
          <cell r="D25" t="str">
            <v>0,00</v>
          </cell>
        </row>
        <row r="26">
          <cell r="L26" t="str">
            <v>0,00</v>
          </cell>
        </row>
        <row r="31">
          <cell r="L31" t="str">
            <v>0,00</v>
          </cell>
        </row>
        <row r="35">
          <cell r="D35" t="str">
            <v>0,00</v>
          </cell>
        </row>
        <row r="36">
          <cell r="D36" t="str">
            <v>0,00</v>
          </cell>
        </row>
        <row r="37">
          <cell r="D37" t="str">
            <v>0,00</v>
          </cell>
        </row>
        <row r="38">
          <cell r="D38" t="str">
            <v>72.768,57</v>
          </cell>
        </row>
        <row r="39">
          <cell r="D39" t="str">
            <v>0,00</v>
          </cell>
        </row>
        <row r="40">
          <cell r="D40" t="str">
            <v>0,00</v>
          </cell>
        </row>
        <row r="48">
          <cell r="D48" t="str">
            <v>14.497,82</v>
          </cell>
        </row>
        <row r="52">
          <cell r="L52" t="str">
            <v>17.974,17</v>
          </cell>
        </row>
        <row r="56">
          <cell r="D56" t="str">
            <v>0,00</v>
          </cell>
        </row>
        <row r="65">
          <cell r="D65" t="str">
            <v>0,00</v>
          </cell>
        </row>
        <row r="66">
          <cell r="D66" t="str">
            <v>58.270,75</v>
          </cell>
        </row>
        <row r="67">
          <cell r="D67" t="str">
            <v>0,00</v>
          </cell>
        </row>
        <row r="77">
          <cell r="L77" t="str">
            <v>0,00</v>
          </cell>
        </row>
      </sheetData>
      <sheetData sheetId="2"/>
      <sheetData sheetId="3">
        <row r="5">
          <cell r="D5" t="str">
            <v>0,00</v>
          </cell>
          <cell r="L5" t="str">
            <v>0,00</v>
          </cell>
        </row>
        <row r="6">
          <cell r="L6" t="str">
            <v>0,00</v>
          </cell>
        </row>
        <row r="10">
          <cell r="D10" t="str">
            <v>0,00</v>
          </cell>
        </row>
        <row r="11">
          <cell r="D11" t="str">
            <v>0,00</v>
          </cell>
        </row>
        <row r="12">
          <cell r="D12" t="str">
            <v>0,00</v>
          </cell>
        </row>
        <row r="13">
          <cell r="D13" t="str">
            <v>0,00</v>
          </cell>
        </row>
        <row r="15">
          <cell r="L15" t="str">
            <v>0,00</v>
          </cell>
        </row>
        <row r="17">
          <cell r="D17" t="str">
            <v>0,00</v>
          </cell>
        </row>
        <row r="19">
          <cell r="L19" t="str">
            <v>0,00</v>
          </cell>
        </row>
        <row r="23">
          <cell r="D23" t="str">
            <v>0,00</v>
          </cell>
          <cell r="L23" t="str">
            <v>69,81</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row>
        <row r="39">
          <cell r="D39" t="str">
            <v>24,43</v>
          </cell>
        </row>
        <row r="40">
          <cell r="D40" t="str">
            <v>0,00</v>
          </cell>
        </row>
      </sheetData>
      <sheetData sheetId="4">
        <row r="6">
          <cell r="D6">
            <v>0</v>
          </cell>
        </row>
        <row r="10">
          <cell r="H10">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0,00</v>
          </cell>
          <cell r="L3" t="str">
            <v>1.353.124,66</v>
          </cell>
        </row>
        <row r="4">
          <cell r="D4" t="str">
            <v>12.579,18</v>
          </cell>
          <cell r="L4" t="str">
            <v>1.202.024,21</v>
          </cell>
        </row>
        <row r="5">
          <cell r="D5" t="str">
            <v>7.043,86</v>
          </cell>
          <cell r="L5" t="str">
            <v>0,00</v>
          </cell>
        </row>
        <row r="6">
          <cell r="D6" t="str">
            <v>0,00</v>
          </cell>
          <cell r="L6" t="str">
            <v>0,00</v>
          </cell>
        </row>
        <row r="7">
          <cell r="L7" t="str">
            <v>0,00</v>
          </cell>
        </row>
        <row r="14">
          <cell r="L14" t="str">
            <v>-174.371,64</v>
          </cell>
        </row>
        <row r="17">
          <cell r="D17" t="str">
            <v>4.693,90</v>
          </cell>
          <cell r="L17" t="str">
            <v>325.472,10</v>
          </cell>
        </row>
        <row r="18">
          <cell r="L18" t="str">
            <v>0,00</v>
          </cell>
        </row>
        <row r="19">
          <cell r="L19" t="str">
            <v>0,00</v>
          </cell>
        </row>
        <row r="20">
          <cell r="L20" t="str">
            <v>0,00</v>
          </cell>
        </row>
        <row r="21">
          <cell r="L21" t="str">
            <v>316.583,13</v>
          </cell>
        </row>
        <row r="25">
          <cell r="D25" t="str">
            <v>841,42</v>
          </cell>
        </row>
        <row r="26">
          <cell r="L26" t="str">
            <v>0,00</v>
          </cell>
        </row>
        <row r="31">
          <cell r="L31" t="str">
            <v>12.020.242,09</v>
          </cell>
        </row>
        <row r="35">
          <cell r="D35" t="str">
            <v>0,00</v>
          </cell>
        </row>
        <row r="36">
          <cell r="D36" t="str">
            <v>0,00</v>
          </cell>
        </row>
        <row r="37">
          <cell r="D37" t="str">
            <v>0,00</v>
          </cell>
        </row>
        <row r="38">
          <cell r="D38" t="str">
            <v>13.773.893,24</v>
          </cell>
        </row>
        <row r="39">
          <cell r="D39" t="str">
            <v>0,00</v>
          </cell>
        </row>
        <row r="40">
          <cell r="D40" t="str">
            <v>4.210.672,77</v>
          </cell>
        </row>
        <row r="48">
          <cell r="D48" t="str">
            <v>33.638,65</v>
          </cell>
        </row>
        <row r="52">
          <cell r="L52" t="str">
            <v>96.522,54</v>
          </cell>
        </row>
        <row r="56">
          <cell r="D56" t="str">
            <v>9.267.258,06</v>
          </cell>
        </row>
        <row r="65">
          <cell r="D65" t="str">
            <v>0,00</v>
          </cell>
        </row>
        <row r="66">
          <cell r="D66" t="str">
            <v>262.323,75</v>
          </cell>
        </row>
        <row r="67">
          <cell r="D67" t="str">
            <v>0,00</v>
          </cell>
        </row>
        <row r="77">
          <cell r="L77" t="str">
            <v>0,00</v>
          </cell>
        </row>
      </sheetData>
      <sheetData sheetId="2">
        <row r="5">
          <cell r="D5" t="str">
            <v>-4.663,85</v>
          </cell>
          <cell r="L5" t="str">
            <v>0,00</v>
          </cell>
        </row>
        <row r="6">
          <cell r="L6" t="str">
            <v>0,00</v>
          </cell>
        </row>
        <row r="10">
          <cell r="D10" t="str">
            <v>45.508,64</v>
          </cell>
        </row>
        <row r="11">
          <cell r="D11" t="str">
            <v>8.305,99</v>
          </cell>
        </row>
        <row r="12">
          <cell r="D12" t="str">
            <v>5.222,80</v>
          </cell>
        </row>
        <row r="13">
          <cell r="D13" t="str">
            <v>0,00</v>
          </cell>
        </row>
        <row r="15">
          <cell r="L15" t="str">
            <v>0,00</v>
          </cell>
        </row>
        <row r="17">
          <cell r="D17" t="str">
            <v>19.166,28</v>
          </cell>
        </row>
        <row r="19">
          <cell r="L19" t="str">
            <v>0,00</v>
          </cell>
        </row>
        <row r="23">
          <cell r="D23" t="str">
            <v>818.764,80</v>
          </cell>
          <cell r="L23" t="str">
            <v>1.306.341,88</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204,34</v>
          </cell>
        </row>
        <row r="36">
          <cell r="D36" t="str">
            <v>0,00</v>
          </cell>
        </row>
        <row r="39">
          <cell r="D39" t="str">
            <v>88.769,49</v>
          </cell>
        </row>
        <row r="40">
          <cell r="D40" t="str">
            <v>0,00</v>
          </cell>
        </row>
      </sheetData>
      <sheetData sheetId="3">
        <row r="6">
          <cell r="D6">
            <v>1</v>
          </cell>
        </row>
        <row r="10">
          <cell r="H10">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0,00</v>
          </cell>
          <cell r="L3" t="str">
            <v>22.253.206,40</v>
          </cell>
        </row>
        <row r="4">
          <cell r="D4" t="str">
            <v>12.824.107,80</v>
          </cell>
          <cell r="L4" t="str">
            <v>22.357.650,28</v>
          </cell>
        </row>
        <row r="5">
          <cell r="D5" t="str">
            <v>0,00</v>
          </cell>
          <cell r="L5" t="str">
            <v>0,00</v>
          </cell>
        </row>
        <row r="6">
          <cell r="D6" t="str">
            <v>0,00</v>
          </cell>
          <cell r="L6" t="str">
            <v>0,00</v>
          </cell>
        </row>
        <row r="7">
          <cell r="L7" t="str">
            <v>98.409,72</v>
          </cell>
        </row>
        <row r="14">
          <cell r="L14" t="str">
            <v>-270.665,80</v>
          </cell>
        </row>
        <row r="17">
          <cell r="D17" t="str">
            <v>12.824.107,80</v>
          </cell>
          <cell r="L17" t="str">
            <v>67.812,20</v>
          </cell>
        </row>
        <row r="18">
          <cell r="L18" t="str">
            <v>0,00</v>
          </cell>
        </row>
        <row r="19">
          <cell r="L19" t="str">
            <v>0,00</v>
          </cell>
        </row>
        <row r="20">
          <cell r="L20" t="str">
            <v>0,00</v>
          </cell>
        </row>
        <row r="21">
          <cell r="L21" t="str">
            <v>0,00</v>
          </cell>
        </row>
        <row r="25">
          <cell r="D25" t="str">
            <v>0,00</v>
          </cell>
        </row>
        <row r="26">
          <cell r="L26" t="str">
            <v>130.642,00</v>
          </cell>
        </row>
        <row r="31">
          <cell r="L31" t="str">
            <v>1.043.537,32</v>
          </cell>
        </row>
        <row r="35">
          <cell r="D35" t="str">
            <v>0,00</v>
          </cell>
        </row>
        <row r="36">
          <cell r="D36" t="str">
            <v>0,00</v>
          </cell>
        </row>
        <row r="37">
          <cell r="D37" t="str">
            <v>36.409,31</v>
          </cell>
        </row>
        <row r="38">
          <cell r="D38" t="str">
            <v>10.645.967,81</v>
          </cell>
        </row>
        <row r="39">
          <cell r="D39" t="str">
            <v>0,00</v>
          </cell>
        </row>
        <row r="40">
          <cell r="D40" t="str">
            <v>0,00</v>
          </cell>
        </row>
        <row r="48">
          <cell r="D48" t="str">
            <v>437.001,91</v>
          </cell>
        </row>
        <row r="52">
          <cell r="L52" t="str">
            <v>79.099,20</v>
          </cell>
        </row>
        <row r="56">
          <cell r="D56" t="str">
            <v>10.200.070,92</v>
          </cell>
        </row>
        <row r="65">
          <cell r="D65" t="str">
            <v>0,00</v>
          </cell>
        </row>
        <row r="66">
          <cell r="D66" t="str">
            <v>8.894,98</v>
          </cell>
        </row>
        <row r="67">
          <cell r="D67" t="str">
            <v>0,00</v>
          </cell>
        </row>
        <row r="77">
          <cell r="L77" t="str">
            <v>0,00</v>
          </cell>
        </row>
      </sheetData>
      <sheetData sheetId="2">
        <row r="5">
          <cell r="D5" t="str">
            <v>0,00</v>
          </cell>
          <cell r="L5" t="str">
            <v>0,00</v>
          </cell>
        </row>
        <row r="6">
          <cell r="L6" t="str">
            <v>3.768,35</v>
          </cell>
        </row>
        <row r="10">
          <cell r="D10" t="str">
            <v>0,00</v>
          </cell>
        </row>
        <row r="11">
          <cell r="D11" t="str">
            <v>0,00</v>
          </cell>
        </row>
        <row r="12">
          <cell r="D12" t="str">
            <v>0,00</v>
          </cell>
        </row>
        <row r="13">
          <cell r="D13" t="str">
            <v>0,00</v>
          </cell>
        </row>
        <row r="15">
          <cell r="L15" t="str">
            <v>0,00</v>
          </cell>
        </row>
        <row r="17">
          <cell r="D17" t="str">
            <v>923.797,68</v>
          </cell>
        </row>
        <row r="19">
          <cell r="L19" t="str">
            <v>0,00</v>
          </cell>
        </row>
        <row r="23">
          <cell r="D23" t="str">
            <v>0,00</v>
          </cell>
          <cell r="L23" t="str">
            <v>1.012.410,90</v>
          </cell>
        </row>
        <row r="28">
          <cell r="D28" t="str">
            <v>0,00</v>
          </cell>
          <cell r="L28" t="str">
            <v>0,00</v>
          </cell>
        </row>
        <row r="29">
          <cell r="D29" t="str">
            <v>0,00</v>
          </cell>
        </row>
        <row r="31">
          <cell r="L31" t="str">
            <v>0,00</v>
          </cell>
        </row>
        <row r="32">
          <cell r="D32" t="str">
            <v>353.593,45</v>
          </cell>
          <cell r="L32" t="str">
            <v>0,00</v>
          </cell>
        </row>
        <row r="33">
          <cell r="D33" t="str">
            <v>0,00</v>
          </cell>
          <cell r="L33" t="str">
            <v>0,00</v>
          </cell>
        </row>
        <row r="34">
          <cell r="D34" t="str">
            <v>0,00</v>
          </cell>
          <cell r="L34" t="str">
            <v>410.190,76</v>
          </cell>
        </row>
        <row r="35">
          <cell r="D35" t="str">
            <v>0,00</v>
          </cell>
          <cell r="L35" t="str">
            <v>0,00</v>
          </cell>
        </row>
        <row r="36">
          <cell r="D36" t="str">
            <v>0,00</v>
          </cell>
        </row>
        <row r="39">
          <cell r="D39" t="str">
            <v>81.166,68</v>
          </cell>
        </row>
        <row r="40">
          <cell r="D40" t="str">
            <v>0,00</v>
          </cell>
        </row>
      </sheetData>
      <sheetData sheetId="3">
        <row r="6">
          <cell r="D6">
            <v>0</v>
          </cell>
        </row>
        <row r="10">
          <cell r="H10">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180.303,63</v>
          </cell>
          <cell r="L3" t="str">
            <v>554.000,99</v>
          </cell>
        </row>
        <row r="4">
          <cell r="D4" t="str">
            <v>63.174,12</v>
          </cell>
          <cell r="L4" t="str">
            <v>540.910,89</v>
          </cell>
        </row>
        <row r="5">
          <cell r="D5" t="str">
            <v>0,00</v>
          </cell>
          <cell r="L5" t="str">
            <v>0,00</v>
          </cell>
        </row>
        <row r="6">
          <cell r="D6" t="str">
            <v>0,00</v>
          </cell>
          <cell r="L6" t="str">
            <v>0,00</v>
          </cell>
        </row>
        <row r="7">
          <cell r="L7" t="str">
            <v>13.090,10</v>
          </cell>
        </row>
        <row r="14">
          <cell r="L14" t="str">
            <v>398,33</v>
          </cell>
        </row>
        <row r="17">
          <cell r="D17" t="str">
            <v>63.154,89</v>
          </cell>
          <cell r="L17" t="str">
            <v>-398,33</v>
          </cell>
        </row>
        <row r="18">
          <cell r="L18" t="str">
            <v>0,00</v>
          </cell>
        </row>
        <row r="19">
          <cell r="L19" t="str">
            <v>0,00</v>
          </cell>
        </row>
        <row r="20">
          <cell r="L20" t="str">
            <v>0,00</v>
          </cell>
        </row>
        <row r="21">
          <cell r="L21" t="str">
            <v>36.779,29</v>
          </cell>
        </row>
        <row r="25">
          <cell r="D25" t="str">
            <v>19,23</v>
          </cell>
        </row>
        <row r="26">
          <cell r="L26" t="str">
            <v>0,00</v>
          </cell>
        </row>
        <row r="31">
          <cell r="L31" t="str">
            <v>0,00</v>
          </cell>
        </row>
        <row r="32">
          <cell r="L32" t="str">
            <v>0,00</v>
          </cell>
        </row>
        <row r="35">
          <cell r="D35" t="str">
            <v>0,00</v>
          </cell>
        </row>
        <row r="36">
          <cell r="D36" t="str">
            <v>0,00</v>
          </cell>
          <cell r="L36" t="str">
            <v>0,00</v>
          </cell>
        </row>
        <row r="37">
          <cell r="D37" t="str">
            <v>0,00</v>
          </cell>
        </row>
        <row r="38">
          <cell r="D38" t="str">
            <v>629.859,93</v>
          </cell>
        </row>
        <row r="39">
          <cell r="D39" t="str">
            <v>0,00</v>
          </cell>
          <cell r="L39" t="str">
            <v>0,00</v>
          </cell>
        </row>
        <row r="40">
          <cell r="D40" t="str">
            <v>0,00</v>
          </cell>
        </row>
        <row r="42">
          <cell r="L42" t="str">
            <v>0,00</v>
          </cell>
        </row>
        <row r="47">
          <cell r="L47" t="str">
            <v>0,00</v>
          </cell>
        </row>
        <row r="48">
          <cell r="D48" t="str">
            <v>326.612,51</v>
          </cell>
        </row>
        <row r="51">
          <cell r="L51" t="str">
            <v>0,00</v>
          </cell>
        </row>
        <row r="52">
          <cell r="L52" t="str">
            <v>282.557,40</v>
          </cell>
        </row>
        <row r="53">
          <cell r="L53" t="str">
            <v>0,00</v>
          </cell>
        </row>
        <row r="56">
          <cell r="D56" t="str">
            <v>210.354,24</v>
          </cell>
        </row>
        <row r="58">
          <cell r="L58" t="str">
            <v>219,10</v>
          </cell>
        </row>
        <row r="62">
          <cell r="L62" t="str">
            <v>76.903,24</v>
          </cell>
        </row>
        <row r="65">
          <cell r="D65" t="str">
            <v>0,00</v>
          </cell>
          <cell r="L65" t="str">
            <v>149.072,18</v>
          </cell>
        </row>
        <row r="66">
          <cell r="D66" t="str">
            <v>81.157,95</v>
          </cell>
        </row>
        <row r="67">
          <cell r="D67" t="str">
            <v>11.735,24</v>
          </cell>
        </row>
        <row r="69">
          <cell r="L69" t="str">
            <v>56.348,59</v>
          </cell>
        </row>
        <row r="75">
          <cell r="L75" t="str">
            <v>0,00</v>
          </cell>
        </row>
        <row r="76">
          <cell r="L76" t="str">
            <v>14,29</v>
          </cell>
        </row>
        <row r="77">
          <cell r="L77" t="str">
            <v>0,00</v>
          </cell>
        </row>
      </sheetData>
      <sheetData sheetId="2">
        <row r="5">
          <cell r="D5" t="str">
            <v>53.989,75</v>
          </cell>
          <cell r="L5" t="str">
            <v>462.387,93</v>
          </cell>
        </row>
        <row r="6">
          <cell r="L6" t="str">
            <v>245.751,23</v>
          </cell>
        </row>
        <row r="10">
          <cell r="D10" t="str">
            <v>197.797,99</v>
          </cell>
        </row>
        <row r="11">
          <cell r="D11" t="str">
            <v>57.254,50</v>
          </cell>
        </row>
        <row r="12">
          <cell r="D12" t="str">
            <v>33.324,70</v>
          </cell>
        </row>
        <row r="13">
          <cell r="D13" t="str">
            <v>0,00</v>
          </cell>
        </row>
        <row r="15">
          <cell r="L15" t="str">
            <v>0,00</v>
          </cell>
        </row>
        <row r="17">
          <cell r="D17" t="str">
            <v>413.988,92</v>
          </cell>
        </row>
        <row r="19">
          <cell r="L19" t="str">
            <v>0,00</v>
          </cell>
        </row>
        <row r="23">
          <cell r="D23" t="str">
            <v>1.162,19</v>
          </cell>
          <cell r="L23" t="str">
            <v>25.893,45</v>
          </cell>
        </row>
        <row r="28">
          <cell r="D28" t="str">
            <v>0,00</v>
          </cell>
          <cell r="L28" t="str">
            <v>0,69</v>
          </cell>
        </row>
        <row r="29">
          <cell r="D29" t="str">
            <v>0,00</v>
          </cell>
        </row>
        <row r="31">
          <cell r="L31" t="str">
            <v>0,00</v>
          </cell>
        </row>
        <row r="32">
          <cell r="D32" t="str">
            <v>0,00</v>
          </cell>
          <cell r="L32" t="str">
            <v>0,00</v>
          </cell>
        </row>
        <row r="33">
          <cell r="D33" t="str">
            <v>783,93</v>
          </cell>
          <cell r="L33" t="str">
            <v>26.878,66</v>
          </cell>
        </row>
        <row r="34">
          <cell r="D34" t="str">
            <v>0,00</v>
          </cell>
          <cell r="L34" t="str">
            <v>0,00</v>
          </cell>
        </row>
        <row r="35">
          <cell r="D35" t="str">
            <v>96,31</v>
          </cell>
          <cell r="L35" t="str">
            <v>-2.309,49</v>
          </cell>
        </row>
        <row r="36">
          <cell r="D36" t="str">
            <v>204,16</v>
          </cell>
        </row>
        <row r="39">
          <cell r="D39" t="str">
            <v>398,33</v>
          </cell>
        </row>
        <row r="40">
          <cell r="D40" t="str">
            <v>0,00</v>
          </cell>
        </row>
      </sheetData>
      <sheetData sheetId="3">
        <row r="6">
          <cell r="D6">
            <v>12</v>
          </cell>
        </row>
        <row r="10">
          <cell r="H10">
            <v>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0,00</v>
          </cell>
          <cell r="L3" t="str">
            <v>150.253,03</v>
          </cell>
        </row>
        <row r="4">
          <cell r="D4" t="str">
            <v>855.757,09</v>
          </cell>
          <cell r="L4" t="str">
            <v>150.253,03</v>
          </cell>
        </row>
        <row r="5">
          <cell r="D5" t="str">
            <v>335.430,87</v>
          </cell>
          <cell r="L5" t="str">
            <v>0,00</v>
          </cell>
        </row>
        <row r="6">
          <cell r="D6" t="str">
            <v>45.526,67</v>
          </cell>
          <cell r="L6" t="str">
            <v>0,00</v>
          </cell>
        </row>
        <row r="7">
          <cell r="L7" t="str">
            <v>0,00</v>
          </cell>
        </row>
        <row r="14">
          <cell r="L14" t="str">
            <v>0,00</v>
          </cell>
        </row>
        <row r="17">
          <cell r="D17" t="str">
            <v>474.799,56</v>
          </cell>
          <cell r="L17" t="str">
            <v>0,00</v>
          </cell>
        </row>
        <row r="18">
          <cell r="L18" t="str">
            <v>0,00</v>
          </cell>
        </row>
        <row r="19">
          <cell r="L19" t="str">
            <v>0,00</v>
          </cell>
        </row>
        <row r="20">
          <cell r="L20" t="str">
            <v>0,00</v>
          </cell>
        </row>
        <row r="21">
          <cell r="L21" t="str">
            <v>0,00</v>
          </cell>
        </row>
        <row r="25">
          <cell r="D25" t="str">
            <v>0,00</v>
          </cell>
        </row>
        <row r="26">
          <cell r="L26" t="str">
            <v>0,00</v>
          </cell>
        </row>
        <row r="31">
          <cell r="L31" t="str">
            <v>0,00</v>
          </cell>
        </row>
        <row r="35">
          <cell r="D35" t="str">
            <v>0,00</v>
          </cell>
        </row>
        <row r="36">
          <cell r="D36" t="str">
            <v>0,00</v>
          </cell>
        </row>
        <row r="37">
          <cell r="D37" t="str">
            <v>0,00</v>
          </cell>
        </row>
        <row r="38">
          <cell r="D38" t="str">
            <v>131.399,28</v>
          </cell>
        </row>
        <row r="39">
          <cell r="D39" t="str">
            <v>0,00</v>
          </cell>
        </row>
        <row r="40">
          <cell r="D40" t="str">
            <v>0,00</v>
          </cell>
        </row>
        <row r="48">
          <cell r="D48" t="str">
            <v>120.863,53</v>
          </cell>
        </row>
        <row r="52">
          <cell r="L52" t="str">
            <v>836.903,35</v>
          </cell>
        </row>
        <row r="56">
          <cell r="D56" t="str">
            <v>0,00</v>
          </cell>
        </row>
        <row r="65">
          <cell r="D65" t="str">
            <v>0,00</v>
          </cell>
        </row>
        <row r="66">
          <cell r="D66" t="str">
            <v>10.535,74</v>
          </cell>
        </row>
        <row r="67">
          <cell r="D67" t="str">
            <v>0,00</v>
          </cell>
        </row>
        <row r="77">
          <cell r="L77" t="str">
            <v>0,00</v>
          </cell>
        </row>
      </sheetData>
      <sheetData sheetId="2">
        <row r="5">
          <cell r="D5" t="str">
            <v>0,00</v>
          </cell>
          <cell r="L5" t="str">
            <v>0,00</v>
          </cell>
        </row>
        <row r="6">
          <cell r="L6" t="str">
            <v>0,00</v>
          </cell>
        </row>
        <row r="10">
          <cell r="D10" t="str">
            <v>0,00</v>
          </cell>
        </row>
        <row r="11">
          <cell r="D11" t="str">
            <v>0,00</v>
          </cell>
        </row>
        <row r="12">
          <cell r="D12" t="str">
            <v>0,00</v>
          </cell>
        </row>
        <row r="13">
          <cell r="D13" t="str">
            <v>0,00</v>
          </cell>
        </row>
        <row r="15">
          <cell r="L15" t="str">
            <v>0,00</v>
          </cell>
        </row>
        <row r="17">
          <cell r="D17" t="str">
            <v>0,00</v>
          </cell>
        </row>
        <row r="19">
          <cell r="L19" t="str">
            <v>0,00</v>
          </cell>
        </row>
        <row r="23">
          <cell r="D23" t="str">
            <v>0,00</v>
          </cell>
          <cell r="L23" t="str">
            <v>0,00</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row>
        <row r="39">
          <cell r="D39" t="str">
            <v>0,00</v>
          </cell>
        </row>
        <row r="40">
          <cell r="D40" t="str">
            <v>0,00</v>
          </cell>
        </row>
      </sheetData>
      <sheetData sheetId="3">
        <row r="6">
          <cell r="D6">
            <v>0</v>
          </cell>
        </row>
        <row r="10">
          <cell r="H10">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os"/>
      <sheetName val="1211"/>
      <sheetName val="Acerno_Cache_XXXXX"/>
      <sheetName val="2211"/>
      <sheetName val="8200"/>
    </sheetNames>
    <sheetDataSet>
      <sheetData sheetId="0"/>
      <sheetData sheetId="1">
        <row r="3">
          <cell r="D3" t="str">
            <v>2.704.554,47</v>
          </cell>
          <cell r="L3" t="str">
            <v>3.488.466,58</v>
          </cell>
        </row>
        <row r="4">
          <cell r="D4" t="str">
            <v>42.173,02</v>
          </cell>
          <cell r="L4" t="str">
            <v>3.606.072,63</v>
          </cell>
        </row>
        <row r="5">
          <cell r="D5" t="str">
            <v>35.525,83</v>
          </cell>
          <cell r="L5" t="str">
            <v>0,00</v>
          </cell>
        </row>
        <row r="6">
          <cell r="D6" t="str">
            <v>0,00</v>
          </cell>
          <cell r="L6" t="str">
            <v>0,00</v>
          </cell>
        </row>
        <row r="7">
          <cell r="L7" t="str">
            <v>3.978,70</v>
          </cell>
        </row>
        <row r="14">
          <cell r="L14" t="str">
            <v>-9.021,19</v>
          </cell>
        </row>
        <row r="17">
          <cell r="D17" t="str">
            <v>6.647,19</v>
          </cell>
          <cell r="L17" t="str">
            <v>-112.563,56</v>
          </cell>
        </row>
        <row r="18">
          <cell r="L18" t="str">
            <v>0,00</v>
          </cell>
        </row>
        <row r="19">
          <cell r="L19" t="str">
            <v>0,00</v>
          </cell>
        </row>
        <row r="20">
          <cell r="L20" t="str">
            <v>0,00</v>
          </cell>
        </row>
        <row r="21">
          <cell r="L21" t="str">
            <v>0,00</v>
          </cell>
        </row>
        <row r="25">
          <cell r="D25" t="str">
            <v>0,00</v>
          </cell>
        </row>
        <row r="26">
          <cell r="L26" t="str">
            <v>0,00</v>
          </cell>
        </row>
        <row r="31">
          <cell r="L31" t="str">
            <v>0,00</v>
          </cell>
        </row>
        <row r="35">
          <cell r="D35" t="str">
            <v>0,00</v>
          </cell>
        </row>
        <row r="36">
          <cell r="D36" t="str">
            <v>0,00</v>
          </cell>
        </row>
        <row r="37">
          <cell r="D37" t="str">
            <v>0,00</v>
          </cell>
        </row>
        <row r="38">
          <cell r="D38" t="str">
            <v>749.744,57</v>
          </cell>
        </row>
        <row r="39">
          <cell r="D39" t="str">
            <v>0,00</v>
          </cell>
        </row>
        <row r="40">
          <cell r="D40" t="str">
            <v>115.706,85</v>
          </cell>
        </row>
        <row r="48">
          <cell r="D48" t="str">
            <v>50.448,96</v>
          </cell>
        </row>
        <row r="52">
          <cell r="L52" t="str">
            <v>8.005,48</v>
          </cell>
        </row>
        <row r="56">
          <cell r="D56" t="str">
            <v>2.374,00</v>
          </cell>
        </row>
        <row r="65">
          <cell r="D65" t="str">
            <v>0,00</v>
          </cell>
        </row>
        <row r="66">
          <cell r="D66" t="str">
            <v>581.214,77</v>
          </cell>
        </row>
        <row r="67">
          <cell r="D67" t="str">
            <v>0,00</v>
          </cell>
        </row>
        <row r="77">
          <cell r="L77" t="str">
            <v>0,00</v>
          </cell>
        </row>
      </sheetData>
      <sheetData sheetId="2"/>
      <sheetData sheetId="3">
        <row r="5">
          <cell r="D5" t="str">
            <v>0,00</v>
          </cell>
          <cell r="L5" t="str">
            <v>0,00</v>
          </cell>
        </row>
        <row r="6">
          <cell r="L6" t="str">
            <v>0,00</v>
          </cell>
        </row>
        <row r="10">
          <cell r="D10" t="str">
            <v>57.637,06</v>
          </cell>
        </row>
        <row r="11">
          <cell r="D11" t="str">
            <v>11.737,77</v>
          </cell>
        </row>
        <row r="12">
          <cell r="D12" t="str">
            <v>13.432,62</v>
          </cell>
        </row>
        <row r="13">
          <cell r="D13" t="str">
            <v>57.853,43</v>
          </cell>
        </row>
        <row r="15">
          <cell r="L15" t="str">
            <v>0,00</v>
          </cell>
        </row>
        <row r="17">
          <cell r="D17" t="str">
            <v>27.712,67</v>
          </cell>
        </row>
        <row r="19">
          <cell r="L19" t="str">
            <v>0,00</v>
          </cell>
        </row>
        <row r="23">
          <cell r="D23" t="str">
            <v>0,00</v>
          </cell>
          <cell r="L23" t="str">
            <v>55.809,98</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row>
        <row r="39">
          <cell r="D39" t="str">
            <v>0,00</v>
          </cell>
        </row>
        <row r="40">
          <cell r="D40" t="str">
            <v>0,00</v>
          </cell>
        </row>
      </sheetData>
      <sheetData sheetId="4">
        <row r="6">
          <cell r="D6">
            <v>2</v>
          </cell>
        </row>
        <row r="10">
          <cell r="H10">
            <v>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atos"/>
      <sheetName val="1291"/>
      <sheetName val="Acerno_Cache_XXXXX"/>
      <sheetName val="2291"/>
      <sheetName val="8290"/>
    </sheetNames>
    <sheetDataSet>
      <sheetData sheetId="0"/>
      <sheetData sheetId="1">
        <row r="3">
          <cell r="D3" t="str">
            <v>0,00</v>
          </cell>
          <cell r="L3" t="str">
            <v>37.896.018,13</v>
          </cell>
        </row>
        <row r="4">
          <cell r="D4" t="str">
            <v>18.754.461,26</v>
          </cell>
          <cell r="L4" t="str">
            <v>60.462.454,83</v>
          </cell>
        </row>
        <row r="5">
          <cell r="D5" t="str">
            <v>0,00</v>
          </cell>
          <cell r="L5" t="str">
            <v>0,00</v>
          </cell>
        </row>
        <row r="6">
          <cell r="D6" t="str">
            <v>235.227,17</v>
          </cell>
          <cell r="L6" t="str">
            <v>0,00</v>
          </cell>
        </row>
        <row r="8">
          <cell r="L8" t="str">
            <v>0,00</v>
          </cell>
        </row>
        <row r="9">
          <cell r="D9" t="str">
            <v>18.402.494,86</v>
          </cell>
          <cell r="L9" t="str">
            <v>0,00</v>
          </cell>
        </row>
        <row r="10">
          <cell r="L10" t="str">
            <v>-6.545.676,02</v>
          </cell>
        </row>
        <row r="11">
          <cell r="L11" t="str">
            <v>0,00</v>
          </cell>
        </row>
        <row r="12">
          <cell r="L12" t="str">
            <v>0,00</v>
          </cell>
        </row>
        <row r="13">
          <cell r="L13" t="str">
            <v>0,00</v>
          </cell>
        </row>
        <row r="15">
          <cell r="D15" t="str">
            <v>116.739,24</v>
          </cell>
        </row>
        <row r="16">
          <cell r="L16" t="str">
            <v>-59.464.913,11</v>
          </cell>
        </row>
        <row r="19">
          <cell r="L19" t="str">
            <v>43.444.152,44</v>
          </cell>
        </row>
        <row r="20">
          <cell r="L20" t="str">
            <v>0,00</v>
          </cell>
        </row>
        <row r="21">
          <cell r="D21" t="str">
            <v>0,00</v>
          </cell>
          <cell r="L21" t="str">
            <v>0,00</v>
          </cell>
        </row>
        <row r="22">
          <cell r="D22" t="str">
            <v>0,00</v>
          </cell>
          <cell r="L22" t="str">
            <v>0,00</v>
          </cell>
        </row>
        <row r="23">
          <cell r="D23" t="str">
            <v>0,00</v>
          </cell>
          <cell r="L23" t="str">
            <v>0,00</v>
          </cell>
        </row>
        <row r="25">
          <cell r="L25" t="str">
            <v>5.590.407,74</v>
          </cell>
        </row>
        <row r="26">
          <cell r="D26" t="str">
            <v>29.865,66</v>
          </cell>
        </row>
        <row r="27">
          <cell r="D27" t="str">
            <v>58.249.298,86</v>
          </cell>
        </row>
        <row r="28">
          <cell r="D28" t="str">
            <v>0,00</v>
          </cell>
          <cell r="L28" t="str">
            <v>1.346.704,35</v>
          </cell>
        </row>
        <row r="29">
          <cell r="D29" t="str">
            <v>31.103.744,14</v>
          </cell>
          <cell r="L29" t="str">
            <v>0,00</v>
          </cell>
        </row>
        <row r="30">
          <cell r="D30" t="str">
            <v>25.348.261,89</v>
          </cell>
          <cell r="L30" t="str">
            <v>0,00</v>
          </cell>
        </row>
        <row r="31">
          <cell r="L31" t="str">
            <v>0,00</v>
          </cell>
        </row>
        <row r="32">
          <cell r="L32" t="str">
            <v>0,00</v>
          </cell>
        </row>
        <row r="33">
          <cell r="L33" t="str">
            <v>0,00</v>
          </cell>
        </row>
        <row r="34">
          <cell r="L34" t="str">
            <v>0,00</v>
          </cell>
        </row>
        <row r="35">
          <cell r="D35" t="str">
            <v>16.897,64</v>
          </cell>
          <cell r="L35" t="str">
            <v>0,00</v>
          </cell>
        </row>
        <row r="36">
          <cell r="L36" t="str">
            <v>32.200.495,56</v>
          </cell>
        </row>
        <row r="38">
          <cell r="L38" t="str">
            <v>2.578.863,90</v>
          </cell>
        </row>
        <row r="39">
          <cell r="L39" t="str">
            <v>0,00</v>
          </cell>
        </row>
        <row r="40">
          <cell r="D40" t="str">
            <v>0,00</v>
          </cell>
          <cell r="L40" t="str">
            <v>27.741.144,13</v>
          </cell>
        </row>
        <row r="41">
          <cell r="D41" t="str">
            <v>1.533.787,01</v>
          </cell>
          <cell r="L41" t="str">
            <v>1.880.487,53</v>
          </cell>
        </row>
        <row r="42">
          <cell r="D42" t="str">
            <v>246.608,18</v>
          </cell>
          <cell r="L42" t="str">
            <v>0,00</v>
          </cell>
        </row>
        <row r="43">
          <cell r="L43" t="str">
            <v>0,00</v>
          </cell>
        </row>
        <row r="44">
          <cell r="L44" t="str">
            <v>0,00</v>
          </cell>
        </row>
      </sheetData>
      <sheetData sheetId="2"/>
      <sheetData sheetId="3">
        <row r="4">
          <cell r="D4" t="str">
            <v>0,00</v>
          </cell>
          <cell r="L4" t="str">
            <v>31.659.383,04</v>
          </cell>
        </row>
        <row r="5">
          <cell r="D5" t="str">
            <v>47.514.123,93</v>
          </cell>
          <cell r="L5" t="str">
            <v>2.097.001,55</v>
          </cell>
        </row>
        <row r="6">
          <cell r="L6" t="str">
            <v>0,00</v>
          </cell>
        </row>
        <row r="7">
          <cell r="D7" t="str">
            <v>19.028.646,57</v>
          </cell>
          <cell r="L7" t="str">
            <v>3.319.417,60</v>
          </cell>
        </row>
        <row r="8">
          <cell r="D8" t="str">
            <v>5.544.002,67</v>
          </cell>
        </row>
        <row r="9">
          <cell r="D9" t="str">
            <v>4.869.051,78</v>
          </cell>
          <cell r="L9" t="str">
            <v>0,00</v>
          </cell>
        </row>
        <row r="10">
          <cell r="D10" t="str">
            <v>5.210.833,59</v>
          </cell>
          <cell r="L10" t="str">
            <v>100.837,67</v>
          </cell>
        </row>
        <row r="11">
          <cell r="D11" t="str">
            <v>15.371.435,05</v>
          </cell>
          <cell r="L11" t="str">
            <v>0,00</v>
          </cell>
        </row>
        <row r="12">
          <cell r="L12" t="str">
            <v>168.370,51</v>
          </cell>
        </row>
        <row r="13">
          <cell r="D13" t="str">
            <v>276.150,79</v>
          </cell>
          <cell r="L13" t="str">
            <v>0,00</v>
          </cell>
        </row>
        <row r="14">
          <cell r="D14" t="str">
            <v>0,00</v>
          </cell>
        </row>
        <row r="15">
          <cell r="D15" t="str">
            <v>0,00</v>
          </cell>
          <cell r="L15" t="str">
            <v>0,00</v>
          </cell>
        </row>
        <row r="16">
          <cell r="D16" t="str">
            <v>301.232,40</v>
          </cell>
          <cell r="L16" t="str">
            <v>0,00</v>
          </cell>
        </row>
        <row r="17">
          <cell r="D17" t="str">
            <v>0,00</v>
          </cell>
        </row>
        <row r="18">
          <cell r="L18" t="str">
            <v>4.627,79</v>
          </cell>
        </row>
        <row r="19">
          <cell r="D19" t="str">
            <v>0,00</v>
          </cell>
          <cell r="L19" t="str">
            <v>0,00</v>
          </cell>
        </row>
        <row r="20">
          <cell r="D20" t="str">
            <v>0,00</v>
          </cell>
          <cell r="L20" t="str">
            <v>0,00</v>
          </cell>
        </row>
        <row r="21">
          <cell r="L21" t="str">
            <v>0,00</v>
          </cell>
        </row>
        <row r="22">
          <cell r="D22" t="str">
            <v>142.720,99</v>
          </cell>
          <cell r="L22" t="str">
            <v>1.518.133,56</v>
          </cell>
        </row>
        <row r="23">
          <cell r="D23" t="str">
            <v>0,00</v>
          </cell>
          <cell r="L23" t="str">
            <v>49.917,85</v>
          </cell>
        </row>
        <row r="24">
          <cell r="D24" t="str">
            <v>0,00</v>
          </cell>
        </row>
        <row r="25">
          <cell r="D25" t="str">
            <v>0,00</v>
          </cell>
        </row>
        <row r="26">
          <cell r="D26" t="str">
            <v>0,00</v>
          </cell>
        </row>
        <row r="27">
          <cell r="D27" t="str">
            <v>124.404,91</v>
          </cell>
          <cell r="L27" t="str">
            <v>0,00</v>
          </cell>
        </row>
        <row r="30">
          <cell r="D30" t="str">
            <v>0,00</v>
          </cell>
        </row>
        <row r="32">
          <cell r="D32" t="str">
            <v>0,00</v>
          </cell>
        </row>
      </sheetData>
      <sheetData sheetId="4">
        <row r="6">
          <cell r="D6">
            <v>653</v>
          </cell>
        </row>
        <row r="10">
          <cell r="H1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26.064.164,05</v>
          </cell>
        </row>
        <row r="4">
          <cell r="D4" t="str">
            <v>296.932.025,53</v>
          </cell>
          <cell r="L4" t="str">
            <v>66.293.341,99</v>
          </cell>
        </row>
        <row r="5">
          <cell r="D5" t="str">
            <v>0,00</v>
          </cell>
          <cell r="L5" t="str">
            <v>0,00</v>
          </cell>
        </row>
        <row r="6">
          <cell r="D6" t="str">
            <v>226.311,11</v>
          </cell>
          <cell r="L6" t="str">
            <v>0,00</v>
          </cell>
        </row>
        <row r="7">
          <cell r="L7" t="str">
            <v>0,00</v>
          </cell>
        </row>
        <row r="14">
          <cell r="L14" t="str">
            <v>-33.460.285,12</v>
          </cell>
        </row>
        <row r="17">
          <cell r="D17" t="str">
            <v>296.563.815,47</v>
          </cell>
          <cell r="L17" t="str">
            <v>-37.805.278,09</v>
          </cell>
        </row>
        <row r="18">
          <cell r="L18" t="str">
            <v>31.036.385,27</v>
          </cell>
        </row>
        <row r="19">
          <cell r="L19" t="str">
            <v>0,00</v>
          </cell>
        </row>
        <row r="20">
          <cell r="L20" t="str">
            <v>0,00</v>
          </cell>
        </row>
        <row r="21">
          <cell r="L21" t="str">
            <v>167.442.471,12</v>
          </cell>
        </row>
        <row r="25">
          <cell r="D25" t="str">
            <v>141.898,96</v>
          </cell>
        </row>
        <row r="26">
          <cell r="L26" t="str">
            <v>6.091.047,32</v>
          </cell>
        </row>
        <row r="31">
          <cell r="L31" t="str">
            <v>111.328.939,93</v>
          </cell>
        </row>
        <row r="32">
          <cell r="L32" t="str">
            <v>0,00</v>
          </cell>
        </row>
        <row r="35">
          <cell r="D35" t="str">
            <v>0,00</v>
          </cell>
        </row>
        <row r="36">
          <cell r="D36" t="str">
            <v>0,00</v>
          </cell>
          <cell r="L36" t="str">
            <v>100.150.439,34</v>
          </cell>
        </row>
        <row r="37">
          <cell r="D37" t="str">
            <v>5.846.140,90</v>
          </cell>
        </row>
        <row r="38">
          <cell r="D38" t="str">
            <v>34.661.714,33</v>
          </cell>
        </row>
        <row r="39">
          <cell r="D39" t="str">
            <v>0,00</v>
          </cell>
          <cell r="L39" t="str">
            <v>0,00</v>
          </cell>
        </row>
        <row r="40">
          <cell r="D40" t="str">
            <v>1.870.145,32</v>
          </cell>
        </row>
        <row r="42">
          <cell r="L42" t="str">
            <v>11.178.500,60</v>
          </cell>
        </row>
        <row r="47">
          <cell r="L47" t="str">
            <v>0,00</v>
          </cell>
        </row>
        <row r="48">
          <cell r="D48" t="str">
            <v>26.033.969,20</v>
          </cell>
        </row>
        <row r="51">
          <cell r="L51" t="str">
            <v>0,00</v>
          </cell>
        </row>
        <row r="52">
          <cell r="L52" t="str">
            <v>26.513.258,33</v>
          </cell>
        </row>
        <row r="53">
          <cell r="L53" t="str">
            <v>0,00</v>
          </cell>
        </row>
        <row r="56">
          <cell r="D56" t="str">
            <v>5.883.427,69</v>
          </cell>
        </row>
        <row r="58">
          <cell r="L58" t="str">
            <v>16.142.776,44</v>
          </cell>
        </row>
        <row r="62">
          <cell r="L62" t="str">
            <v>582.591,08</v>
          </cell>
        </row>
        <row r="65">
          <cell r="D65" t="str">
            <v>0,00</v>
          </cell>
          <cell r="L65" t="str">
            <v>3.608.428,59</v>
          </cell>
        </row>
        <row r="66">
          <cell r="D66" t="str">
            <v>807.934,56</v>
          </cell>
        </row>
        <row r="67">
          <cell r="D67" t="str">
            <v>66.237,54</v>
          </cell>
        </row>
        <row r="69">
          <cell r="L69" t="str">
            <v>6.157.447,14</v>
          </cell>
        </row>
        <row r="75">
          <cell r="L75" t="str">
            <v>0,00</v>
          </cell>
        </row>
        <row r="76">
          <cell r="L76" t="str">
            <v>22.015,07</v>
          </cell>
        </row>
        <row r="77">
          <cell r="L77" t="str">
            <v>0,00</v>
          </cell>
        </row>
      </sheetData>
      <sheetData sheetId="2">
        <row r="4">
          <cell r="D4" t="str">
            <v>0,00</v>
          </cell>
          <cell r="L4" t="str">
            <v>13.660.632,51</v>
          </cell>
        </row>
        <row r="5">
          <cell r="D5" t="str">
            <v>1.390.369,38</v>
          </cell>
        </row>
        <row r="9">
          <cell r="L9" t="str">
            <v>0,00</v>
          </cell>
        </row>
        <row r="10">
          <cell r="L10" t="str">
            <v>0,00</v>
          </cell>
        </row>
        <row r="11">
          <cell r="D11" t="str">
            <v>18.669.214,96</v>
          </cell>
          <cell r="L11" t="str">
            <v>911.999,81</v>
          </cell>
        </row>
        <row r="12">
          <cell r="D12" t="str">
            <v>9.156.641,78</v>
          </cell>
        </row>
        <row r="13">
          <cell r="D13" t="str">
            <v>14.003.804,41</v>
          </cell>
        </row>
        <row r="14">
          <cell r="D14" t="str">
            <v>-41.445,79</v>
          </cell>
        </row>
        <row r="16">
          <cell r="L16" t="str">
            <v>0,00</v>
          </cell>
        </row>
        <row r="18">
          <cell r="D18" t="str">
            <v>9.404.138,57</v>
          </cell>
        </row>
        <row r="20">
          <cell r="L20" t="str">
            <v>0,00</v>
          </cell>
        </row>
        <row r="24">
          <cell r="D24" t="str">
            <v>9.987.054,20</v>
          </cell>
          <cell r="L24" t="str">
            <v>1.941.365,26</v>
          </cell>
        </row>
        <row r="29">
          <cell r="D29" t="str">
            <v>0,00</v>
          </cell>
          <cell r="L29" t="str">
            <v>0,00</v>
          </cell>
        </row>
        <row r="30">
          <cell r="D30" t="str">
            <v>197.522,63</v>
          </cell>
        </row>
        <row r="32">
          <cell r="L32" t="str">
            <v>22.742,30</v>
          </cell>
        </row>
        <row r="33">
          <cell r="D33" t="str">
            <v>10.698,02</v>
          </cell>
          <cell r="L33" t="str">
            <v>0,00</v>
          </cell>
        </row>
        <row r="34">
          <cell r="D34" t="str">
            <v>0,00</v>
          </cell>
          <cell r="L34" t="str">
            <v>8.849.614,75</v>
          </cell>
        </row>
        <row r="35">
          <cell r="D35" t="str">
            <v>0,00</v>
          </cell>
          <cell r="L35" t="str">
            <v>0,00</v>
          </cell>
        </row>
        <row r="36">
          <cell r="D36" t="str">
            <v>20.308,20</v>
          </cell>
          <cell r="L36" t="str">
            <v>210.528,53</v>
          </cell>
        </row>
        <row r="37">
          <cell r="D37" t="str">
            <v>603.854,89</v>
          </cell>
        </row>
        <row r="40">
          <cell r="D40" t="str">
            <v>0,00</v>
          </cell>
        </row>
        <row r="41">
          <cell r="D41" t="str">
            <v>0,00</v>
          </cell>
        </row>
      </sheetData>
      <sheetData sheetId="3">
        <row r="6">
          <cell r="D6">
            <v>1130</v>
          </cell>
        </row>
        <row r="10">
          <cell r="H10">
            <v>136790354.95774886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0,00</v>
          </cell>
        </row>
        <row r="4">
          <cell r="D4" t="str">
            <v>35.579.405,54</v>
          </cell>
          <cell r="L4" t="str">
            <v>0,00</v>
          </cell>
        </row>
        <row r="5">
          <cell r="D5" t="str">
            <v>0,00</v>
          </cell>
          <cell r="L5" t="str">
            <v>0,00</v>
          </cell>
        </row>
        <row r="6">
          <cell r="D6" t="str">
            <v>48.237,61</v>
          </cell>
          <cell r="L6" t="str">
            <v>0,00</v>
          </cell>
        </row>
        <row r="7">
          <cell r="L7" t="str">
            <v>0,00</v>
          </cell>
        </row>
        <row r="14">
          <cell r="L14" t="str">
            <v>0,00</v>
          </cell>
        </row>
        <row r="17">
          <cell r="D17" t="str">
            <v>35.531.167,93</v>
          </cell>
          <cell r="L17" t="str">
            <v>-4.739.736,19</v>
          </cell>
        </row>
        <row r="18">
          <cell r="L18" t="str">
            <v>4.739.736,19</v>
          </cell>
        </row>
        <row r="19">
          <cell r="L19" t="str">
            <v>0,00</v>
          </cell>
        </row>
        <row r="20">
          <cell r="L20" t="str">
            <v>0,00</v>
          </cell>
        </row>
        <row r="21">
          <cell r="L21" t="str">
            <v>34.264.255,45</v>
          </cell>
        </row>
        <row r="25">
          <cell r="D25" t="str">
            <v>0,00</v>
          </cell>
        </row>
        <row r="26">
          <cell r="L26" t="str">
            <v>0,00</v>
          </cell>
        </row>
        <row r="31">
          <cell r="L31" t="str">
            <v>240,40</v>
          </cell>
        </row>
        <row r="32">
          <cell r="L32" t="str">
            <v>0,00</v>
          </cell>
        </row>
        <row r="35">
          <cell r="D35" t="str">
            <v>0,00</v>
          </cell>
        </row>
        <row r="36">
          <cell r="D36" t="str">
            <v>0,00</v>
          </cell>
          <cell r="L36" t="str">
            <v>0,00</v>
          </cell>
        </row>
        <row r="37">
          <cell r="D37" t="str">
            <v>0,00</v>
          </cell>
        </row>
        <row r="38">
          <cell r="D38" t="str">
            <v>1.424.866,92</v>
          </cell>
        </row>
        <row r="39">
          <cell r="D39" t="str">
            <v>0,00</v>
          </cell>
          <cell r="L39" t="str">
            <v>0,00</v>
          </cell>
        </row>
        <row r="40">
          <cell r="D40" t="str">
            <v>0,00</v>
          </cell>
        </row>
        <row r="42">
          <cell r="L42" t="str">
            <v>240,40</v>
          </cell>
        </row>
        <row r="47">
          <cell r="L47" t="str">
            <v>0,00</v>
          </cell>
        </row>
        <row r="48">
          <cell r="D48" t="str">
            <v>626.097,45</v>
          </cell>
        </row>
        <row r="51">
          <cell r="L51" t="str">
            <v>0,00</v>
          </cell>
        </row>
        <row r="52">
          <cell r="L52" t="str">
            <v>2.739.776,60</v>
          </cell>
        </row>
        <row r="53">
          <cell r="L53" t="str">
            <v>0,00</v>
          </cell>
        </row>
        <row r="56">
          <cell r="D56" t="str">
            <v>0,00</v>
          </cell>
        </row>
        <row r="58">
          <cell r="L58" t="str">
            <v>0,00</v>
          </cell>
        </row>
        <row r="62">
          <cell r="L62" t="str">
            <v>0,00</v>
          </cell>
        </row>
        <row r="65">
          <cell r="D65" t="str">
            <v>0,00</v>
          </cell>
          <cell r="L65" t="str">
            <v>480.345,35</v>
          </cell>
        </row>
        <row r="66">
          <cell r="D66" t="str">
            <v>798.769,48</v>
          </cell>
        </row>
        <row r="67">
          <cell r="D67" t="str">
            <v>0,00</v>
          </cell>
        </row>
        <row r="69">
          <cell r="L69" t="str">
            <v>2.259.431,26</v>
          </cell>
        </row>
        <row r="75">
          <cell r="L75" t="str">
            <v>0,00</v>
          </cell>
        </row>
        <row r="76">
          <cell r="L76" t="str">
            <v>0,00</v>
          </cell>
        </row>
        <row r="77">
          <cell r="L77" t="str">
            <v>0,00</v>
          </cell>
        </row>
      </sheetData>
      <sheetData sheetId="2">
        <row r="4">
          <cell r="D4" t="str">
            <v>0,00</v>
          </cell>
          <cell r="L4" t="str">
            <v>956.703,59</v>
          </cell>
        </row>
        <row r="5">
          <cell r="D5" t="str">
            <v>1.194.711,95</v>
          </cell>
        </row>
        <row r="9">
          <cell r="L9" t="str">
            <v>0,00</v>
          </cell>
        </row>
        <row r="10">
          <cell r="L10" t="str">
            <v>0,00</v>
          </cell>
        </row>
        <row r="11">
          <cell r="D11" t="str">
            <v>1.116.104,68</v>
          </cell>
          <cell r="L11" t="str">
            <v>0,00</v>
          </cell>
        </row>
        <row r="12">
          <cell r="D12" t="str">
            <v>324.560,83</v>
          </cell>
        </row>
        <row r="13">
          <cell r="D13" t="str">
            <v>254.816,44</v>
          </cell>
        </row>
        <row r="14">
          <cell r="D14" t="str">
            <v>32.026,52</v>
          </cell>
        </row>
        <row r="16">
          <cell r="L16" t="str">
            <v>0,00</v>
          </cell>
        </row>
        <row r="18">
          <cell r="D18" t="str">
            <v>3.088.426,00</v>
          </cell>
        </row>
        <row r="20">
          <cell r="L20" t="str">
            <v>0,00</v>
          </cell>
        </row>
        <row r="24">
          <cell r="D24" t="str">
            <v>4.723,42</v>
          </cell>
          <cell r="L24" t="str">
            <v>45.593,45</v>
          </cell>
        </row>
        <row r="29">
          <cell r="D29" t="str">
            <v>0,00</v>
          </cell>
          <cell r="L29" t="str">
            <v>33.086,02</v>
          </cell>
        </row>
        <row r="30">
          <cell r="D30" t="str">
            <v>33.788,76</v>
          </cell>
        </row>
        <row r="32">
          <cell r="L32" t="str">
            <v>0,00</v>
          </cell>
        </row>
        <row r="33">
          <cell r="D33" t="str">
            <v>0,00</v>
          </cell>
          <cell r="L33" t="str">
            <v>0,00</v>
          </cell>
        </row>
        <row r="34">
          <cell r="D34" t="str">
            <v>0,00</v>
          </cell>
          <cell r="L34" t="str">
            <v>254.816,44</v>
          </cell>
        </row>
        <row r="35">
          <cell r="D35" t="str">
            <v>0,00</v>
          </cell>
          <cell r="L35" t="str">
            <v>0,00</v>
          </cell>
        </row>
        <row r="36">
          <cell r="D36" t="str">
            <v>0,00</v>
          </cell>
          <cell r="L36" t="str">
            <v>19.222,91</v>
          </cell>
        </row>
        <row r="37">
          <cell r="D37" t="str">
            <v>0,00</v>
          </cell>
        </row>
        <row r="40">
          <cell r="D40" t="str">
            <v>0,00</v>
          </cell>
        </row>
        <row r="41">
          <cell r="D41" t="str">
            <v>0,00</v>
          </cell>
        </row>
      </sheetData>
      <sheetData sheetId="3">
        <row r="6">
          <cell r="D6">
            <v>62</v>
          </cell>
        </row>
        <row r="10">
          <cell r="H10">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-252.274,83</v>
          </cell>
        </row>
        <row r="4">
          <cell r="D4" t="str">
            <v>2.120.761,36</v>
          </cell>
          <cell r="L4" t="str">
            <v>0,00</v>
          </cell>
        </row>
        <row r="5">
          <cell r="D5" t="str">
            <v>0,00</v>
          </cell>
          <cell r="L5" t="str">
            <v>0,00</v>
          </cell>
        </row>
        <row r="6">
          <cell r="D6" t="str">
            <v>12.350,80</v>
          </cell>
          <cell r="L6" t="str">
            <v>0,00</v>
          </cell>
        </row>
        <row r="7">
          <cell r="L7" t="str">
            <v>0,00</v>
          </cell>
        </row>
        <row r="14">
          <cell r="L14" t="str">
            <v>0,00</v>
          </cell>
        </row>
        <row r="17">
          <cell r="D17" t="str">
            <v>2.097.381,99</v>
          </cell>
          <cell r="L17" t="str">
            <v>-8.495.528,47</v>
          </cell>
        </row>
        <row r="18">
          <cell r="L18" t="str">
            <v>8.243.253,64</v>
          </cell>
        </row>
        <row r="19">
          <cell r="L19" t="str">
            <v>0,00</v>
          </cell>
        </row>
        <row r="20">
          <cell r="L20" t="str">
            <v>0,00</v>
          </cell>
        </row>
        <row r="21">
          <cell r="L21" t="str">
            <v>1.951.498,32</v>
          </cell>
        </row>
        <row r="25">
          <cell r="D25" t="str">
            <v>11.028,57</v>
          </cell>
        </row>
        <row r="26">
          <cell r="L26" t="str">
            <v>2.999,05</v>
          </cell>
        </row>
        <row r="31">
          <cell r="L31" t="str">
            <v>4.495,57</v>
          </cell>
        </row>
        <row r="32">
          <cell r="L32" t="str">
            <v>0,00</v>
          </cell>
        </row>
        <row r="35">
          <cell r="D35" t="str">
            <v>0,00</v>
          </cell>
        </row>
        <row r="36">
          <cell r="D36" t="str">
            <v>0,00</v>
          </cell>
          <cell r="L36" t="str">
            <v>0,00</v>
          </cell>
        </row>
        <row r="37">
          <cell r="D37" t="str">
            <v>0,00</v>
          </cell>
        </row>
        <row r="38">
          <cell r="D38" t="str">
            <v>2.632.925,85</v>
          </cell>
        </row>
        <row r="39">
          <cell r="D39" t="str">
            <v>0,00</v>
          </cell>
          <cell r="L39" t="str">
            <v>0,00</v>
          </cell>
        </row>
        <row r="40">
          <cell r="D40" t="str">
            <v>0,00</v>
          </cell>
        </row>
        <row r="42">
          <cell r="L42" t="str">
            <v>4.495,57</v>
          </cell>
        </row>
        <row r="47">
          <cell r="L47" t="str">
            <v>0,00</v>
          </cell>
        </row>
        <row r="48">
          <cell r="D48" t="str">
            <v>2.477.762,55</v>
          </cell>
        </row>
        <row r="51">
          <cell r="L51" t="str">
            <v>0,00</v>
          </cell>
        </row>
        <row r="52">
          <cell r="L52" t="str">
            <v>3.046.969,10</v>
          </cell>
        </row>
        <row r="53">
          <cell r="L53" t="str">
            <v>0,00</v>
          </cell>
        </row>
        <row r="56">
          <cell r="D56" t="str">
            <v>10.373,47</v>
          </cell>
        </row>
        <row r="58">
          <cell r="L58" t="str">
            <v>1.011.208,88</v>
          </cell>
        </row>
        <row r="62">
          <cell r="L62" t="str">
            <v>0,00</v>
          </cell>
        </row>
        <row r="65">
          <cell r="D65" t="str">
            <v>0,00</v>
          </cell>
          <cell r="L65" t="str">
            <v>1.674.497,85</v>
          </cell>
        </row>
        <row r="66">
          <cell r="D66" t="str">
            <v>144.789,83</v>
          </cell>
        </row>
        <row r="67">
          <cell r="D67" t="str">
            <v>0,00</v>
          </cell>
        </row>
        <row r="69">
          <cell r="L69" t="str">
            <v>361.262,37</v>
          </cell>
        </row>
        <row r="75">
          <cell r="L75" t="str">
            <v>0,00</v>
          </cell>
        </row>
        <row r="76">
          <cell r="L76" t="str">
            <v>0,00</v>
          </cell>
        </row>
        <row r="77">
          <cell r="L77" t="str">
            <v>0,00</v>
          </cell>
        </row>
      </sheetData>
      <sheetData sheetId="2">
        <row r="4">
          <cell r="D4" t="str">
            <v>0,00</v>
          </cell>
          <cell r="L4" t="str">
            <v>1.906.007,72</v>
          </cell>
        </row>
        <row r="5">
          <cell r="D5" t="str">
            <v>4.939.904,80</v>
          </cell>
        </row>
        <row r="9">
          <cell r="L9" t="str">
            <v>0,00</v>
          </cell>
        </row>
        <row r="10">
          <cell r="L10" t="str">
            <v>0,00</v>
          </cell>
        </row>
        <row r="11">
          <cell r="D11" t="str">
            <v>2.286.051,71</v>
          </cell>
          <cell r="L11" t="str">
            <v>1.003.678,19</v>
          </cell>
        </row>
        <row r="12">
          <cell r="D12" t="str">
            <v>629.211,59</v>
          </cell>
        </row>
        <row r="13">
          <cell r="D13" t="str">
            <v>202.985,83</v>
          </cell>
        </row>
        <row r="14">
          <cell r="D14" t="str">
            <v>0,00</v>
          </cell>
        </row>
        <row r="16">
          <cell r="L16" t="str">
            <v>0,00</v>
          </cell>
        </row>
        <row r="18">
          <cell r="D18" t="str">
            <v>3.514.340,15</v>
          </cell>
        </row>
        <row r="20">
          <cell r="L20" t="str">
            <v>0,00</v>
          </cell>
        </row>
        <row r="24">
          <cell r="D24" t="str">
            <v>61.495,56</v>
          </cell>
          <cell r="L24" t="str">
            <v>51.476,69</v>
          </cell>
        </row>
        <row r="29">
          <cell r="D29" t="str">
            <v>0,00</v>
          </cell>
          <cell r="L29" t="str">
            <v>0,00</v>
          </cell>
        </row>
        <row r="30">
          <cell r="D30" t="str">
            <v>54,09</v>
          </cell>
        </row>
        <row r="32">
          <cell r="L32" t="str">
            <v>0,00</v>
          </cell>
        </row>
        <row r="33">
          <cell r="D33" t="str">
            <v>0,00</v>
          </cell>
          <cell r="L33" t="str">
            <v>0,00</v>
          </cell>
        </row>
        <row r="34">
          <cell r="D34" t="str">
            <v>0,00</v>
          </cell>
          <cell r="L34" t="str">
            <v>202.985,83</v>
          </cell>
        </row>
        <row r="35">
          <cell r="D35" t="str">
            <v>0,00</v>
          </cell>
          <cell r="L35" t="str">
            <v>1.460,46</v>
          </cell>
        </row>
        <row r="36">
          <cell r="D36" t="str">
            <v>27.093,63</v>
          </cell>
          <cell r="L36" t="str">
            <v>0,00</v>
          </cell>
        </row>
        <row r="37">
          <cell r="D37" t="str">
            <v>0,00</v>
          </cell>
        </row>
        <row r="40">
          <cell r="D40" t="str">
            <v>0,00</v>
          </cell>
        </row>
        <row r="41">
          <cell r="D41" t="str">
            <v>0,00</v>
          </cell>
        </row>
      </sheetData>
      <sheetData sheetId="3">
        <row r="6">
          <cell r="D6">
            <v>77</v>
          </cell>
        </row>
        <row r="10">
          <cell r="H1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2.530.873,99</v>
          </cell>
        </row>
        <row r="4">
          <cell r="D4" t="str">
            <v>17.865.691,83</v>
          </cell>
          <cell r="L4" t="str">
            <v>2.547.047,23</v>
          </cell>
        </row>
        <row r="5">
          <cell r="D5" t="str">
            <v>0,00</v>
          </cell>
          <cell r="L5" t="str">
            <v>0,00</v>
          </cell>
        </row>
        <row r="6">
          <cell r="D6" t="str">
            <v>460.898,15</v>
          </cell>
          <cell r="L6" t="str">
            <v>0,00</v>
          </cell>
        </row>
        <row r="7">
          <cell r="L7" t="str">
            <v>0,00</v>
          </cell>
        </row>
        <row r="14">
          <cell r="L14" t="str">
            <v>-16.173,24</v>
          </cell>
        </row>
        <row r="17">
          <cell r="D17" t="str">
            <v>17.399.438,65</v>
          </cell>
          <cell r="L17" t="str">
            <v>-13.725.649,99</v>
          </cell>
        </row>
        <row r="18">
          <cell r="L18" t="str">
            <v>13.725.649,99</v>
          </cell>
        </row>
        <row r="19">
          <cell r="L19" t="str">
            <v>0,00</v>
          </cell>
        </row>
        <row r="20">
          <cell r="L20" t="str">
            <v>0,00</v>
          </cell>
        </row>
        <row r="21">
          <cell r="L21" t="str">
            <v>15.988.731,02</v>
          </cell>
        </row>
        <row r="25">
          <cell r="D25" t="str">
            <v>5.355,02</v>
          </cell>
        </row>
        <row r="26">
          <cell r="L26" t="str">
            <v>0,00</v>
          </cell>
        </row>
        <row r="31">
          <cell r="L31" t="str">
            <v>12.621,25</v>
          </cell>
        </row>
        <row r="32">
          <cell r="L32" t="str">
            <v>0,00</v>
          </cell>
        </row>
        <row r="35">
          <cell r="D35" t="str">
            <v>0,00</v>
          </cell>
        </row>
        <row r="36">
          <cell r="D36" t="str">
            <v>0,00</v>
          </cell>
          <cell r="L36" t="str">
            <v>0,00</v>
          </cell>
        </row>
        <row r="37">
          <cell r="D37" t="str">
            <v>0,00</v>
          </cell>
        </row>
        <row r="38">
          <cell r="D38" t="str">
            <v>12.050.587,19</v>
          </cell>
        </row>
        <row r="39">
          <cell r="D39" t="str">
            <v>0,00</v>
          </cell>
          <cell r="L39" t="str">
            <v>0,00</v>
          </cell>
        </row>
        <row r="40">
          <cell r="D40" t="str">
            <v>35.712,14</v>
          </cell>
        </row>
        <row r="42">
          <cell r="L42" t="str">
            <v>12.621,25</v>
          </cell>
        </row>
        <row r="47">
          <cell r="L47" t="str">
            <v>0,00</v>
          </cell>
        </row>
        <row r="48">
          <cell r="D48" t="str">
            <v>9.316.318,68</v>
          </cell>
        </row>
        <row r="51">
          <cell r="L51" t="str">
            <v>0,00</v>
          </cell>
        </row>
        <row r="52">
          <cell r="L52" t="str">
            <v>11.384.052,74</v>
          </cell>
        </row>
        <row r="53">
          <cell r="L53" t="str">
            <v>0,00</v>
          </cell>
        </row>
        <row r="56">
          <cell r="D56" t="str">
            <v>34.215,62</v>
          </cell>
        </row>
        <row r="58">
          <cell r="L58" t="str">
            <v>0,00</v>
          </cell>
        </row>
        <row r="62">
          <cell r="L62" t="str">
            <v>6.142.043,20</v>
          </cell>
        </row>
        <row r="65">
          <cell r="D65" t="str">
            <v>0,00</v>
          </cell>
          <cell r="L65" t="str">
            <v>4.602.797,11</v>
          </cell>
        </row>
        <row r="66">
          <cell r="D66" t="str">
            <v>2.660.031,49</v>
          </cell>
        </row>
        <row r="67">
          <cell r="D67" t="str">
            <v>4.309,26</v>
          </cell>
        </row>
        <row r="69">
          <cell r="L69" t="str">
            <v>639.212,43</v>
          </cell>
        </row>
        <row r="75">
          <cell r="L75" t="str">
            <v>0,00</v>
          </cell>
        </row>
        <row r="76">
          <cell r="L76" t="str">
            <v>0,00</v>
          </cell>
        </row>
        <row r="77">
          <cell r="L77" t="str">
            <v>0,00</v>
          </cell>
        </row>
      </sheetData>
      <sheetData sheetId="2">
        <row r="4">
          <cell r="D4" t="str">
            <v>6.300.337,77</v>
          </cell>
          <cell r="L4" t="str">
            <v>24.196,75</v>
          </cell>
        </row>
        <row r="5">
          <cell r="D5" t="str">
            <v>2.284.747,51</v>
          </cell>
        </row>
        <row r="9">
          <cell r="L9" t="str">
            <v>0,00</v>
          </cell>
        </row>
        <row r="10">
          <cell r="L10" t="str">
            <v>0,00</v>
          </cell>
        </row>
        <row r="11">
          <cell r="D11" t="str">
            <v>1.830.196,05</v>
          </cell>
          <cell r="L11" t="str">
            <v>148.107,41</v>
          </cell>
        </row>
        <row r="12">
          <cell r="D12" t="str">
            <v>489.890,98</v>
          </cell>
        </row>
        <row r="13">
          <cell r="D13" t="str">
            <v>2.888.091,55</v>
          </cell>
        </row>
        <row r="14">
          <cell r="D14" t="str">
            <v>0,00</v>
          </cell>
        </row>
        <row r="16">
          <cell r="L16" t="str">
            <v>0,00</v>
          </cell>
        </row>
        <row r="18">
          <cell r="D18" t="str">
            <v>11.004.778,05</v>
          </cell>
        </row>
        <row r="20">
          <cell r="L20" t="str">
            <v>0,00</v>
          </cell>
        </row>
        <row r="24">
          <cell r="D24" t="str">
            <v>0,00</v>
          </cell>
          <cell r="L24" t="str">
            <v>261.253,95</v>
          </cell>
        </row>
        <row r="29">
          <cell r="D29" t="str">
            <v>0,00</v>
          </cell>
          <cell r="L29" t="str">
            <v>3.449,81</v>
          </cell>
        </row>
        <row r="30">
          <cell r="D30" t="str">
            <v>1.893,19</v>
          </cell>
        </row>
        <row r="32">
          <cell r="L32" t="str">
            <v>0,00</v>
          </cell>
        </row>
        <row r="33">
          <cell r="D33" t="str">
            <v>0,00</v>
          </cell>
          <cell r="L33" t="str">
            <v>0,00</v>
          </cell>
        </row>
        <row r="34">
          <cell r="D34" t="str">
            <v>1.582.879,57</v>
          </cell>
          <cell r="L34" t="str">
            <v>12.192.582,31</v>
          </cell>
        </row>
        <row r="35">
          <cell r="D35" t="str">
            <v>0,00</v>
          </cell>
          <cell r="L35" t="str">
            <v>27.796,81</v>
          </cell>
        </row>
        <row r="36">
          <cell r="D36" t="str">
            <v>222,37</v>
          </cell>
          <cell r="L36" t="str">
            <v>230.440,06</v>
          </cell>
        </row>
        <row r="37">
          <cell r="D37" t="str">
            <v>230.440,06</v>
          </cell>
        </row>
        <row r="40">
          <cell r="D40" t="str">
            <v>0,00</v>
          </cell>
        </row>
        <row r="41">
          <cell r="D41" t="str">
            <v>0,00</v>
          </cell>
        </row>
      </sheetData>
      <sheetData sheetId="3">
        <row r="6">
          <cell r="D6">
            <v>82</v>
          </cell>
        </row>
        <row r="10">
          <cell r="H1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0,00</v>
          </cell>
        </row>
        <row r="4">
          <cell r="D4" t="str">
            <v>30.555.948,22</v>
          </cell>
          <cell r="L4" t="str">
            <v>0,00</v>
          </cell>
        </row>
        <row r="5">
          <cell r="D5" t="str">
            <v>0,00</v>
          </cell>
          <cell r="L5" t="str">
            <v>0,00</v>
          </cell>
        </row>
        <row r="6">
          <cell r="D6" t="str">
            <v>63.749,35</v>
          </cell>
          <cell r="L6" t="str">
            <v>0,00</v>
          </cell>
        </row>
        <row r="7">
          <cell r="L7" t="str">
            <v>0,00</v>
          </cell>
        </row>
        <row r="14">
          <cell r="L14" t="str">
            <v>0,00</v>
          </cell>
        </row>
        <row r="17">
          <cell r="D17" t="str">
            <v>154.562,28</v>
          </cell>
          <cell r="L17" t="str">
            <v>-1.217.668,55</v>
          </cell>
        </row>
        <row r="18">
          <cell r="L18" t="str">
            <v>1.217.668,55</v>
          </cell>
        </row>
        <row r="19">
          <cell r="L19" t="str">
            <v>0,00</v>
          </cell>
        </row>
        <row r="20">
          <cell r="L20" t="str">
            <v>0,00</v>
          </cell>
        </row>
        <row r="21">
          <cell r="L21" t="str">
            <v>62.829,81</v>
          </cell>
        </row>
        <row r="25">
          <cell r="D25" t="str">
            <v>30.337.636,58</v>
          </cell>
        </row>
        <row r="26">
          <cell r="L26" t="str">
            <v>0,00</v>
          </cell>
        </row>
        <row r="31">
          <cell r="L31" t="str">
            <v>33.523.253,16</v>
          </cell>
        </row>
        <row r="32">
          <cell r="L32" t="str">
            <v>0,00</v>
          </cell>
        </row>
        <row r="35">
          <cell r="D35" t="str">
            <v>0,00</v>
          </cell>
        </row>
        <row r="36">
          <cell r="D36" t="str">
            <v>0,00</v>
          </cell>
          <cell r="L36" t="str">
            <v>33.523.253,16</v>
          </cell>
        </row>
        <row r="37">
          <cell r="D37" t="str">
            <v>0,00</v>
          </cell>
        </row>
        <row r="38">
          <cell r="D38" t="str">
            <v>41.197.979,40</v>
          </cell>
        </row>
        <row r="39">
          <cell r="D39" t="str">
            <v>0,00</v>
          </cell>
          <cell r="L39" t="str">
            <v>0,00</v>
          </cell>
        </row>
        <row r="40">
          <cell r="D40" t="str">
            <v>0,00</v>
          </cell>
        </row>
        <row r="42">
          <cell r="L42" t="str">
            <v>0,00</v>
          </cell>
        </row>
        <row r="47">
          <cell r="L47" t="str">
            <v>0,00</v>
          </cell>
        </row>
        <row r="48">
          <cell r="D48" t="str">
            <v>40.995.907,11</v>
          </cell>
        </row>
        <row r="51">
          <cell r="L51" t="str">
            <v>0,00</v>
          </cell>
        </row>
        <row r="52">
          <cell r="L52" t="str">
            <v>38.167.844,65</v>
          </cell>
        </row>
        <row r="53">
          <cell r="L53" t="str">
            <v>0,00</v>
          </cell>
        </row>
        <row r="56">
          <cell r="D56" t="str">
            <v>0,00</v>
          </cell>
        </row>
        <row r="58">
          <cell r="L58" t="str">
            <v>16.816.426,86</v>
          </cell>
        </row>
        <row r="62">
          <cell r="L62" t="str">
            <v>0,00</v>
          </cell>
        </row>
        <row r="65">
          <cell r="D65" t="str">
            <v>0,00</v>
          </cell>
          <cell r="L65" t="str">
            <v>20.967.683,58</v>
          </cell>
        </row>
        <row r="66">
          <cell r="D66" t="str">
            <v>201.675,62</v>
          </cell>
        </row>
        <row r="67">
          <cell r="D67" t="str">
            <v>396,67</v>
          </cell>
        </row>
        <row r="69">
          <cell r="L69" t="str">
            <v>383.734,21</v>
          </cell>
        </row>
        <row r="75">
          <cell r="L75" t="str">
            <v>0,00</v>
          </cell>
        </row>
        <row r="76">
          <cell r="L76" t="str">
            <v>0,00</v>
          </cell>
        </row>
        <row r="77">
          <cell r="L77" t="str">
            <v>0,00</v>
          </cell>
        </row>
      </sheetData>
      <sheetData sheetId="2">
        <row r="4">
          <cell r="D4" t="str">
            <v>0,00</v>
          </cell>
          <cell r="L4" t="str">
            <v>0,00</v>
          </cell>
        </row>
        <row r="5">
          <cell r="D5" t="str">
            <v>0,00</v>
          </cell>
        </row>
        <row r="9">
          <cell r="L9" t="str">
            <v>0,00</v>
          </cell>
        </row>
        <row r="10">
          <cell r="L10" t="str">
            <v>0,00</v>
          </cell>
        </row>
        <row r="11">
          <cell r="D11" t="str">
            <v>672.418,35</v>
          </cell>
          <cell r="L11" t="str">
            <v>0,00</v>
          </cell>
        </row>
        <row r="12">
          <cell r="D12" t="str">
            <v>178.374,38</v>
          </cell>
        </row>
        <row r="13">
          <cell r="D13" t="str">
            <v>57.871,46</v>
          </cell>
        </row>
        <row r="14">
          <cell r="D14" t="str">
            <v>0,00</v>
          </cell>
        </row>
        <row r="16">
          <cell r="L16" t="str">
            <v>0,00</v>
          </cell>
        </row>
        <row r="18">
          <cell r="D18" t="str">
            <v>373.889,63</v>
          </cell>
        </row>
        <row r="20">
          <cell r="L20" t="str">
            <v>0,00</v>
          </cell>
        </row>
        <row r="24">
          <cell r="D24" t="str">
            <v>12.477,01</v>
          </cell>
          <cell r="L24" t="str">
            <v>53.411,95</v>
          </cell>
        </row>
        <row r="29">
          <cell r="D29" t="str">
            <v>0,00</v>
          </cell>
          <cell r="L29" t="str">
            <v>0,00</v>
          </cell>
        </row>
        <row r="30">
          <cell r="D30" t="str">
            <v>0,00</v>
          </cell>
        </row>
        <row r="32">
          <cell r="L32" t="str">
            <v>0,00</v>
          </cell>
        </row>
        <row r="33">
          <cell r="D33" t="str">
            <v>0,00</v>
          </cell>
          <cell r="L33" t="str">
            <v>0,00</v>
          </cell>
        </row>
        <row r="34">
          <cell r="D34" t="str">
            <v>0,00</v>
          </cell>
          <cell r="L34" t="str">
            <v>23.950,33</v>
          </cell>
        </row>
        <row r="35">
          <cell r="D35" t="str">
            <v>0,00</v>
          </cell>
          <cell r="L35" t="str">
            <v>0,00</v>
          </cell>
        </row>
        <row r="36">
          <cell r="D36" t="str">
            <v>0,00</v>
          </cell>
          <cell r="L36" t="str">
            <v>0,00</v>
          </cell>
        </row>
        <row r="37">
          <cell r="D37" t="str">
            <v>0,00</v>
          </cell>
        </row>
        <row r="40">
          <cell r="D40" t="str">
            <v>0,00</v>
          </cell>
        </row>
        <row r="41">
          <cell r="D41" t="str">
            <v>0,00</v>
          </cell>
        </row>
      </sheetData>
      <sheetData sheetId="3">
        <row r="6">
          <cell r="D6">
            <v>29</v>
          </cell>
        </row>
        <row r="10">
          <cell r="H10">
            <v>32809250.778310675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47.125.032,57</v>
          </cell>
        </row>
        <row r="4">
          <cell r="D4" t="str">
            <v>71.664.832,71</v>
          </cell>
          <cell r="L4" t="str">
            <v>47.293.402,09</v>
          </cell>
        </row>
        <row r="5">
          <cell r="D5" t="str">
            <v>2.311,61</v>
          </cell>
          <cell r="L5" t="str">
            <v>0,00</v>
          </cell>
        </row>
        <row r="6">
          <cell r="D6" t="str">
            <v>206.491,00</v>
          </cell>
          <cell r="L6" t="str">
            <v>0,00</v>
          </cell>
        </row>
        <row r="7">
          <cell r="L7" t="str">
            <v>149.641,90</v>
          </cell>
        </row>
        <row r="14">
          <cell r="L14" t="str">
            <v>0,00</v>
          </cell>
        </row>
        <row r="17">
          <cell r="D17" t="str">
            <v>555.652,61</v>
          </cell>
          <cell r="L17" t="str">
            <v>-986.036,37</v>
          </cell>
        </row>
        <row r="18">
          <cell r="L18" t="str">
            <v>668.024,95</v>
          </cell>
        </row>
        <row r="19">
          <cell r="L19" t="str">
            <v>0,00</v>
          </cell>
        </row>
        <row r="20">
          <cell r="L20" t="str">
            <v>0,00</v>
          </cell>
        </row>
        <row r="21">
          <cell r="L21" t="str">
            <v>772.446,73</v>
          </cell>
        </row>
        <row r="25">
          <cell r="D25" t="str">
            <v>70.900.377,50</v>
          </cell>
        </row>
        <row r="26">
          <cell r="L26" t="str">
            <v>0,00</v>
          </cell>
        </row>
        <row r="31">
          <cell r="L31" t="str">
            <v>3.155.313,55</v>
          </cell>
        </row>
        <row r="32">
          <cell r="L32" t="str">
            <v>0,00</v>
          </cell>
        </row>
        <row r="35">
          <cell r="D35" t="str">
            <v>0,00</v>
          </cell>
        </row>
        <row r="36">
          <cell r="D36" t="str">
            <v>0,00</v>
          </cell>
          <cell r="L36" t="str">
            <v>0,00</v>
          </cell>
        </row>
        <row r="37">
          <cell r="D37" t="str">
            <v>0,00</v>
          </cell>
        </row>
        <row r="38">
          <cell r="D38" t="str">
            <v>9.623.570,86</v>
          </cell>
        </row>
        <row r="39">
          <cell r="D39" t="str">
            <v>0,00</v>
          </cell>
          <cell r="L39" t="str">
            <v>0,00</v>
          </cell>
        </row>
        <row r="40">
          <cell r="D40" t="str">
            <v>0,00</v>
          </cell>
        </row>
        <row r="42">
          <cell r="L42" t="str">
            <v>0,00</v>
          </cell>
        </row>
        <row r="47">
          <cell r="L47" t="str">
            <v>3.155.313,55</v>
          </cell>
        </row>
        <row r="48">
          <cell r="D48" t="str">
            <v>-148.123,94</v>
          </cell>
        </row>
        <row r="51">
          <cell r="L51" t="str">
            <v>0,00</v>
          </cell>
        </row>
        <row r="52">
          <cell r="L52" t="str">
            <v>30.235.610,73</v>
          </cell>
        </row>
        <row r="53">
          <cell r="L53" t="str">
            <v>0,00</v>
          </cell>
        </row>
        <row r="56">
          <cell r="D56" t="str">
            <v>9.460.276,96</v>
          </cell>
        </row>
        <row r="58">
          <cell r="L58" t="str">
            <v>27.317.299,79</v>
          </cell>
        </row>
        <row r="62">
          <cell r="L62" t="str">
            <v>0,00</v>
          </cell>
        </row>
        <row r="65">
          <cell r="D65" t="str">
            <v>0,00</v>
          </cell>
          <cell r="L65" t="str">
            <v>2.771.011,26</v>
          </cell>
        </row>
        <row r="66">
          <cell r="D66" t="str">
            <v>304.868,11</v>
          </cell>
        </row>
        <row r="67">
          <cell r="D67" t="str">
            <v>6.549,73</v>
          </cell>
        </row>
        <row r="69">
          <cell r="L69" t="str">
            <v>125.371,29</v>
          </cell>
        </row>
        <row r="75">
          <cell r="L75" t="str">
            <v>0,00</v>
          </cell>
        </row>
        <row r="76">
          <cell r="L76" t="str">
            <v>21.928,38</v>
          </cell>
        </row>
        <row r="77">
          <cell r="L77" t="str">
            <v>0,00</v>
          </cell>
        </row>
      </sheetData>
      <sheetData sheetId="2">
        <row r="4">
          <cell r="D4" t="str">
            <v>0,00</v>
          </cell>
          <cell r="L4" t="str">
            <v>5.631.060,67</v>
          </cell>
        </row>
        <row r="5">
          <cell r="D5" t="str">
            <v>2.335.689,46</v>
          </cell>
        </row>
        <row r="9">
          <cell r="L9" t="str">
            <v>0,00</v>
          </cell>
        </row>
        <row r="10">
          <cell r="L10" t="str">
            <v>0,00</v>
          </cell>
        </row>
        <row r="11">
          <cell r="D11" t="str">
            <v>1.361.358,61</v>
          </cell>
          <cell r="L11" t="str">
            <v>7.781.418,50</v>
          </cell>
        </row>
        <row r="12">
          <cell r="D12" t="str">
            <v>403.915,19</v>
          </cell>
        </row>
        <row r="13">
          <cell r="D13" t="str">
            <v>158.788,54</v>
          </cell>
        </row>
        <row r="14">
          <cell r="D14" t="str">
            <v>656.161,52</v>
          </cell>
        </row>
        <row r="16">
          <cell r="L16" t="str">
            <v>0,00</v>
          </cell>
        </row>
        <row r="18">
          <cell r="D18" t="str">
            <v>7.876.159,89</v>
          </cell>
        </row>
        <row r="20">
          <cell r="L20" t="str">
            <v>0,00</v>
          </cell>
        </row>
        <row r="24">
          <cell r="D24" t="str">
            <v>0,00</v>
          </cell>
          <cell r="L24" t="str">
            <v>76.930,60</v>
          </cell>
        </row>
        <row r="29">
          <cell r="D29" t="str">
            <v>1.996.711,17</v>
          </cell>
          <cell r="L29" t="str">
            <v>10,45</v>
          </cell>
        </row>
        <row r="30">
          <cell r="D30" t="str">
            <v>0,00</v>
          </cell>
        </row>
        <row r="32">
          <cell r="L32" t="str">
            <v>0,00</v>
          </cell>
        </row>
        <row r="33">
          <cell r="D33" t="str">
            <v>149.630,82</v>
          </cell>
          <cell r="L33" t="str">
            <v>0,00</v>
          </cell>
        </row>
        <row r="34">
          <cell r="D34" t="str">
            <v>0,00</v>
          </cell>
          <cell r="L34" t="str">
            <v>220.895,20</v>
          </cell>
        </row>
        <row r="35">
          <cell r="D35" t="str">
            <v>0,00</v>
          </cell>
          <cell r="L35" t="str">
            <v>333.548,44</v>
          </cell>
        </row>
        <row r="36">
          <cell r="D36" t="str">
            <v>91.485,03</v>
          </cell>
          <cell r="L36" t="str">
            <v>1.163.956,41</v>
          </cell>
        </row>
        <row r="37">
          <cell r="D37" t="str">
            <v>1.163.956,41</v>
          </cell>
        </row>
        <row r="40">
          <cell r="D40" t="str">
            <v>0,00</v>
          </cell>
        </row>
        <row r="41">
          <cell r="D41" t="str">
            <v>0,00</v>
          </cell>
        </row>
      </sheetData>
      <sheetData sheetId="3">
        <row r="6">
          <cell r="D6">
            <v>52</v>
          </cell>
        </row>
        <row r="10">
          <cell r="H1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1.202.024,21</v>
          </cell>
          <cell r="L3" t="str">
            <v>14.090.722,78</v>
          </cell>
        </row>
        <row r="4">
          <cell r="D4" t="str">
            <v>14.108.723,09</v>
          </cell>
          <cell r="L4" t="str">
            <v>11.996.201,60</v>
          </cell>
        </row>
        <row r="5">
          <cell r="D5" t="str">
            <v>54.914,48</v>
          </cell>
          <cell r="L5" t="str">
            <v>0,00</v>
          </cell>
        </row>
        <row r="6">
          <cell r="D6" t="str">
            <v>118.892,21</v>
          </cell>
          <cell r="L6" t="str">
            <v>0,00</v>
          </cell>
        </row>
        <row r="7">
          <cell r="L7" t="str">
            <v>2.692.876,80</v>
          </cell>
        </row>
        <row r="14">
          <cell r="L14" t="str">
            <v>-632.048,37</v>
          </cell>
        </row>
        <row r="17">
          <cell r="D17" t="str">
            <v>13.585.944,73</v>
          </cell>
          <cell r="L17" t="str">
            <v>33.692,74</v>
          </cell>
        </row>
        <row r="18">
          <cell r="L18" t="str">
            <v>0,00</v>
          </cell>
        </row>
        <row r="19">
          <cell r="L19" t="str">
            <v>0,00</v>
          </cell>
        </row>
        <row r="20">
          <cell r="L20" t="str">
            <v>0,00</v>
          </cell>
        </row>
        <row r="21">
          <cell r="L21" t="str">
            <v>632.679,43</v>
          </cell>
        </row>
        <row r="25">
          <cell r="D25" t="str">
            <v>348.971,67</v>
          </cell>
        </row>
        <row r="26">
          <cell r="L26" t="str">
            <v>1.326.415,68</v>
          </cell>
        </row>
        <row r="31">
          <cell r="L31" t="str">
            <v>7.617.047,11</v>
          </cell>
        </row>
        <row r="32">
          <cell r="L32" t="str">
            <v>0,00</v>
          </cell>
        </row>
        <row r="35">
          <cell r="D35" t="str">
            <v>0,00</v>
          </cell>
        </row>
        <row r="36">
          <cell r="D36" t="str">
            <v>0,00</v>
          </cell>
          <cell r="L36" t="str">
            <v>7.617.047,11</v>
          </cell>
        </row>
        <row r="37">
          <cell r="D37" t="str">
            <v>0,00</v>
          </cell>
        </row>
        <row r="38">
          <cell r="D38" t="str">
            <v>23.577.680,81</v>
          </cell>
        </row>
        <row r="39">
          <cell r="D39" t="str">
            <v>1.502.530,26</v>
          </cell>
          <cell r="L39" t="str">
            <v>0,00</v>
          </cell>
        </row>
        <row r="40">
          <cell r="D40" t="str">
            <v>15.027.682,62</v>
          </cell>
        </row>
        <row r="42">
          <cell r="L42" t="str">
            <v>0,00</v>
          </cell>
        </row>
        <row r="47">
          <cell r="L47" t="str">
            <v>0,00</v>
          </cell>
        </row>
        <row r="48">
          <cell r="D48" t="str">
            <v>3.208.845,70</v>
          </cell>
        </row>
        <row r="51">
          <cell r="L51" t="str">
            <v>0,00</v>
          </cell>
        </row>
        <row r="52">
          <cell r="L52" t="str">
            <v>15.221.563,11</v>
          </cell>
        </row>
        <row r="53">
          <cell r="L53" t="str">
            <v>0,00</v>
          </cell>
        </row>
        <row r="56">
          <cell r="D56" t="str">
            <v>2.463.987,35</v>
          </cell>
        </row>
        <row r="58">
          <cell r="L58" t="str">
            <v>4.784.873,73</v>
          </cell>
        </row>
        <row r="62">
          <cell r="L62" t="str">
            <v>1.839.397,55</v>
          </cell>
        </row>
        <row r="65">
          <cell r="D65" t="str">
            <v>0,00</v>
          </cell>
          <cell r="L65" t="str">
            <v>6.978.087,10</v>
          </cell>
        </row>
        <row r="66">
          <cell r="D66" t="str">
            <v>1.362.236,01</v>
          </cell>
        </row>
        <row r="67">
          <cell r="D67" t="str">
            <v>12.398,88</v>
          </cell>
        </row>
        <row r="69">
          <cell r="L69" t="str">
            <v>1.619.204,74</v>
          </cell>
        </row>
        <row r="75">
          <cell r="L75" t="str">
            <v>0,00</v>
          </cell>
        </row>
        <row r="76">
          <cell r="L76" t="str">
            <v>0,00</v>
          </cell>
        </row>
        <row r="77">
          <cell r="L77" t="str">
            <v>0,00</v>
          </cell>
        </row>
      </sheetData>
      <sheetData sheetId="2">
        <row r="4">
          <cell r="D4" t="str">
            <v>0,00</v>
          </cell>
          <cell r="L4" t="str">
            <v>16.685.316,07</v>
          </cell>
        </row>
        <row r="5">
          <cell r="D5" t="str">
            <v>11.031.330,76</v>
          </cell>
        </row>
        <row r="9">
          <cell r="L9" t="str">
            <v>7.547.371,77</v>
          </cell>
        </row>
        <row r="10">
          <cell r="L10" t="str">
            <v>0,00</v>
          </cell>
        </row>
        <row r="11">
          <cell r="D11" t="str">
            <v>6.480.316,85</v>
          </cell>
          <cell r="L11" t="str">
            <v>389.173,37</v>
          </cell>
        </row>
        <row r="12">
          <cell r="D12" t="str">
            <v>2.057.516,86</v>
          </cell>
        </row>
        <row r="13">
          <cell r="D13" t="str">
            <v>1.131.483,42</v>
          </cell>
        </row>
        <row r="14">
          <cell r="D14" t="str">
            <v>704.193,86</v>
          </cell>
        </row>
        <row r="16">
          <cell r="L16" t="str">
            <v>0,00</v>
          </cell>
        </row>
        <row r="18">
          <cell r="D18" t="str">
            <v>2.341.897,76</v>
          </cell>
        </row>
        <row r="20">
          <cell r="L20" t="str">
            <v>0,00</v>
          </cell>
        </row>
        <row r="24">
          <cell r="D24" t="str">
            <v>1.053.399,93</v>
          </cell>
          <cell r="L24" t="str">
            <v>75.084,44</v>
          </cell>
        </row>
        <row r="29">
          <cell r="D29" t="str">
            <v>0,00</v>
          </cell>
          <cell r="L29" t="str">
            <v>0,00</v>
          </cell>
        </row>
        <row r="30">
          <cell r="D30" t="str">
            <v>0,00</v>
          </cell>
        </row>
        <row r="32">
          <cell r="L32" t="str">
            <v>4.459,51</v>
          </cell>
        </row>
        <row r="33">
          <cell r="D33" t="str">
            <v>0,00</v>
          </cell>
          <cell r="L33" t="str">
            <v>0,00</v>
          </cell>
        </row>
        <row r="34">
          <cell r="D34" t="str">
            <v>7.686,94</v>
          </cell>
          <cell r="L34" t="str">
            <v>47.612,18</v>
          </cell>
        </row>
        <row r="35">
          <cell r="D35" t="str">
            <v>0,00</v>
          </cell>
          <cell r="L35" t="str">
            <v>18.979,96</v>
          </cell>
        </row>
        <row r="36">
          <cell r="D36" t="str">
            <v>10.139,07</v>
          </cell>
          <cell r="L36" t="str">
            <v>218.894,62</v>
          </cell>
        </row>
        <row r="37">
          <cell r="D37" t="str">
            <v>117.095,19</v>
          </cell>
        </row>
        <row r="40">
          <cell r="D40" t="str">
            <v>18.138,55</v>
          </cell>
        </row>
        <row r="41">
          <cell r="D41" t="str">
            <v>0,00</v>
          </cell>
        </row>
      </sheetData>
      <sheetData sheetId="3">
        <row r="6">
          <cell r="D6">
            <v>361</v>
          </cell>
        </row>
        <row r="10">
          <cell r="H10">
            <v>7704975.178200089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19.890.911,20</v>
          </cell>
        </row>
        <row r="4">
          <cell r="D4" t="str">
            <v>2.314.741,05</v>
          </cell>
          <cell r="L4" t="str">
            <v>20.431.887,30</v>
          </cell>
        </row>
        <row r="5">
          <cell r="D5" t="str">
            <v>471.888,73</v>
          </cell>
          <cell r="L5" t="str">
            <v>0,00</v>
          </cell>
        </row>
        <row r="6">
          <cell r="D6" t="str">
            <v>223.635,05</v>
          </cell>
          <cell r="L6" t="str">
            <v>0,00</v>
          </cell>
        </row>
        <row r="7">
          <cell r="L7" t="str">
            <v>0,00</v>
          </cell>
        </row>
        <row r="14">
          <cell r="L14" t="str">
            <v>-602.763,86</v>
          </cell>
        </row>
        <row r="17">
          <cell r="D17" t="str">
            <v>1.437.698,58</v>
          </cell>
          <cell r="L17" t="str">
            <v>61.787,76</v>
          </cell>
        </row>
        <row r="18">
          <cell r="L18" t="str">
            <v>0,00</v>
          </cell>
        </row>
        <row r="19">
          <cell r="L19" t="str">
            <v>0,00</v>
          </cell>
        </row>
        <row r="20">
          <cell r="L20" t="str">
            <v>0,00</v>
          </cell>
        </row>
        <row r="21">
          <cell r="L21" t="str">
            <v>306.847,34</v>
          </cell>
        </row>
        <row r="25">
          <cell r="D25" t="str">
            <v>181.518,69</v>
          </cell>
        </row>
        <row r="26">
          <cell r="L26" t="str">
            <v>0,00</v>
          </cell>
        </row>
        <row r="31">
          <cell r="L31" t="str">
            <v>0,00</v>
          </cell>
        </row>
        <row r="32">
          <cell r="L32" t="str">
            <v>0,00</v>
          </cell>
        </row>
        <row r="35">
          <cell r="D35" t="str">
            <v>0,00</v>
          </cell>
        </row>
        <row r="36">
          <cell r="D36" t="str">
            <v>0,00</v>
          </cell>
          <cell r="L36" t="str">
            <v>0,00</v>
          </cell>
        </row>
        <row r="37">
          <cell r="D37" t="str">
            <v>5.398,97</v>
          </cell>
        </row>
        <row r="38">
          <cell r="D38" t="str">
            <v>20.652.242,60</v>
          </cell>
        </row>
        <row r="39">
          <cell r="D39" t="str">
            <v>5.707.210,94</v>
          </cell>
          <cell r="L39" t="str">
            <v>0,00</v>
          </cell>
        </row>
        <row r="40">
          <cell r="D40" t="str">
            <v>838.230,99</v>
          </cell>
        </row>
        <row r="42">
          <cell r="L42" t="str">
            <v>0,00</v>
          </cell>
        </row>
        <row r="47">
          <cell r="L47" t="str">
            <v>0,00</v>
          </cell>
        </row>
        <row r="48">
          <cell r="D48" t="str">
            <v>7.212.141,74</v>
          </cell>
        </row>
        <row r="51">
          <cell r="L51" t="str">
            <v>0,00</v>
          </cell>
        </row>
        <row r="52">
          <cell r="L52" t="str">
            <v>2.774.624,08</v>
          </cell>
        </row>
        <row r="53">
          <cell r="L53" t="str">
            <v>0,00</v>
          </cell>
        </row>
        <row r="56">
          <cell r="D56" t="str">
            <v>6.372.059,47</v>
          </cell>
        </row>
        <row r="58">
          <cell r="L58" t="str">
            <v>0,00</v>
          </cell>
        </row>
        <row r="62">
          <cell r="L62" t="str">
            <v>0,00</v>
          </cell>
        </row>
        <row r="65">
          <cell r="D65" t="str">
            <v>0,00</v>
          </cell>
          <cell r="L65" t="str">
            <v>2.163.061,79</v>
          </cell>
        </row>
        <row r="66">
          <cell r="D66" t="str">
            <v>510.549,82</v>
          </cell>
        </row>
        <row r="67">
          <cell r="D67" t="str">
            <v>12.049,63</v>
          </cell>
        </row>
        <row r="69">
          <cell r="L69" t="str">
            <v>611.562,29</v>
          </cell>
        </row>
        <row r="75">
          <cell r="L75" t="str">
            <v>0,00</v>
          </cell>
        </row>
        <row r="76">
          <cell r="L76" t="str">
            <v>0,00</v>
          </cell>
        </row>
        <row r="77">
          <cell r="L77" t="str">
            <v>0,00</v>
          </cell>
        </row>
      </sheetData>
      <sheetData sheetId="2">
        <row r="4">
          <cell r="D4" t="str">
            <v>0,00</v>
          </cell>
          <cell r="L4" t="str">
            <v>8.129.326,90</v>
          </cell>
        </row>
        <row r="5">
          <cell r="D5" t="str">
            <v>1.802.772,62</v>
          </cell>
        </row>
        <row r="9">
          <cell r="L9" t="str">
            <v>0,00</v>
          </cell>
        </row>
        <row r="10">
          <cell r="L10" t="str">
            <v>0,00</v>
          </cell>
        </row>
        <row r="11">
          <cell r="D11" t="str">
            <v>4.167.624,36</v>
          </cell>
          <cell r="L11" t="str">
            <v>0,00</v>
          </cell>
        </row>
        <row r="12">
          <cell r="D12" t="str">
            <v>972.159,72</v>
          </cell>
        </row>
        <row r="13">
          <cell r="D13" t="str">
            <v>246.955,96</v>
          </cell>
        </row>
        <row r="14">
          <cell r="D14" t="str">
            <v>180.199,96</v>
          </cell>
        </row>
        <row r="16">
          <cell r="L16" t="str">
            <v>0,00</v>
          </cell>
        </row>
        <row r="18">
          <cell r="D18" t="str">
            <v>1.447.894,53</v>
          </cell>
        </row>
        <row r="20">
          <cell r="L20" t="str">
            <v>0,00</v>
          </cell>
        </row>
        <row r="24">
          <cell r="D24" t="str">
            <v>15.705,29</v>
          </cell>
          <cell r="L24" t="str">
            <v>744.217,77</v>
          </cell>
        </row>
        <row r="29">
          <cell r="D29" t="str">
            <v>0,00</v>
          </cell>
          <cell r="L29" t="str">
            <v>0,00</v>
          </cell>
        </row>
        <row r="30">
          <cell r="D30" t="str">
            <v>0,00</v>
          </cell>
        </row>
        <row r="32">
          <cell r="L32" t="str">
            <v>0,00</v>
          </cell>
        </row>
        <row r="33">
          <cell r="D33" t="str">
            <v>0,00</v>
          </cell>
          <cell r="L33" t="str">
            <v>0,00</v>
          </cell>
        </row>
        <row r="34">
          <cell r="D34" t="str">
            <v>0,00</v>
          </cell>
          <cell r="L34" t="str">
            <v>24.317,35</v>
          </cell>
        </row>
        <row r="35">
          <cell r="D35" t="str">
            <v>0,00</v>
          </cell>
          <cell r="L35" t="str">
            <v>0,00</v>
          </cell>
        </row>
        <row r="36">
          <cell r="D36" t="str">
            <v>0,00</v>
          </cell>
          <cell r="L36" t="str">
            <v>5.787,81</v>
          </cell>
        </row>
        <row r="37">
          <cell r="D37" t="str">
            <v>5.343,88</v>
          </cell>
        </row>
        <row r="40">
          <cell r="D40" t="str">
            <v>3.205,74</v>
          </cell>
        </row>
        <row r="41">
          <cell r="D41" t="str">
            <v>0,00</v>
          </cell>
        </row>
      </sheetData>
      <sheetData sheetId="3">
        <row r="6">
          <cell r="D6">
            <v>35</v>
          </cell>
        </row>
        <row r="10">
          <cell r="H10">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cols>
    <col min="1" max="16384" width="11.421875" style="112" customWidth="1"/>
  </cols>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55"/>
  <sheetViews>
    <sheetView tabSelected="1" zoomScale="75" zoomScaleNormal="75" workbookViewId="0" topLeftCell="A1"/>
  </sheetViews>
  <sheetFormatPr defaultColWidth="11.421875" defaultRowHeight="12.75"/>
  <cols>
    <col min="1" max="1" width="63.7109375" style="3" customWidth="1"/>
    <col min="2" max="2" width="86.7109375" style="92" customWidth="1"/>
    <col min="3" max="16384" width="11.421875" style="3" customWidth="1"/>
  </cols>
  <sheetData>
    <row r="1" spans="1:207" ht="60" customHeight="1">
      <c r="A1" s="8"/>
      <c r="B1" s="10" t="str">
        <f>"EJERCICIO    "&amp;Balance!Z1</f>
        <v>EJERCICIO    1995</v>
      </c>
      <c r="C1" s="12"/>
      <c r="D1" s="12"/>
      <c r="E1" s="12"/>
      <c r="F1" s="1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row>
    <row r="2" spans="1:207" ht="12.95" customHeight="1" thickBot="1">
      <c r="A2" s="8"/>
      <c r="B2" s="9"/>
      <c r="C2" s="12"/>
      <c r="D2" s="12"/>
      <c r="E2" s="12"/>
      <c r="F2" s="12"/>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row>
    <row r="3" spans="1:207" ht="33" customHeight="1">
      <c r="A3" s="77" t="str">
        <f>"                                            "&amp;"SUBSECTOR EMPRESARIAL"</f>
        <v xml:space="preserve">                                            SUBSECTOR EMPRESARIAL</v>
      </c>
      <c r="B3" s="13"/>
      <c r="C3" s="12"/>
      <c r="D3" s="12"/>
      <c r="E3" s="12"/>
      <c r="F3" s="12"/>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row>
    <row r="4" spans="1:207" ht="20.1" customHeight="1">
      <c r="A4" s="17" t="str">
        <f>"AGREGADO"</f>
        <v>AGREGADO</v>
      </c>
      <c r="B4" s="80"/>
      <c r="C4" s="12"/>
      <c r="D4" s="12"/>
      <c r="E4" s="12"/>
      <c r="F4" s="12"/>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row>
    <row r="5" spans="1:207" ht="15" customHeight="1" thickBot="1">
      <c r="A5" s="21"/>
      <c r="B5" s="50"/>
      <c r="C5" s="12"/>
      <c r="D5" s="12"/>
      <c r="E5" s="12"/>
      <c r="F5" s="12"/>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row>
    <row r="6" spans="1:207" ht="15" customHeight="1">
      <c r="A6" s="23"/>
      <c r="B6" s="24"/>
      <c r="C6" s="12"/>
      <c r="D6" s="12"/>
      <c r="E6" s="12"/>
      <c r="F6" s="12"/>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row>
    <row r="7" spans="1:207" ht="12.95" customHeight="1" thickBot="1">
      <c r="A7" s="23"/>
      <c r="B7" s="24"/>
      <c r="C7" s="24"/>
      <c r="D7" s="24"/>
      <c r="E7" s="24"/>
      <c r="F7" s="56"/>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row>
    <row r="8" spans="1:207" ht="33" customHeight="1">
      <c r="A8" s="81" t="s">
        <v>48</v>
      </c>
      <c r="B8" s="82"/>
      <c r="C8" s="24"/>
      <c r="D8" s="24"/>
      <c r="E8" s="24"/>
      <c r="F8" s="56"/>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row>
    <row r="9" spans="1:207" ht="12.95" customHeight="1">
      <c r="A9" s="24"/>
      <c r="B9" s="24"/>
      <c r="C9" s="24"/>
      <c r="D9" s="24"/>
      <c r="E9" s="24"/>
      <c r="F9" s="56"/>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row>
    <row r="10" spans="1:2" ht="18" customHeight="1">
      <c r="A10" s="1" t="s">
        <v>49</v>
      </c>
      <c r="B10" s="83" t="s">
        <v>183</v>
      </c>
    </row>
    <row r="11" spans="1:2" ht="18" customHeight="1">
      <c r="A11" s="1" t="s">
        <v>50</v>
      </c>
      <c r="B11" s="83" t="s">
        <v>184</v>
      </c>
    </row>
    <row r="12" spans="1:2" ht="18" customHeight="1">
      <c r="A12" s="1" t="s">
        <v>61</v>
      </c>
      <c r="B12" s="83" t="s">
        <v>191</v>
      </c>
    </row>
    <row r="13" spans="1:2" ht="18" customHeight="1">
      <c r="A13" s="1" t="s">
        <v>66</v>
      </c>
      <c r="B13" s="107">
        <f>COUNTA('Entidades agregadas'!A11:A30)+COUNTA('Entidades agregadas'!C11:C14)-1</f>
        <v>21</v>
      </c>
    </row>
    <row r="14" spans="1:2" ht="18" customHeight="1">
      <c r="A14" s="1"/>
      <c r="B14" s="107"/>
    </row>
    <row r="15" spans="1:2" ht="12.95" customHeight="1" thickBot="1">
      <c r="A15" s="84"/>
      <c r="B15" s="85"/>
    </row>
    <row r="16" spans="1:2" ht="12.95" customHeight="1">
      <c r="A16" s="1"/>
      <c r="B16" s="86"/>
    </row>
    <row r="17" spans="1:2" ht="12.95" customHeight="1">
      <c r="A17" s="1"/>
      <c r="B17" s="86"/>
    </row>
    <row r="18" spans="1:2" ht="12.95" customHeight="1">
      <c r="A18" s="1"/>
      <c r="B18" s="86"/>
    </row>
    <row r="19" spans="1:2" ht="12.95" customHeight="1" thickBot="1">
      <c r="A19" s="1"/>
      <c r="B19" s="86"/>
    </row>
    <row r="20" spans="1:2" ht="33" customHeight="1">
      <c r="A20" s="81" t="s">
        <v>51</v>
      </c>
      <c r="B20" s="82"/>
    </row>
    <row r="21" ht="12.95" customHeight="1">
      <c r="B21" s="3"/>
    </row>
    <row r="22" spans="1:2" ht="18" customHeight="1">
      <c r="A22" s="1" t="s">
        <v>52</v>
      </c>
      <c r="B22" s="83" t="s">
        <v>185</v>
      </c>
    </row>
    <row r="23" spans="1:2" ht="18" customHeight="1">
      <c r="A23" s="1" t="s">
        <v>53</v>
      </c>
      <c r="B23" s="83" t="s">
        <v>186</v>
      </c>
    </row>
    <row r="24" spans="1:2" ht="12.95" customHeight="1" thickBot="1">
      <c r="A24" s="84"/>
      <c r="B24" s="85"/>
    </row>
    <row r="25" spans="1:2" ht="12.95" customHeight="1">
      <c r="A25" s="1"/>
      <c r="B25" s="86"/>
    </row>
    <row r="26" spans="1:2" ht="12.95" customHeight="1">
      <c r="A26" s="1"/>
      <c r="B26" s="86"/>
    </row>
    <row r="27" spans="1:2" ht="12.95" customHeight="1">
      <c r="A27" s="1"/>
      <c r="B27" s="86"/>
    </row>
    <row r="28" spans="1:2" ht="12.95" customHeight="1" thickBot="1">
      <c r="A28" s="87"/>
      <c r="B28" s="88"/>
    </row>
    <row r="29" spans="1:2" ht="33" customHeight="1">
      <c r="A29" s="81" t="s">
        <v>54</v>
      </c>
      <c r="B29" s="82"/>
    </row>
    <row r="30" ht="12.95" customHeight="1">
      <c r="B30" s="3"/>
    </row>
    <row r="31" spans="1:2" ht="12.95" customHeight="1">
      <c r="A31" s="89"/>
      <c r="B31" s="123" t="s">
        <v>187</v>
      </c>
    </row>
    <row r="32" spans="1:2" ht="18" customHeight="1">
      <c r="A32" s="89"/>
      <c r="B32" s="123"/>
    </row>
    <row r="33" spans="1:2" ht="18" customHeight="1">
      <c r="A33" s="89"/>
      <c r="B33" s="123"/>
    </row>
    <row r="34" spans="1:2" ht="18" customHeight="1">
      <c r="A34" s="89"/>
      <c r="B34" s="123"/>
    </row>
    <row r="35" spans="1:2" ht="18" customHeight="1">
      <c r="A35" s="89"/>
      <c r="B35" s="123"/>
    </row>
    <row r="36" spans="1:2" ht="18" customHeight="1">
      <c r="A36" s="89"/>
      <c r="B36" s="123"/>
    </row>
    <row r="37" spans="1:2" ht="13.5" customHeight="1" thickBot="1">
      <c r="A37" s="84"/>
      <c r="B37" s="90"/>
    </row>
    <row r="38" spans="1:2" ht="12.95" customHeight="1">
      <c r="A38" s="89"/>
      <c r="B38" s="83"/>
    </row>
    <row r="39" spans="1:2" ht="12.95" customHeight="1">
      <c r="A39" s="89"/>
      <c r="B39" s="83"/>
    </row>
    <row r="40" spans="1:2" ht="12.95" customHeight="1">
      <c r="A40" s="89"/>
      <c r="B40" s="83"/>
    </row>
    <row r="41" spans="1:2" ht="12.95" customHeight="1" thickBot="1">
      <c r="A41" s="89"/>
      <c r="B41" s="88"/>
    </row>
    <row r="42" spans="1:2" ht="33" customHeight="1">
      <c r="A42" s="81" t="s">
        <v>55</v>
      </c>
      <c r="B42" s="82"/>
    </row>
    <row r="43" ht="12.95" customHeight="1">
      <c r="B43" s="3"/>
    </row>
    <row r="44" spans="1:2" ht="18" customHeight="1">
      <c r="A44" s="1"/>
      <c r="B44" s="123" t="s">
        <v>188</v>
      </c>
    </row>
    <row r="45" spans="1:2" ht="18" customHeight="1">
      <c r="A45" s="87"/>
      <c r="B45" s="123"/>
    </row>
    <row r="46" spans="1:2" ht="18" customHeight="1">
      <c r="A46" s="87"/>
      <c r="B46" s="123"/>
    </row>
    <row r="47" spans="1:2" ht="18" customHeight="1">
      <c r="A47" s="87"/>
      <c r="B47" s="123"/>
    </row>
    <row r="48" spans="1:2" ht="18" customHeight="1">
      <c r="A48" s="87"/>
      <c r="B48" s="123"/>
    </row>
    <row r="49" spans="1:2" ht="18" customHeight="1">
      <c r="A49" s="87"/>
      <c r="B49" s="123"/>
    </row>
    <row r="50" spans="1:2" ht="18" customHeight="1">
      <c r="A50" s="87"/>
      <c r="B50" s="123"/>
    </row>
    <row r="51" spans="1:2" ht="18" customHeight="1">
      <c r="A51" s="87"/>
      <c r="B51" s="123"/>
    </row>
    <row r="52" spans="1:2" ht="12.95" customHeight="1" thickBot="1">
      <c r="A52" s="91"/>
      <c r="B52" s="91"/>
    </row>
    <row r="54" ht="18" customHeight="1">
      <c r="A54" s="65" t="s">
        <v>190</v>
      </c>
    </row>
    <row r="55" spans="1:2" ht="18" customHeight="1">
      <c r="A55" s="36"/>
      <c r="B55" s="36"/>
    </row>
  </sheetData>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T119"/>
  <sheetViews>
    <sheetView zoomScale="75" zoomScaleNormal="75" workbookViewId="0" topLeftCell="A1"/>
  </sheetViews>
  <sheetFormatPr defaultColWidth="11.421875" defaultRowHeight="12.75"/>
  <cols>
    <col min="1" max="1" width="73.7109375" style="3" customWidth="1"/>
    <col min="2" max="2" width="19.140625" style="29" customWidth="1"/>
    <col min="3" max="3" width="9.7109375" style="29" customWidth="1"/>
    <col min="4" max="22" width="60.57421875" style="29" hidden="1" customWidth="1"/>
    <col min="23" max="23" width="3.28125" style="3" customWidth="1"/>
    <col min="24" max="24" width="73.7109375" style="3" customWidth="1"/>
    <col min="25" max="25" width="18.00390625" style="29" customWidth="1"/>
    <col min="26" max="26" width="8.7109375" style="3" customWidth="1"/>
    <col min="27" max="36" width="25.7109375" style="3" hidden="1" customWidth="1"/>
    <col min="37" max="45" width="29.57421875" style="3" hidden="1" customWidth="1"/>
    <col min="46" max="46" width="22.7109375" style="3" customWidth="1"/>
    <col min="47" max="16384" width="11.421875" style="3" customWidth="1"/>
  </cols>
  <sheetData>
    <row r="1" spans="1:26" s="2" customFormat="1" ht="60" customHeight="1">
      <c r="A1" s="8"/>
      <c r="B1" s="9"/>
      <c r="C1" s="9"/>
      <c r="D1" s="9"/>
      <c r="E1" s="9"/>
      <c r="F1" s="9"/>
      <c r="G1" s="9"/>
      <c r="H1" s="9"/>
      <c r="I1" s="9"/>
      <c r="J1" s="9"/>
      <c r="K1" s="9"/>
      <c r="L1" s="9"/>
      <c r="M1" s="9"/>
      <c r="N1" s="9"/>
      <c r="O1" s="9"/>
      <c r="P1" s="9"/>
      <c r="Q1" s="9"/>
      <c r="R1" s="9"/>
      <c r="S1" s="9"/>
      <c r="T1" s="9"/>
      <c r="U1" s="9"/>
      <c r="V1" s="9"/>
      <c r="W1" s="9"/>
      <c r="X1" s="9"/>
      <c r="Y1" s="10" t="s">
        <v>22</v>
      </c>
      <c r="Z1" s="11">
        <v>1995</v>
      </c>
    </row>
    <row r="2" spans="1:26" s="2" customFormat="1" ht="12.95" customHeight="1" thickBot="1">
      <c r="A2" s="8"/>
      <c r="B2" s="9"/>
      <c r="C2" s="9"/>
      <c r="D2" s="9"/>
      <c r="E2" s="9"/>
      <c r="F2" s="9"/>
      <c r="G2" s="9"/>
      <c r="H2" s="9"/>
      <c r="I2" s="9"/>
      <c r="J2" s="9"/>
      <c r="K2" s="9"/>
      <c r="L2" s="9"/>
      <c r="M2" s="9"/>
      <c r="N2" s="9"/>
      <c r="O2" s="9"/>
      <c r="P2" s="9"/>
      <c r="Q2" s="9"/>
      <c r="R2" s="9"/>
      <c r="S2" s="9"/>
      <c r="T2" s="9"/>
      <c r="U2" s="9"/>
      <c r="V2" s="9"/>
      <c r="W2" s="9"/>
      <c r="X2" s="9"/>
      <c r="Y2" s="12"/>
      <c r="Z2" s="12"/>
    </row>
    <row r="3" spans="1:26" s="2" customFormat="1" ht="33" customHeight="1">
      <c r="A3" s="77" t="str">
        <f>"                                            "&amp;"SUBSECTOR EMPRESARIAL"</f>
        <v xml:space="preserve">                                            SUBSECTOR EMPRESARIAL</v>
      </c>
      <c r="B3" s="13"/>
      <c r="C3" s="13"/>
      <c r="D3" s="13"/>
      <c r="E3" s="13"/>
      <c r="F3" s="13"/>
      <c r="G3" s="13"/>
      <c r="H3" s="13"/>
      <c r="I3" s="13"/>
      <c r="J3" s="13"/>
      <c r="K3" s="13"/>
      <c r="L3" s="13"/>
      <c r="M3" s="13"/>
      <c r="N3" s="13"/>
      <c r="O3" s="13"/>
      <c r="P3" s="13"/>
      <c r="Q3" s="13"/>
      <c r="R3" s="13"/>
      <c r="S3" s="13"/>
      <c r="T3" s="13"/>
      <c r="U3" s="13"/>
      <c r="V3" s="13"/>
      <c r="W3" s="14"/>
      <c r="X3" s="14"/>
      <c r="Y3" s="15"/>
      <c r="Z3" s="16"/>
    </row>
    <row r="4" spans="1:26" s="2" customFormat="1" ht="20.1" customHeight="1">
      <c r="A4" s="17" t="str">
        <f>"AGREGADO"</f>
        <v>AGREGADO</v>
      </c>
      <c r="B4" s="18"/>
      <c r="C4" s="18"/>
      <c r="D4" s="18"/>
      <c r="E4" s="18"/>
      <c r="F4" s="18"/>
      <c r="G4" s="18"/>
      <c r="H4" s="18"/>
      <c r="I4" s="18"/>
      <c r="J4" s="18"/>
      <c r="K4" s="18"/>
      <c r="L4" s="18"/>
      <c r="M4" s="18"/>
      <c r="N4" s="18"/>
      <c r="O4" s="18"/>
      <c r="P4" s="18"/>
      <c r="Q4" s="18"/>
      <c r="R4" s="18"/>
      <c r="S4" s="18"/>
      <c r="T4" s="18"/>
      <c r="U4" s="18"/>
      <c r="V4" s="18"/>
      <c r="W4" s="17"/>
      <c r="X4" s="17"/>
      <c r="Y4" s="19"/>
      <c r="Z4" s="20"/>
    </row>
    <row r="5" spans="1:26" s="2" customFormat="1" ht="18" customHeight="1" thickBot="1">
      <c r="A5" s="21"/>
      <c r="B5" s="22"/>
      <c r="C5" s="22"/>
      <c r="D5" s="22"/>
      <c r="E5" s="22"/>
      <c r="F5" s="22"/>
      <c r="G5" s="22"/>
      <c r="H5" s="22"/>
      <c r="I5" s="22"/>
      <c r="J5" s="22"/>
      <c r="K5" s="22"/>
      <c r="L5" s="22"/>
      <c r="M5" s="22"/>
      <c r="N5" s="22"/>
      <c r="O5" s="22"/>
      <c r="P5" s="22"/>
      <c r="Q5" s="22"/>
      <c r="R5" s="22"/>
      <c r="S5" s="22"/>
      <c r="T5" s="22"/>
      <c r="U5" s="22"/>
      <c r="V5" s="22"/>
      <c r="W5" s="22"/>
      <c r="X5" s="78" t="str">
        <f>"Población a 01/01/"&amp;Z1</f>
        <v>Población a 01/01/1995</v>
      </c>
      <c r="Y5" s="124">
        <v>3969401</v>
      </c>
      <c r="Z5" s="124"/>
    </row>
    <row r="6" spans="1:36" s="2" customFormat="1" ht="15" customHeight="1">
      <c r="A6" s="23"/>
      <c r="B6" s="24"/>
      <c r="C6" s="24"/>
      <c r="D6" s="47"/>
      <c r="E6" s="47"/>
      <c r="F6" s="47"/>
      <c r="G6" s="47"/>
      <c r="H6" s="47"/>
      <c r="I6" s="47"/>
      <c r="J6" s="47"/>
      <c r="K6" s="47"/>
      <c r="L6" s="47"/>
      <c r="M6" s="47"/>
      <c r="N6" s="47"/>
      <c r="O6" s="47"/>
      <c r="P6" s="47"/>
      <c r="Q6" s="47"/>
      <c r="R6" s="47"/>
      <c r="S6" s="47"/>
      <c r="T6" s="47"/>
      <c r="U6" s="47"/>
      <c r="V6" s="47"/>
      <c r="W6" s="24"/>
      <c r="X6" s="24"/>
      <c r="Y6" s="24"/>
      <c r="Z6" s="24"/>
      <c r="AA6" s="47"/>
      <c r="AB6" s="47"/>
      <c r="AC6" s="47"/>
      <c r="AD6" s="47"/>
      <c r="AE6" s="47"/>
      <c r="AF6" s="47"/>
      <c r="AG6" s="47"/>
      <c r="AH6" s="47"/>
      <c r="AI6" s="47"/>
      <c r="AJ6" s="47"/>
    </row>
    <row r="7" spans="1:36" s="2" customFormat="1" ht="12.95" customHeight="1">
      <c r="A7" s="23"/>
      <c r="B7" s="24"/>
      <c r="C7" s="24"/>
      <c r="D7" s="47"/>
      <c r="E7" s="47"/>
      <c r="F7" s="47"/>
      <c r="G7" s="47"/>
      <c r="H7" s="47"/>
      <c r="I7" s="47"/>
      <c r="J7" s="47"/>
      <c r="K7" s="47"/>
      <c r="L7" s="47"/>
      <c r="M7" s="47"/>
      <c r="N7" s="47"/>
      <c r="O7" s="47"/>
      <c r="P7" s="47"/>
      <c r="Q7" s="47"/>
      <c r="R7" s="47"/>
      <c r="S7" s="47"/>
      <c r="T7" s="47"/>
      <c r="U7" s="47"/>
      <c r="V7" s="47"/>
      <c r="W7" s="24"/>
      <c r="X7" s="24"/>
      <c r="Y7" s="24"/>
      <c r="Z7" s="24"/>
      <c r="AA7" s="47"/>
      <c r="AB7" s="47"/>
      <c r="AC7" s="47"/>
      <c r="AD7" s="47"/>
      <c r="AE7" s="47"/>
      <c r="AF7" s="47"/>
      <c r="AG7" s="47"/>
      <c r="AH7" s="47"/>
      <c r="AI7" s="47"/>
      <c r="AJ7" s="47"/>
    </row>
    <row r="8" spans="1:36" s="2" customFormat="1" ht="21" customHeight="1">
      <c r="A8" s="26" t="s">
        <v>27</v>
      </c>
      <c r="B8" s="24"/>
      <c r="C8" s="24"/>
      <c r="D8" s="1"/>
      <c r="E8" s="1"/>
      <c r="F8" s="1"/>
      <c r="G8" s="1"/>
      <c r="H8" s="1"/>
      <c r="I8" s="1"/>
      <c r="J8" s="1"/>
      <c r="K8" s="1"/>
      <c r="L8" s="1"/>
      <c r="M8" s="1"/>
      <c r="N8" s="1"/>
      <c r="O8" s="1"/>
      <c r="P8" s="1"/>
      <c r="Q8" s="1"/>
      <c r="R8" s="1"/>
      <c r="S8" s="1"/>
      <c r="T8" s="1"/>
      <c r="U8" s="1"/>
      <c r="V8" s="1"/>
      <c r="W8" s="24"/>
      <c r="X8" s="24"/>
      <c r="Y8" s="24"/>
      <c r="Z8" s="24"/>
      <c r="AA8" s="47"/>
      <c r="AB8" s="47"/>
      <c r="AC8" s="47"/>
      <c r="AD8" s="47"/>
      <c r="AE8" s="47"/>
      <c r="AF8" s="47"/>
      <c r="AG8" s="47"/>
      <c r="AH8" s="47"/>
      <c r="AI8" s="47"/>
      <c r="AJ8" s="47"/>
    </row>
    <row r="9" spans="1:26" s="2" customFormat="1" ht="18" customHeight="1">
      <c r="A9" s="27"/>
      <c r="B9" s="24"/>
      <c r="C9" s="24"/>
      <c r="D9" s="24"/>
      <c r="E9" s="24"/>
      <c r="F9" s="24"/>
      <c r="G9" s="24"/>
      <c r="H9" s="24"/>
      <c r="I9" s="24"/>
      <c r="J9" s="24"/>
      <c r="K9" s="24"/>
      <c r="L9" s="24"/>
      <c r="M9" s="24"/>
      <c r="N9" s="24"/>
      <c r="O9" s="24"/>
      <c r="P9" s="24"/>
      <c r="Q9" s="24"/>
      <c r="R9" s="24"/>
      <c r="S9" s="24"/>
      <c r="T9" s="24"/>
      <c r="U9" s="24"/>
      <c r="V9" s="24"/>
      <c r="W9" s="24"/>
      <c r="X9" s="24"/>
      <c r="Y9" s="24"/>
      <c r="Z9" s="24"/>
    </row>
    <row r="10" spans="1:45" s="2" customFormat="1" ht="12.95" customHeight="1">
      <c r="A10" s="26"/>
      <c r="B10" s="24"/>
      <c r="C10" s="24"/>
      <c r="D10" s="118">
        <v>22100</v>
      </c>
      <c r="E10" s="47">
        <v>22102</v>
      </c>
      <c r="F10" s="47">
        <v>22103</v>
      </c>
      <c r="G10" s="47">
        <v>22104</v>
      </c>
      <c r="H10" s="47">
        <v>22105</v>
      </c>
      <c r="I10" s="47">
        <v>22106</v>
      </c>
      <c r="J10" s="47">
        <v>22107</v>
      </c>
      <c r="K10" s="47">
        <v>22200</v>
      </c>
      <c r="L10" s="47">
        <v>22201</v>
      </c>
      <c r="M10" s="47">
        <v>22202</v>
      </c>
      <c r="N10" s="47">
        <v>22205</v>
      </c>
      <c r="O10" s="47">
        <v>22206</v>
      </c>
      <c r="P10" s="47">
        <v>22231</v>
      </c>
      <c r="Q10" s="47">
        <v>22233</v>
      </c>
      <c r="R10" s="47">
        <v>22234</v>
      </c>
      <c r="S10" s="47">
        <v>22235</v>
      </c>
      <c r="T10" s="47">
        <v>22236</v>
      </c>
      <c r="U10" s="47">
        <v>22240</v>
      </c>
      <c r="V10" s="47">
        <v>22901</v>
      </c>
      <c r="W10" s="24"/>
      <c r="X10" s="24"/>
      <c r="Y10" s="24"/>
      <c r="Z10" s="24"/>
      <c r="AA10" s="47">
        <v>22100</v>
      </c>
      <c r="AB10" s="47">
        <v>22102</v>
      </c>
      <c r="AC10" s="47">
        <v>22103</v>
      </c>
      <c r="AD10" s="47">
        <v>22104</v>
      </c>
      <c r="AE10" s="47">
        <v>22105</v>
      </c>
      <c r="AF10" s="47">
        <v>22106</v>
      </c>
      <c r="AG10" s="47">
        <v>22107</v>
      </c>
      <c r="AH10" s="47">
        <v>22200</v>
      </c>
      <c r="AI10" s="47">
        <v>22201</v>
      </c>
      <c r="AJ10" s="47">
        <v>22202</v>
      </c>
      <c r="AK10" s="47">
        <v>22205</v>
      </c>
      <c r="AL10" s="47">
        <v>22206</v>
      </c>
      <c r="AM10" s="47">
        <v>22231</v>
      </c>
      <c r="AN10" s="47">
        <v>22233</v>
      </c>
      <c r="AO10" s="47">
        <v>22234</v>
      </c>
      <c r="AP10" s="47">
        <v>22235</v>
      </c>
      <c r="AQ10" s="47">
        <v>22236</v>
      </c>
      <c r="AR10" s="47">
        <v>22240</v>
      </c>
      <c r="AS10" s="47">
        <v>22901</v>
      </c>
    </row>
    <row r="11" spans="1:45" ht="18" customHeight="1" thickBot="1">
      <c r="A11" s="28" t="s">
        <v>23</v>
      </c>
      <c r="B11" s="20"/>
      <c r="C11" s="20"/>
      <c r="D11" s="119" t="s">
        <v>86</v>
      </c>
      <c r="E11" s="47" t="s">
        <v>86</v>
      </c>
      <c r="F11" s="47" t="s">
        <v>86</v>
      </c>
      <c r="G11" s="47" t="s">
        <v>86</v>
      </c>
      <c r="H11" s="47" t="s">
        <v>86</v>
      </c>
      <c r="I11" s="47" t="s">
        <v>86</v>
      </c>
      <c r="J11" s="47" t="s">
        <v>86</v>
      </c>
      <c r="K11" s="47" t="s">
        <v>86</v>
      </c>
      <c r="L11" s="47" t="s">
        <v>86</v>
      </c>
      <c r="M11" s="47" t="s">
        <v>86</v>
      </c>
      <c r="N11" s="47" t="s">
        <v>86</v>
      </c>
      <c r="O11" s="47" t="s">
        <v>86</v>
      </c>
      <c r="P11" s="47" t="s">
        <v>193</v>
      </c>
      <c r="Q11" s="47" t="s">
        <v>193</v>
      </c>
      <c r="R11" s="47" t="s">
        <v>193</v>
      </c>
      <c r="S11" s="47" t="s">
        <v>85</v>
      </c>
      <c r="T11" s="47" t="s">
        <v>193</v>
      </c>
      <c r="U11" s="47" t="s">
        <v>193</v>
      </c>
      <c r="V11" s="47" t="s">
        <v>197</v>
      </c>
      <c r="W11" s="24"/>
      <c r="X11" s="20"/>
      <c r="Y11" s="3"/>
      <c r="Z11" s="29"/>
      <c r="AA11" s="47" t="s">
        <v>86</v>
      </c>
      <c r="AB11" s="47" t="s">
        <v>86</v>
      </c>
      <c r="AC11" s="47" t="s">
        <v>86</v>
      </c>
      <c r="AD11" s="47" t="s">
        <v>86</v>
      </c>
      <c r="AE11" s="47" t="s">
        <v>86</v>
      </c>
      <c r="AF11" s="47" t="s">
        <v>86</v>
      </c>
      <c r="AG11" s="47" t="s">
        <v>86</v>
      </c>
      <c r="AH11" s="47" t="s">
        <v>86</v>
      </c>
      <c r="AI11" s="47" t="s">
        <v>86</v>
      </c>
      <c r="AJ11" s="47" t="s">
        <v>86</v>
      </c>
      <c r="AK11" s="47" t="s">
        <v>86</v>
      </c>
      <c r="AL11" s="47" t="s">
        <v>86</v>
      </c>
      <c r="AM11" s="47" t="s">
        <v>193</v>
      </c>
      <c r="AN11" s="47" t="s">
        <v>193</v>
      </c>
      <c r="AO11" s="47" t="s">
        <v>193</v>
      </c>
      <c r="AP11" s="47" t="s">
        <v>85</v>
      </c>
      <c r="AQ11" s="47" t="s">
        <v>193</v>
      </c>
      <c r="AR11" s="47" t="s">
        <v>193</v>
      </c>
      <c r="AS11" s="47" t="s">
        <v>197</v>
      </c>
    </row>
    <row r="12" spans="1:45" ht="33" customHeight="1">
      <c r="A12" s="30" t="s">
        <v>24</v>
      </c>
      <c r="B12" s="31">
        <f>Z1</f>
        <v>1995</v>
      </c>
      <c r="C12" s="32" t="s">
        <v>25</v>
      </c>
      <c r="D12" s="120" t="s">
        <v>0</v>
      </c>
      <c r="E12" s="47" t="s">
        <v>2</v>
      </c>
      <c r="F12" s="47" t="s">
        <v>3</v>
      </c>
      <c r="G12" s="47" t="s">
        <v>4</v>
      </c>
      <c r="H12" s="47" t="s">
        <v>5</v>
      </c>
      <c r="I12" s="47" t="s">
        <v>6</v>
      </c>
      <c r="J12" s="47" t="s">
        <v>7</v>
      </c>
      <c r="K12" s="1" t="s">
        <v>8</v>
      </c>
      <c r="L12" s="1" t="s">
        <v>84</v>
      </c>
      <c r="M12" s="1" t="s">
        <v>9</v>
      </c>
      <c r="N12" s="1" t="s">
        <v>203</v>
      </c>
      <c r="O12" s="1" t="s">
        <v>204</v>
      </c>
      <c r="P12" s="1" t="s">
        <v>201</v>
      </c>
      <c r="Q12" s="1" t="s">
        <v>194</v>
      </c>
      <c r="R12" s="1" t="s">
        <v>195</v>
      </c>
      <c r="S12" s="1" t="s">
        <v>196</v>
      </c>
      <c r="T12" s="1" t="s">
        <v>198</v>
      </c>
      <c r="U12" s="1" t="s">
        <v>202</v>
      </c>
      <c r="V12" s="47" t="s">
        <v>18</v>
      </c>
      <c r="W12" s="24"/>
      <c r="X12" s="30" t="s">
        <v>138</v>
      </c>
      <c r="Y12" s="31">
        <f>Z1</f>
        <v>1995</v>
      </c>
      <c r="Z12" s="32" t="s">
        <v>25</v>
      </c>
      <c r="AA12" s="47" t="s">
        <v>0</v>
      </c>
      <c r="AB12" s="47" t="s">
        <v>2</v>
      </c>
      <c r="AC12" s="47" t="s">
        <v>3</v>
      </c>
      <c r="AD12" s="47" t="s">
        <v>4</v>
      </c>
      <c r="AE12" s="47" t="s">
        <v>5</v>
      </c>
      <c r="AF12" s="47" t="s">
        <v>6</v>
      </c>
      <c r="AG12" s="47" t="s">
        <v>7</v>
      </c>
      <c r="AH12" s="1" t="s">
        <v>8</v>
      </c>
      <c r="AI12" s="1" t="s">
        <v>84</v>
      </c>
      <c r="AJ12" s="1" t="s">
        <v>9</v>
      </c>
      <c r="AK12" s="1" t="s">
        <v>203</v>
      </c>
      <c r="AL12" s="1" t="s">
        <v>204</v>
      </c>
      <c r="AM12" s="1" t="s">
        <v>201</v>
      </c>
      <c r="AN12" s="1" t="s">
        <v>194</v>
      </c>
      <c r="AO12" s="1" t="s">
        <v>195</v>
      </c>
      <c r="AP12" s="1" t="s">
        <v>196</v>
      </c>
      <c r="AQ12" s="1" t="s">
        <v>198</v>
      </c>
      <c r="AR12" s="1" t="s">
        <v>202</v>
      </c>
      <c r="AS12" s="47" t="s">
        <v>18</v>
      </c>
    </row>
    <row r="13" spans="1:45" s="37" customFormat="1" ht="18" customHeight="1">
      <c r="A13" s="34" t="s">
        <v>95</v>
      </c>
      <c r="B13" s="114">
        <f>D13+E13+F13+G13+H13+I13+J13+K13+L13+M13+N13+O13++P13+Q13+R13+S13+T13+U13+V13</f>
        <v>4100489.22</v>
      </c>
      <c r="C13" s="35">
        <f>IF((B13/$B$58)=0,"--",B13/$B$58)</f>
        <v>0.0038548241896433706</v>
      </c>
      <c r="D13" s="49" t="str">
        <f>'[1]1201'!$D$3</f>
        <v>0,00</v>
      </c>
      <c r="E13" s="49" t="str">
        <f>'[2]1201'!$D$3</f>
        <v>0,00</v>
      </c>
      <c r="F13" s="49" t="str">
        <f>'[3]1201'!$D$3</f>
        <v>0,00</v>
      </c>
      <c r="G13" s="49" t="str">
        <f>'[4]1201'!$D$3</f>
        <v>0,00</v>
      </c>
      <c r="H13" s="49" t="str">
        <f>'[5]1201'!$D$3</f>
        <v>0,00</v>
      </c>
      <c r="I13" s="49" t="str">
        <f>'[6]1201'!$D$3</f>
        <v>0,00</v>
      </c>
      <c r="J13" s="49" t="str">
        <f>'[7]1201'!$D$3</f>
        <v>0,00</v>
      </c>
      <c r="K13" s="49" t="str">
        <f>'[8]1201'!$D$3</f>
        <v>1.202.024,21</v>
      </c>
      <c r="L13" s="49" t="str">
        <f>'[9]1201'!$D$3</f>
        <v>0,00</v>
      </c>
      <c r="M13" s="49" t="str">
        <f>'[10]1201'!$D$3</f>
        <v>13.606,91</v>
      </c>
      <c r="N13" s="49" t="str">
        <f>'[11]1201'!$D$3</f>
        <v>0,00</v>
      </c>
      <c r="O13" s="49" t="str">
        <f>'[12]1201'!$D$3</f>
        <v>0,00</v>
      </c>
      <c r="P13" s="49" t="str">
        <f>'[13]1211'!$D$3</f>
        <v>0,00</v>
      </c>
      <c r="Q13" s="49" t="str">
        <f>'[14]1211'!$D$3</f>
        <v>0,00</v>
      </c>
      <c r="R13" s="49" t="str">
        <f>'[15]1211'!$D$3</f>
        <v>0,00</v>
      </c>
      <c r="S13" s="49" t="str">
        <f>'[16]1211'!$D$3</f>
        <v>180.303,63</v>
      </c>
      <c r="T13" s="49" t="str">
        <f>'[17]1211'!$D$3</f>
        <v>0,00</v>
      </c>
      <c r="U13" s="49" t="str">
        <f>'[18]1211'!$D$3</f>
        <v>2.704.554,47</v>
      </c>
      <c r="V13" s="49" t="str">
        <f>'[19]1291'!$D$3</f>
        <v>0,00</v>
      </c>
      <c r="W13" s="36"/>
      <c r="X13" s="33" t="s">
        <v>115</v>
      </c>
      <c r="Y13" s="114">
        <f>AA13+AB13+AC13+AD13+AE13+AF13+AG13+AH13+AI13+AJ13+AK13+AL13++AM13+AN13+AO13+AP13+AQ13+AR13+AS13</f>
        <v>191990417.40000004</v>
      </c>
      <c r="Z13" s="35">
        <f>IF((Y13/$Y$58)=0,"--",Y13/$Y$58)</f>
        <v>0.18048805044127092</v>
      </c>
      <c r="AA13" s="49" t="str">
        <f>'[1]1201'!$L$3</f>
        <v>162.254,99</v>
      </c>
      <c r="AB13" s="49" t="str">
        <f>'[2]1201'!$L$3</f>
        <v>26.064.164,05</v>
      </c>
      <c r="AC13" s="49" t="str">
        <f>'[3]1201'!$L$3</f>
        <v>0,00</v>
      </c>
      <c r="AD13" s="49" t="str">
        <f>'[4]1201'!$L$3</f>
        <v>-252.274,83</v>
      </c>
      <c r="AE13" s="49" t="str">
        <f>'[5]1201'!$L$3</f>
        <v>2.530.873,99</v>
      </c>
      <c r="AF13" s="49" t="str">
        <f>'[6]1201'!$L$3</f>
        <v>0,00</v>
      </c>
      <c r="AG13" s="49" t="str">
        <f>'[7]1201'!$L$3</f>
        <v>47.125.032,57</v>
      </c>
      <c r="AH13" s="49" t="str">
        <f>'[8]1201'!$L$3</f>
        <v>14.090.722,78</v>
      </c>
      <c r="AI13" s="49" t="str">
        <f>'[9]1201'!$L$3</f>
        <v>19.890.911,20</v>
      </c>
      <c r="AJ13" s="49" t="str">
        <f>'[10]1201'!$L$3</f>
        <v>6.847.691,51</v>
      </c>
      <c r="AK13" s="49" t="str">
        <f>'[11]1201'!$L$3</f>
        <v>1.014.592,57</v>
      </c>
      <c r="AL13" s="49" t="str">
        <f>'[12]1201'!$L$3</f>
        <v>8.670.993,95</v>
      </c>
      <c r="AM13" s="49" t="str">
        <f>'[13]1211'!$L$3</f>
        <v>150.384,83</v>
      </c>
      <c r="AN13" s="49" t="str">
        <f>'[14]1211'!$L$3</f>
        <v>1.353.124,66</v>
      </c>
      <c r="AO13" s="49" t="str">
        <f>'[15]1211'!$L$3</f>
        <v>22.253.206,40</v>
      </c>
      <c r="AP13" s="49" t="str">
        <f>'[16]1211'!$L$3</f>
        <v>554.000,99</v>
      </c>
      <c r="AQ13" s="49" t="str">
        <f>'[17]1211'!$L$3</f>
        <v>150.253,03</v>
      </c>
      <c r="AR13" s="49" t="str">
        <f>'[18]1211'!$L$3</f>
        <v>3.488.466,58</v>
      </c>
      <c r="AS13" s="49" t="str">
        <f>'[19]1291'!$L$3</f>
        <v>37.896.018,13</v>
      </c>
    </row>
    <row r="14" spans="1:45" s="37" customFormat="1" ht="18" customHeight="1">
      <c r="A14" s="38"/>
      <c r="B14" s="115"/>
      <c r="C14" s="39"/>
      <c r="D14" s="47"/>
      <c r="E14" s="47"/>
      <c r="F14" s="47"/>
      <c r="G14" s="47"/>
      <c r="H14" s="47"/>
      <c r="I14" s="47"/>
      <c r="J14" s="47"/>
      <c r="K14" s="47"/>
      <c r="L14" s="47"/>
      <c r="M14" s="47"/>
      <c r="N14" s="47"/>
      <c r="O14" s="47"/>
      <c r="P14" s="47"/>
      <c r="Q14" s="47"/>
      <c r="R14" s="47"/>
      <c r="S14" s="47"/>
      <c r="T14" s="47"/>
      <c r="U14" s="47"/>
      <c r="V14" s="47"/>
      <c r="W14" s="36"/>
      <c r="X14" s="4"/>
      <c r="Y14" s="115"/>
      <c r="Z14" s="39"/>
      <c r="AA14" s="48"/>
      <c r="AB14" s="48"/>
      <c r="AC14" s="48"/>
      <c r="AD14" s="48"/>
      <c r="AE14" s="48"/>
      <c r="AF14" s="48"/>
      <c r="AG14" s="48"/>
      <c r="AH14" s="48"/>
      <c r="AI14" s="48"/>
      <c r="AJ14" s="48"/>
      <c r="AK14" s="48"/>
      <c r="AL14" s="48"/>
      <c r="AM14" s="48"/>
      <c r="AN14" s="48"/>
      <c r="AO14" s="48"/>
      <c r="AP14" s="48"/>
      <c r="AQ14" s="48"/>
      <c r="AR14" s="48"/>
      <c r="AS14" s="48"/>
    </row>
    <row r="15" spans="1:45" s="37" customFormat="1" ht="18" customHeight="1">
      <c r="A15" s="34" t="s">
        <v>96</v>
      </c>
      <c r="B15" s="114">
        <f>D15+E15+F15+G15+H15+I15+J15+K15+L15+M15+N15+O15++P15+Q15+R15+S15+T15+U15+V15</f>
        <v>589843452.4899999</v>
      </c>
      <c r="C15" s="35">
        <f>IF((B15/$B$58)=0,"--",B15/$B$58)</f>
        <v>0.5545052521223826</v>
      </c>
      <c r="D15" s="49">
        <f>'[1]1201'!$D$4+0.01</f>
        <v>35987921.85</v>
      </c>
      <c r="E15" s="49" t="str">
        <f>'[2]1201'!$D$4</f>
        <v>296.932.025,53</v>
      </c>
      <c r="F15" s="49" t="str">
        <f>'[3]1201'!$D$4</f>
        <v>35.579.405,54</v>
      </c>
      <c r="G15" s="49" t="str">
        <f>'[4]1201'!$D$4</f>
        <v>2.120.761,36</v>
      </c>
      <c r="H15" s="49" t="str">
        <f>'[5]1201'!$D$4</f>
        <v>17.865.691,83</v>
      </c>
      <c r="I15" s="49" t="str">
        <f>'[6]1201'!$D$4</f>
        <v>30.555.948,22</v>
      </c>
      <c r="J15" s="49" t="str">
        <f>'[7]1201'!$D$4</f>
        <v>71.664.832,71</v>
      </c>
      <c r="K15" s="49" t="str">
        <f>'[8]1201'!$D$4</f>
        <v>14.108.723,09</v>
      </c>
      <c r="L15" s="49" t="str">
        <f>'[9]1201'!$D$4</f>
        <v>2.314.741,05</v>
      </c>
      <c r="M15" s="49" t="str">
        <f>'[10]1201'!$D$4</f>
        <v>22.179.546,36</v>
      </c>
      <c r="N15" s="49" t="str">
        <f>'[11]1201'!$D$4</f>
        <v>529.323,38</v>
      </c>
      <c r="O15" s="49" t="str">
        <f>'[12]1201'!$D$4</f>
        <v>27.356.688,66</v>
      </c>
      <c r="P15" s="49" t="str">
        <f>'[13]1211'!$D$4</f>
        <v>95.590,43</v>
      </c>
      <c r="Q15" s="49" t="str">
        <f>'[14]1211'!$D$4</f>
        <v>12.579,18</v>
      </c>
      <c r="R15" s="49" t="str">
        <f>'[15]1211'!$D$4</f>
        <v>12.824.107,80</v>
      </c>
      <c r="S15" s="49" t="str">
        <f>'[16]1211'!$D$4</f>
        <v>63.174,12</v>
      </c>
      <c r="T15" s="49" t="str">
        <f>'[17]1211'!$D$4</f>
        <v>855.757,09</v>
      </c>
      <c r="U15" s="49" t="str">
        <f>'[18]1211'!$D$4</f>
        <v>42.173,02</v>
      </c>
      <c r="V15" s="49">
        <f>'[19]1291'!$D$4+0.01</f>
        <v>18754461.270000003</v>
      </c>
      <c r="W15" s="36"/>
      <c r="X15" s="1" t="s">
        <v>142</v>
      </c>
      <c r="Y15" s="49">
        <f>AA15+AB15+AC15+AD15+AE15+AF15+AG15+AH15+AI15+AJ15+AK15+AL15++AM15+AN15+AO15+AP15+AQ15+AR15+AS15</f>
        <v>0</v>
      </c>
      <c r="Z15" s="40" t="str">
        <f aca="true" t="shared" si="0" ref="Z15:Z23">IF((Y15/$Y$58)=0,"--",Y15/$Y$58)</f>
        <v>--</v>
      </c>
      <c r="AA15" s="49"/>
      <c r="AB15" s="49"/>
      <c r="AC15" s="49"/>
      <c r="AD15" s="49"/>
      <c r="AE15" s="49"/>
      <c r="AF15" s="49"/>
      <c r="AG15" s="49"/>
      <c r="AH15" s="49"/>
      <c r="AI15" s="49"/>
      <c r="AJ15" s="49"/>
      <c r="AK15" s="49"/>
      <c r="AL15" s="49"/>
      <c r="AM15" s="49"/>
      <c r="AN15" s="49"/>
      <c r="AO15" s="49"/>
      <c r="AP15" s="49"/>
      <c r="AQ15" s="49"/>
      <c r="AR15" s="49"/>
      <c r="AS15" s="49"/>
    </row>
    <row r="16" spans="1:46" s="37" customFormat="1" ht="18" customHeight="1">
      <c r="A16" s="38"/>
      <c r="B16" s="115"/>
      <c r="C16" s="39"/>
      <c r="D16" s="49"/>
      <c r="E16" s="49"/>
      <c r="F16" s="49"/>
      <c r="G16" s="49"/>
      <c r="H16" s="49"/>
      <c r="I16" s="49"/>
      <c r="J16" s="49"/>
      <c r="K16" s="49"/>
      <c r="L16" s="49"/>
      <c r="M16" s="49"/>
      <c r="N16" s="49"/>
      <c r="O16" s="49"/>
      <c r="P16" s="49"/>
      <c r="Q16" s="49"/>
      <c r="R16" s="49"/>
      <c r="S16" s="49"/>
      <c r="T16" s="49"/>
      <c r="U16" s="49"/>
      <c r="V16" s="49"/>
      <c r="W16" s="36"/>
      <c r="X16" s="1" t="s">
        <v>116</v>
      </c>
      <c r="Y16" s="49">
        <f aca="true" t="shared" si="1" ref="Y16:Y23">AA16+AB16+AC16+AD16+AE16+AF16+AG16+AH16+AI16+AJ16+AK16+AL16++AM16+AN16+AO16+AP16+AQ16+AR16+AS16</f>
        <v>255755978.52999997</v>
      </c>
      <c r="Z16" s="40">
        <f t="shared" si="0"/>
        <v>0.24043334338612268</v>
      </c>
      <c r="AA16" s="49" t="str">
        <f>'[1]1201'!$L$4</f>
        <v>225.326,88</v>
      </c>
      <c r="AB16" s="49" t="str">
        <f>'[2]1201'!$L$4</f>
        <v>66.293.341,99</v>
      </c>
      <c r="AC16" s="49" t="str">
        <f>'[3]1201'!$L$4</f>
        <v>0,00</v>
      </c>
      <c r="AD16" s="49" t="str">
        <f>'[4]1201'!$L$4</f>
        <v>0,00</v>
      </c>
      <c r="AE16" s="49" t="str">
        <f>'[5]1201'!$L$4</f>
        <v>2.547.047,23</v>
      </c>
      <c r="AF16" s="49" t="str">
        <f>'[6]1201'!$L$4</f>
        <v>0,00</v>
      </c>
      <c r="AG16" s="49" t="str">
        <f>'[7]1201'!$L$4</f>
        <v>47.293.402,09</v>
      </c>
      <c r="AH16" s="49" t="str">
        <f>'[8]1201'!$L$4</f>
        <v>11.996.201,60</v>
      </c>
      <c r="AI16" s="49">
        <f>'[9]1201'!$L$4-0.01</f>
        <v>20431887.29</v>
      </c>
      <c r="AJ16" s="49">
        <f>'[10]1201'!$L$4-0.01</f>
        <v>8432199.81</v>
      </c>
      <c r="AK16" s="49" t="str">
        <f>'[11]1201'!$L$4</f>
        <v>1.352.277,23</v>
      </c>
      <c r="AL16" s="49" t="str">
        <f>'[12]1201'!$L$4</f>
        <v>8.714.675,51</v>
      </c>
      <c r="AM16" s="49" t="str">
        <f>'[13]1211'!$L$4</f>
        <v>150.253,03</v>
      </c>
      <c r="AN16" s="49">
        <f>'[14]1211'!$L$4-0.01</f>
        <v>1202024.2</v>
      </c>
      <c r="AO16" s="49" t="str">
        <f>'[15]1211'!$L$4</f>
        <v>22.357.650,28</v>
      </c>
      <c r="AP16" s="49" t="str">
        <f>'[16]1211'!$L$4</f>
        <v>540.910,89</v>
      </c>
      <c r="AQ16" s="49" t="str">
        <f>'[17]1211'!$L$4</f>
        <v>150.253,03</v>
      </c>
      <c r="AR16" s="49" t="str">
        <f>'[18]1211'!$L$4</f>
        <v>3.606.072,63</v>
      </c>
      <c r="AS16" s="49">
        <f>'[19]1291'!$L$4+0.01</f>
        <v>60462454.839999996</v>
      </c>
      <c r="AT16" s="49"/>
    </row>
    <row r="17" spans="1:46" s="37" customFormat="1" ht="18" customHeight="1">
      <c r="A17" s="36" t="s">
        <v>97</v>
      </c>
      <c r="B17" s="49">
        <f>D17+E17+F17+G17+H17+I17+J17+K17+L17+M17+N17+O17++P17+Q17+R17+S17+T17+U17+V17</f>
        <v>1101241.72</v>
      </c>
      <c r="C17" s="40">
        <f>IF((B17/$B$58)=0,"--",B17/$B$58)</f>
        <v>0.0010352650606164674</v>
      </c>
      <c r="D17" s="49" t="str">
        <f>'[1]1201'!$D$5</f>
        <v>0,00</v>
      </c>
      <c r="E17" s="49" t="str">
        <f>'[2]1201'!$D$5</f>
        <v>0,00</v>
      </c>
      <c r="F17" s="49" t="str">
        <f>'[3]1201'!$D$5</f>
        <v>0,00</v>
      </c>
      <c r="G17" s="49" t="str">
        <f>'[4]1201'!$D$5</f>
        <v>0,00</v>
      </c>
      <c r="H17" s="49" t="str">
        <f>'[5]1201'!$D$5</f>
        <v>0,00</v>
      </c>
      <c r="I17" s="49" t="str">
        <f>'[6]1201'!$D$5</f>
        <v>0,00</v>
      </c>
      <c r="J17" s="49" t="str">
        <f>'[7]1201'!$D$5</f>
        <v>2.311,61</v>
      </c>
      <c r="K17" s="49">
        <f>'[8]1201'!$D$5-0.01</f>
        <v>54914.47</v>
      </c>
      <c r="L17" s="49" t="str">
        <f>'[9]1201'!$D$5</f>
        <v>471.888,73</v>
      </c>
      <c r="M17" s="49" t="str">
        <f>'[10]1201'!$D$5</f>
        <v>0,00</v>
      </c>
      <c r="N17" s="49" t="str">
        <f>'[11]1201'!$D$5</f>
        <v>0,00</v>
      </c>
      <c r="O17" s="49" t="str">
        <f>'[12]1201'!$D$5</f>
        <v>98.535,93</v>
      </c>
      <c r="P17" s="49" t="str">
        <f>'[13]1211'!$D$5</f>
        <v>95.590,43</v>
      </c>
      <c r="Q17" s="49" t="str">
        <f>'[14]1211'!$D$5</f>
        <v>7.043,86</v>
      </c>
      <c r="R17" s="49" t="str">
        <f>'[15]1211'!$D$5</f>
        <v>0,00</v>
      </c>
      <c r="S17" s="49" t="str">
        <f>'[16]1211'!$D$5</f>
        <v>0,00</v>
      </c>
      <c r="T17" s="49">
        <f>'[17]1211'!$D$5-0.01</f>
        <v>335430.86</v>
      </c>
      <c r="U17" s="49" t="str">
        <f>'[18]1211'!$D$5</f>
        <v>35.525,83</v>
      </c>
      <c r="V17" s="49" t="str">
        <f>'[19]1291'!$D$5</f>
        <v>0,00</v>
      </c>
      <c r="W17" s="36"/>
      <c r="X17" s="1" t="s">
        <v>62</v>
      </c>
      <c r="Y17" s="49">
        <f t="shared" si="1"/>
        <v>0</v>
      </c>
      <c r="Z17" s="40" t="str">
        <f t="shared" si="0"/>
        <v>--</v>
      </c>
      <c r="AA17" s="49" t="str">
        <f>'[1]1201'!$L$5</f>
        <v>0,00</v>
      </c>
      <c r="AB17" s="49" t="str">
        <f>'[2]1201'!$L$5</f>
        <v>0,00</v>
      </c>
      <c r="AC17" s="49" t="str">
        <f>'[3]1201'!$L$5</f>
        <v>0,00</v>
      </c>
      <c r="AD17" s="49" t="str">
        <f>'[4]1201'!$L$5</f>
        <v>0,00</v>
      </c>
      <c r="AE17" s="49" t="str">
        <f>'[5]1201'!$L$5</f>
        <v>0,00</v>
      </c>
      <c r="AF17" s="49" t="str">
        <f>'[6]1201'!$L$5</f>
        <v>0,00</v>
      </c>
      <c r="AG17" s="49" t="str">
        <f>'[7]1201'!$L$5</f>
        <v>0,00</v>
      </c>
      <c r="AH17" s="49" t="str">
        <f>'[8]1201'!$L$5</f>
        <v>0,00</v>
      </c>
      <c r="AI17" s="49" t="str">
        <f>'[9]1201'!$L$5</f>
        <v>0,00</v>
      </c>
      <c r="AJ17" s="49" t="str">
        <f>'[10]1201'!$L$5</f>
        <v>0,00</v>
      </c>
      <c r="AK17" s="49" t="str">
        <f>'[11]1201'!$L$5</f>
        <v>0,00</v>
      </c>
      <c r="AL17" s="49" t="str">
        <f>'[12]1201'!$L$5</f>
        <v>0,00</v>
      </c>
      <c r="AM17" s="49" t="str">
        <f>'[13]1211'!$L$5</f>
        <v>0,00</v>
      </c>
      <c r="AN17" s="49" t="str">
        <f>'[14]1211'!$L$5</f>
        <v>0,00</v>
      </c>
      <c r="AO17" s="49" t="str">
        <f>'[15]1211'!$L$5</f>
        <v>0,00</v>
      </c>
      <c r="AP17" s="49" t="str">
        <f>'[16]1211'!$L$5</f>
        <v>0,00</v>
      </c>
      <c r="AQ17" s="49" t="str">
        <f>'[17]1211'!$L$5</f>
        <v>0,00</v>
      </c>
      <c r="AR17" s="49" t="str">
        <f>'[18]1211'!$L$5</f>
        <v>0,00</v>
      </c>
      <c r="AS17" s="49" t="str">
        <f>'[19]1291'!$L$5</f>
        <v>0,00</v>
      </c>
      <c r="AT17" s="49"/>
    </row>
    <row r="18" spans="1:46" s="37" customFormat="1" ht="18" customHeight="1">
      <c r="A18" s="38"/>
      <c r="B18" s="115"/>
      <c r="C18" s="39"/>
      <c r="D18" s="49"/>
      <c r="E18" s="49"/>
      <c r="F18" s="49"/>
      <c r="G18" s="49"/>
      <c r="H18" s="49"/>
      <c r="I18" s="49"/>
      <c r="J18" s="49"/>
      <c r="K18" s="49"/>
      <c r="L18" s="49"/>
      <c r="M18" s="49"/>
      <c r="N18" s="49"/>
      <c r="O18" s="49"/>
      <c r="P18" s="49"/>
      <c r="Q18" s="49"/>
      <c r="R18" s="49"/>
      <c r="S18" s="49"/>
      <c r="T18" s="49"/>
      <c r="U18" s="49"/>
      <c r="V18" s="49"/>
      <c r="W18" s="36"/>
      <c r="X18" s="1" t="s">
        <v>12</v>
      </c>
      <c r="Y18" s="49">
        <f t="shared" si="1"/>
        <v>3082547.24</v>
      </c>
      <c r="Z18" s="40">
        <f t="shared" si="0"/>
        <v>0.0028978682856945566</v>
      </c>
      <c r="AA18" s="49">
        <f>'[1]1201'!$L$6+'[1]1201'!$L$7</f>
        <v>0</v>
      </c>
      <c r="AB18" s="49">
        <f>'[2]1201'!$L$6+'[2]1201'!$L$7</f>
        <v>0</v>
      </c>
      <c r="AC18" s="49">
        <f>'[3]1201'!$L$6+'[3]1201'!$L$7</f>
        <v>0</v>
      </c>
      <c r="AD18" s="49">
        <f>'[4]1201'!$L$6+'[4]1201'!$L$7</f>
        <v>0</v>
      </c>
      <c r="AE18" s="49">
        <f>'[5]1201'!$L$6+'[5]1201'!$L$7</f>
        <v>0</v>
      </c>
      <c r="AF18" s="49">
        <f>'[6]1201'!$L$6+'[6]1201'!$L$7</f>
        <v>0</v>
      </c>
      <c r="AG18" s="49">
        <f>'[7]1201'!$L$6+'[7]1201'!$L$7</f>
        <v>149641.9</v>
      </c>
      <c r="AH18" s="49">
        <f>'[8]1201'!$L$6+'[8]1201'!$L$7</f>
        <v>2692876.8</v>
      </c>
      <c r="AI18" s="49">
        <f>'[9]1201'!$L$6+'[9]1201'!$L$7</f>
        <v>0</v>
      </c>
      <c r="AJ18" s="49">
        <f>'[10]1201'!$L$6+'[10]1201'!$L$7</f>
        <v>0</v>
      </c>
      <c r="AK18" s="49">
        <f>'[11]1201'!$L$6+'[11]1201'!$L$7</f>
        <v>124463.6</v>
      </c>
      <c r="AL18" s="49">
        <f>'[12]1201'!$L$6+'[12]1201'!$L$7</f>
        <v>0</v>
      </c>
      <c r="AM18" s="49">
        <f>'[13]1211'!$L$6+'[13]1211'!$L$7-0.01</f>
        <v>86.42</v>
      </c>
      <c r="AN18" s="49">
        <f>'[14]1211'!$L$6+'[14]1211'!$L$7</f>
        <v>0</v>
      </c>
      <c r="AO18" s="49">
        <f>'[15]1211'!$L$6+'[15]1211'!$L$7</f>
        <v>98409.72</v>
      </c>
      <c r="AP18" s="49">
        <f>'[16]1211'!$L$6+'[16]1211'!$L$7</f>
        <v>13090.1</v>
      </c>
      <c r="AQ18" s="49">
        <f>'[17]1211'!$L$6+'[17]1211'!$L$7</f>
        <v>0</v>
      </c>
      <c r="AR18" s="49">
        <f>'[18]1211'!$L$6+'[18]1211'!$L$7</f>
        <v>3978.7</v>
      </c>
      <c r="AS18" s="49">
        <f>'[19]1291'!$L$6+'[19]1291'!$L$8+'[19]1291'!$L$9</f>
        <v>0</v>
      </c>
      <c r="AT18" s="49"/>
    </row>
    <row r="19" spans="1:46" s="37" customFormat="1" ht="18" customHeight="1">
      <c r="A19" s="36" t="s">
        <v>98</v>
      </c>
      <c r="B19" s="49">
        <f>D19+E19+F19+G19+H19+I19+J19+K19+L19+M19+N19+O19++P19+Q19+R19+S19+T19+U19+V19</f>
        <v>0</v>
      </c>
      <c r="C19" s="40" t="str">
        <f>IF((B19/$B$58)=0,"--",B19/$B$58)</f>
        <v>--</v>
      </c>
      <c r="D19" s="49"/>
      <c r="E19" s="49"/>
      <c r="F19" s="49"/>
      <c r="G19" s="49"/>
      <c r="H19" s="49"/>
      <c r="I19" s="49"/>
      <c r="J19" s="49"/>
      <c r="K19" s="49"/>
      <c r="L19" s="49"/>
      <c r="M19" s="49"/>
      <c r="N19" s="49"/>
      <c r="O19" s="49"/>
      <c r="P19" s="49"/>
      <c r="Q19" s="49"/>
      <c r="R19" s="49"/>
      <c r="S19" s="49"/>
      <c r="T19" s="49"/>
      <c r="U19" s="49"/>
      <c r="V19" s="49"/>
      <c r="W19" s="36"/>
      <c r="X19" s="1" t="s">
        <v>117</v>
      </c>
      <c r="Y19" s="49">
        <f t="shared" si="1"/>
        <v>-42330197.97</v>
      </c>
      <c r="Z19" s="40">
        <f t="shared" si="0"/>
        <v>-0.03979414707183371</v>
      </c>
      <c r="AA19" s="49" t="str">
        <f>'[1]1201'!$L$14</f>
        <v>-63.071,89</v>
      </c>
      <c r="AB19" s="49" t="str">
        <f>'[2]1201'!$L$14</f>
        <v>-33.460.285,12</v>
      </c>
      <c r="AC19" s="49" t="str">
        <f>'[3]1201'!$L$14</f>
        <v>0,00</v>
      </c>
      <c r="AD19" s="49" t="str">
        <f>'[4]1201'!$L$14</f>
        <v>0,00</v>
      </c>
      <c r="AE19" s="49" t="str">
        <f>'[5]1201'!$L$14</f>
        <v>-16.173,24</v>
      </c>
      <c r="AF19" s="49" t="str">
        <f>'[6]1201'!$L$14</f>
        <v>0,00</v>
      </c>
      <c r="AG19" s="49" t="str">
        <f>'[7]1201'!$L$14</f>
        <v>0,00</v>
      </c>
      <c r="AH19" s="49" t="str">
        <f>'[8]1201'!$L$14</f>
        <v>-632.048,37</v>
      </c>
      <c r="AI19" s="49">
        <f>'[9]1201'!$L$14+0.01</f>
        <v>-602763.85</v>
      </c>
      <c r="AJ19" s="49" t="str">
        <f>'[10]1201'!$L$14</f>
        <v>0,00</v>
      </c>
      <c r="AK19" s="49" t="str">
        <f>'[11]1201'!$L$14</f>
        <v>-512.837,62</v>
      </c>
      <c r="AL19" s="49" t="str">
        <f>'[12]1201'!$L$14</f>
        <v>-43.681,56</v>
      </c>
      <c r="AM19" s="49" t="str">
        <f>'[13]1211'!$L$14</f>
        <v>0,00</v>
      </c>
      <c r="AN19" s="49" t="str">
        <f>'[14]1211'!$L$14</f>
        <v>-174.371,64</v>
      </c>
      <c r="AO19" s="49" t="str">
        <f>'[15]1211'!$L$14</f>
        <v>-270.665,80</v>
      </c>
      <c r="AP19" s="49" t="str">
        <f>'[16]1211'!$L$14</f>
        <v>398,33</v>
      </c>
      <c r="AQ19" s="49" t="str">
        <f>'[17]1211'!$L$14</f>
        <v>0,00</v>
      </c>
      <c r="AR19" s="49" t="str">
        <f>'[18]1211'!$L$14</f>
        <v>-9.021,19</v>
      </c>
      <c r="AS19" s="49" t="str">
        <f>'[19]1291'!$L$10</f>
        <v>-6.545.676,02</v>
      </c>
      <c r="AT19" s="49"/>
    </row>
    <row r="20" spans="1:46" s="37" customFormat="1" ht="18" customHeight="1">
      <c r="A20" s="36"/>
      <c r="B20" s="49"/>
      <c r="C20" s="40"/>
      <c r="D20" s="49"/>
      <c r="E20" s="49"/>
      <c r="F20" s="49"/>
      <c r="G20" s="49"/>
      <c r="H20" s="49"/>
      <c r="I20" s="49"/>
      <c r="J20" s="49"/>
      <c r="K20" s="49"/>
      <c r="L20" s="49"/>
      <c r="M20" s="49"/>
      <c r="N20" s="49"/>
      <c r="O20" s="49"/>
      <c r="P20" s="49"/>
      <c r="Q20" s="49"/>
      <c r="R20" s="49"/>
      <c r="S20" s="49"/>
      <c r="T20" s="49"/>
      <c r="U20" s="49"/>
      <c r="V20" s="49"/>
      <c r="W20" s="36"/>
      <c r="X20" s="1" t="s">
        <v>118</v>
      </c>
      <c r="Y20" s="49">
        <f t="shared" si="1"/>
        <v>-160219388.82999998</v>
      </c>
      <c r="Z20" s="40">
        <f t="shared" si="0"/>
        <v>-0.1506204607731564</v>
      </c>
      <c r="AA20" s="49" t="str">
        <f>'[1]1201'!$L$17</f>
        <v>-30.059.197,88</v>
      </c>
      <c r="AB20" s="49" t="str">
        <f>'[2]1201'!$L$17</f>
        <v>-37.805.278,09</v>
      </c>
      <c r="AC20" s="49" t="str">
        <f>'[3]1201'!$L$17</f>
        <v>-4.739.736,19</v>
      </c>
      <c r="AD20" s="49" t="str">
        <f>'[4]1201'!$L$17</f>
        <v>-8.495.528,47</v>
      </c>
      <c r="AE20" s="49" t="str">
        <f>'[5]1201'!$L$17</f>
        <v>-13.725.649,99</v>
      </c>
      <c r="AF20" s="49" t="str">
        <f>'[6]1201'!$L$17</f>
        <v>-1.217.668,55</v>
      </c>
      <c r="AG20" s="49" t="str">
        <f>'[7]1201'!$L$17</f>
        <v>-986.036,37</v>
      </c>
      <c r="AH20" s="49" t="str">
        <f>'[8]1201'!$L$17</f>
        <v>33.692,74</v>
      </c>
      <c r="AI20" s="49" t="str">
        <f>'[9]1201'!$L$17</f>
        <v>61.787,76</v>
      </c>
      <c r="AJ20" s="49" t="str">
        <f>'[10]1201'!$L$17</f>
        <v>-1.584.508,31</v>
      </c>
      <c r="AK20" s="49" t="str">
        <f>'[11]1201'!$L$17</f>
        <v>50.689,36</v>
      </c>
      <c r="AL20" s="49" t="str">
        <f>'[12]1201'!$L$17</f>
        <v>-2.567.409,52</v>
      </c>
      <c r="AM20" s="49" t="str">
        <f>'[13]1211'!$L$17</f>
        <v>45,38</v>
      </c>
      <c r="AN20" s="49" t="str">
        <f>'[14]1211'!$L$17</f>
        <v>325.472,10</v>
      </c>
      <c r="AO20" s="49" t="str">
        <f>'[15]1211'!$L$17</f>
        <v>67.812,20</v>
      </c>
      <c r="AP20" s="49" t="str">
        <f>'[16]1211'!$L$17</f>
        <v>-398,33</v>
      </c>
      <c r="AQ20" s="49" t="str">
        <f>'[17]1211'!$L$17</f>
        <v>0,00</v>
      </c>
      <c r="AR20" s="49" t="str">
        <f>'[18]1211'!$L$17</f>
        <v>-112.563,56</v>
      </c>
      <c r="AS20" s="49" t="str">
        <f>'[19]1291'!$L$16</f>
        <v>-59.464.913,11</v>
      </c>
      <c r="AT20" s="49"/>
    </row>
    <row r="21" spans="1:46" s="37" customFormat="1" ht="18" customHeight="1">
      <c r="A21" s="36" t="s">
        <v>99</v>
      </c>
      <c r="B21" s="49">
        <f>D21+E21+F21+G21+H21+I21+J21+K21+L21+M21+N21+O21++P21+Q21+R21+S21+T21+U21+V21</f>
        <v>3713511.77</v>
      </c>
      <c r="C21" s="40">
        <f>IF((B21/$B$58)=0,"--",B21/$B$58)</f>
        <v>0.003491031004227678</v>
      </c>
      <c r="D21" s="49" t="str">
        <f>'[1]1201'!$D$6</f>
        <v>1.065.737,80</v>
      </c>
      <c r="E21" s="49">
        <f>'[2]1201'!$D$6-0.01</f>
        <v>226311.09999999998</v>
      </c>
      <c r="F21" s="49" t="str">
        <f>'[3]1201'!$D$6</f>
        <v>48.237,61</v>
      </c>
      <c r="G21" s="49" t="str">
        <f>'[4]1201'!$D$6</f>
        <v>12.350,80</v>
      </c>
      <c r="H21" s="49" t="str">
        <f>'[5]1201'!$D$6</f>
        <v>460.898,15</v>
      </c>
      <c r="I21" s="49">
        <f>'[6]1201'!$D$6+0.01</f>
        <v>63749.36</v>
      </c>
      <c r="J21" s="49">
        <f>'[7]1201'!$D$6-0.01</f>
        <v>206490.99</v>
      </c>
      <c r="K21" s="49" t="str">
        <f>'[8]1201'!$D$6</f>
        <v>118.892,21</v>
      </c>
      <c r="L21" s="49" t="str">
        <f>'[9]1201'!$D$6</f>
        <v>223.635,05</v>
      </c>
      <c r="M21" s="49" t="str">
        <f>'[10]1201'!$D$6</f>
        <v>23.577,70</v>
      </c>
      <c r="N21" s="49" t="str">
        <f>'[11]1201'!$D$6</f>
        <v>124.343,39</v>
      </c>
      <c r="O21" s="49" t="str">
        <f>'[12]1201'!$D$6</f>
        <v>858.533,77</v>
      </c>
      <c r="P21" s="49" t="str">
        <f>'[13]1211'!$D$6</f>
        <v>0,00</v>
      </c>
      <c r="Q21" s="49" t="str">
        <f>'[14]1211'!$D$6</f>
        <v>0,00</v>
      </c>
      <c r="R21" s="49" t="str">
        <f>'[15]1211'!$D$6</f>
        <v>0,00</v>
      </c>
      <c r="S21" s="49" t="str">
        <f>'[16]1211'!$D$6</f>
        <v>0,00</v>
      </c>
      <c r="T21" s="49" t="str">
        <f>'[17]1211'!$D$6</f>
        <v>45.526,67</v>
      </c>
      <c r="U21" s="49" t="str">
        <f>'[18]1211'!$D$6</f>
        <v>0,00</v>
      </c>
      <c r="V21" s="49" t="str">
        <f>'[19]1291'!$D$6</f>
        <v>235.227,17</v>
      </c>
      <c r="W21" s="36"/>
      <c r="X21" s="1" t="s">
        <v>119</v>
      </c>
      <c r="Y21" s="49">
        <f t="shared" si="1"/>
        <v>135701478.42999998</v>
      </c>
      <c r="Z21" s="40">
        <f t="shared" si="0"/>
        <v>0.12757144661444372</v>
      </c>
      <c r="AA21" s="49" t="str">
        <f>'[1]1201'!$L$18</f>
        <v>30.059.197,88</v>
      </c>
      <c r="AB21" s="49" t="str">
        <f>'[2]1201'!$L$18</f>
        <v>31.036.385,27</v>
      </c>
      <c r="AC21" s="49" t="str">
        <f>'[3]1201'!$L$18</f>
        <v>4.739.736,19</v>
      </c>
      <c r="AD21" s="49" t="str">
        <f>'[4]1201'!$L$18</f>
        <v>8.243.253,64</v>
      </c>
      <c r="AE21" s="49" t="str">
        <f>'[5]1201'!$L$18</f>
        <v>13.725.649,99</v>
      </c>
      <c r="AF21" s="49" t="str">
        <f>'[6]1201'!$L$18</f>
        <v>1.217.668,55</v>
      </c>
      <c r="AG21" s="49" t="str">
        <f>'[7]1201'!$L$18</f>
        <v>668.024,95</v>
      </c>
      <c r="AH21" s="49" t="str">
        <f>'[8]1201'!$L$18</f>
        <v>0,00</v>
      </c>
      <c r="AI21" s="49" t="str">
        <f>'[9]1201'!$L$18</f>
        <v>0,00</v>
      </c>
      <c r="AJ21" s="49" t="str">
        <f>'[10]1201'!$L$18</f>
        <v>0,00</v>
      </c>
      <c r="AK21" s="49" t="str">
        <f>'[11]1201'!$L$18</f>
        <v>0,00</v>
      </c>
      <c r="AL21" s="49" t="str">
        <f>'[12]1201'!$L$18</f>
        <v>2.567.409,52</v>
      </c>
      <c r="AM21" s="49" t="str">
        <f>'[13]1211'!$L$18</f>
        <v>0,00</v>
      </c>
      <c r="AN21" s="49" t="str">
        <f>'[14]1211'!$L$18</f>
        <v>0,00</v>
      </c>
      <c r="AO21" s="49" t="str">
        <f>'[15]1211'!$L$18</f>
        <v>0,00</v>
      </c>
      <c r="AP21" s="49" t="str">
        <f>'[16]1211'!$L$18</f>
        <v>0,00</v>
      </c>
      <c r="AQ21" s="49" t="str">
        <f>'[17]1211'!$L$18</f>
        <v>0,00</v>
      </c>
      <c r="AR21" s="49" t="str">
        <f>'[18]1211'!$L$18</f>
        <v>0,00</v>
      </c>
      <c r="AS21" s="49" t="str">
        <f>'[19]1291'!$L$19</f>
        <v>43.444.152,44</v>
      </c>
      <c r="AT21" s="49"/>
    </row>
    <row r="22" spans="1:46" s="37" customFormat="1" ht="18" customHeight="1">
      <c r="A22" s="36"/>
      <c r="B22" s="49"/>
      <c r="C22" s="40"/>
      <c r="D22" s="49"/>
      <c r="E22" s="49"/>
      <c r="F22" s="49"/>
      <c r="G22" s="49"/>
      <c r="H22" s="49"/>
      <c r="I22" s="49"/>
      <c r="J22" s="49"/>
      <c r="K22" s="49"/>
      <c r="L22" s="49"/>
      <c r="M22" s="49"/>
      <c r="N22" s="49"/>
      <c r="O22" s="49"/>
      <c r="P22" s="49"/>
      <c r="Q22" s="49"/>
      <c r="R22" s="49"/>
      <c r="S22" s="49"/>
      <c r="T22" s="49"/>
      <c r="U22" s="49"/>
      <c r="V22" s="49"/>
      <c r="W22" s="36"/>
      <c r="X22" s="1" t="s">
        <v>120</v>
      </c>
      <c r="Y22" s="49">
        <f t="shared" si="1"/>
        <v>0</v>
      </c>
      <c r="Z22" s="40" t="str">
        <f t="shared" si="0"/>
        <v>--</v>
      </c>
      <c r="AA22" s="49">
        <f>'[1]1201'!$L$19+'[1]1201'!$L$20</f>
        <v>0</v>
      </c>
      <c r="AB22" s="49">
        <f>'[2]1201'!$L$19+'[2]1201'!$L$20</f>
        <v>0</v>
      </c>
      <c r="AC22" s="49">
        <f>'[3]1201'!$L$19+'[3]1201'!$L$20</f>
        <v>0</v>
      </c>
      <c r="AD22" s="49">
        <f>'[4]1201'!$L$19+'[4]1201'!$L$20</f>
        <v>0</v>
      </c>
      <c r="AE22" s="49">
        <f>'[5]1201'!$L$19+'[5]1201'!$L$20</f>
        <v>0</v>
      </c>
      <c r="AF22" s="49">
        <f>'[6]1201'!$L$19+'[6]1201'!$L$20</f>
        <v>0</v>
      </c>
      <c r="AG22" s="49">
        <f>'[7]1201'!$L$19+'[7]1201'!$L$20</f>
        <v>0</v>
      </c>
      <c r="AH22" s="49">
        <f>'[8]1201'!$L$19+'[8]1201'!$L$20</f>
        <v>0</v>
      </c>
      <c r="AI22" s="49">
        <f>'[9]1201'!$L$19+'[9]1201'!$L$20</f>
        <v>0</v>
      </c>
      <c r="AJ22" s="49">
        <f>'[10]1201'!$L$19+'[10]1201'!$L$20</f>
        <v>0</v>
      </c>
      <c r="AK22" s="49">
        <f>'[11]1201'!$L$19+'[11]1201'!$L$20</f>
        <v>0</v>
      </c>
      <c r="AL22" s="49">
        <f>'[12]1201'!$L$19+'[12]1201'!$L$20</f>
        <v>0</v>
      </c>
      <c r="AM22" s="49">
        <f>'[13]1211'!$L$19+'[13]1211'!$L$20</f>
        <v>0</v>
      </c>
      <c r="AN22" s="49">
        <f>'[14]1211'!$L$19+'[14]1211'!$L$20</f>
        <v>0</v>
      </c>
      <c r="AO22" s="49">
        <f>'[15]1211'!$L$19+'[15]1211'!$L$20</f>
        <v>0</v>
      </c>
      <c r="AP22" s="49">
        <f>'[16]1211'!$L$19+'[16]1211'!$L$20</f>
        <v>0</v>
      </c>
      <c r="AQ22" s="49">
        <f>'[17]1211'!$L$19+'[17]1211'!$L$20</f>
        <v>0</v>
      </c>
      <c r="AR22" s="49">
        <f>'[18]1211'!$L$19+'[18]1211'!$L$20</f>
        <v>0</v>
      </c>
      <c r="AS22" s="49" t="str">
        <f>'[19]1291'!$L$20</f>
        <v>0,00</v>
      </c>
      <c r="AT22" s="49"/>
    </row>
    <row r="23" spans="1:46" s="37" customFormat="1" ht="18" customHeight="1">
      <c r="A23" s="36" t="s">
        <v>100</v>
      </c>
      <c r="B23" s="49">
        <f>D23+E23+F23+G23+H23+I23+J23+K23+L23+M23+N23+O23++P23+Q23+R23+S23+T23+U23+V23</f>
        <v>469953146.25</v>
      </c>
      <c r="C23" s="40">
        <f>IF((B23/$B$58)=0,"--",B23/$B$58)</f>
        <v>0.44179771216750297</v>
      </c>
      <c r="D23" s="49" t="str">
        <f>'[1]1201'!$D$17</f>
        <v>34.838.447,68</v>
      </c>
      <c r="E23" s="49" t="str">
        <f>'[2]1201'!$D$17</f>
        <v>296.563.815,47</v>
      </c>
      <c r="F23" s="49" t="str">
        <f>'[3]1201'!$D$17</f>
        <v>35.531.167,93</v>
      </c>
      <c r="G23" s="49" t="str">
        <f>'[4]1201'!$D$17</f>
        <v>2.097.381,99</v>
      </c>
      <c r="H23" s="49" t="str">
        <f>'[5]1201'!$D$17</f>
        <v>17.399.438,65</v>
      </c>
      <c r="I23" s="49" t="str">
        <f>'[6]1201'!$D$17</f>
        <v>154.562,28</v>
      </c>
      <c r="J23" s="49" t="str">
        <f>'[7]1201'!$D$17</f>
        <v>555.652,61</v>
      </c>
      <c r="K23" s="49" t="str">
        <f>'[8]1201'!$D$17</f>
        <v>13.585.944,73</v>
      </c>
      <c r="L23" s="49" t="str">
        <f>'[9]1201'!$D$17</f>
        <v>1.437.698,58</v>
      </c>
      <c r="M23" s="49" t="str">
        <f>'[10]1201'!$D$17</f>
        <v>9.326.583,97</v>
      </c>
      <c r="N23" s="49" t="str">
        <f>'[11]1201'!$D$17</f>
        <v>286.935,20</v>
      </c>
      <c r="O23" s="49" t="str">
        <f>'[12]1201'!$D$17</f>
        <v>26.399.618,96</v>
      </c>
      <c r="P23" s="49" t="str">
        <f>'[13]1211'!$D$17</f>
        <v>0,00</v>
      </c>
      <c r="Q23" s="49" t="str">
        <f>'[14]1211'!$D$17</f>
        <v>4.693,90</v>
      </c>
      <c r="R23" s="49" t="str">
        <f>'[15]1211'!$D$17</f>
        <v>12.824.107,80</v>
      </c>
      <c r="S23" s="49" t="str">
        <f>'[16]1211'!$D$17</f>
        <v>63.154,89</v>
      </c>
      <c r="T23" s="49" t="str">
        <f>'[17]1211'!$D$17</f>
        <v>474.799,56</v>
      </c>
      <c r="U23" s="49" t="str">
        <f>'[18]1211'!$D$17</f>
        <v>6.647,19</v>
      </c>
      <c r="V23" s="49" t="str">
        <f>'[19]1291'!$D$9</f>
        <v>18.402.494,86</v>
      </c>
      <c r="W23" s="36"/>
      <c r="X23" s="1" t="s">
        <v>141</v>
      </c>
      <c r="Y23" s="49">
        <f t="shared" si="1"/>
        <v>0</v>
      </c>
      <c r="Z23" s="40" t="str">
        <f t="shared" si="0"/>
        <v>--</v>
      </c>
      <c r="AA23" s="49"/>
      <c r="AB23" s="49"/>
      <c r="AC23" s="49"/>
      <c r="AD23" s="49"/>
      <c r="AE23" s="49"/>
      <c r="AF23" s="49"/>
      <c r="AG23" s="49"/>
      <c r="AH23" s="49"/>
      <c r="AI23" s="49"/>
      <c r="AJ23" s="49"/>
      <c r="AK23" s="49"/>
      <c r="AL23" s="49"/>
      <c r="AM23" s="49"/>
      <c r="AN23" s="49"/>
      <c r="AO23" s="49"/>
      <c r="AP23" s="49"/>
      <c r="AQ23" s="49"/>
      <c r="AR23" s="49"/>
      <c r="AS23" s="49">
        <f>'[19]1291'!$L$11+'[19]1291'!$L$12+'[19]1291'!$L$13</f>
        <v>0</v>
      </c>
      <c r="AT23" s="49"/>
    </row>
    <row r="24" spans="1:46" s="37" customFormat="1" ht="18" customHeight="1">
      <c r="A24" s="36"/>
      <c r="B24" s="49"/>
      <c r="C24" s="40"/>
      <c r="D24" s="49"/>
      <c r="E24" s="49"/>
      <c r="F24" s="49"/>
      <c r="G24" s="49"/>
      <c r="H24" s="49"/>
      <c r="I24" s="49"/>
      <c r="J24" s="49"/>
      <c r="K24" s="49"/>
      <c r="L24" s="49"/>
      <c r="M24" s="49"/>
      <c r="N24" s="49"/>
      <c r="O24" s="49"/>
      <c r="P24" s="49"/>
      <c r="Q24" s="49"/>
      <c r="R24" s="49"/>
      <c r="S24" s="49"/>
      <c r="T24" s="49"/>
      <c r="U24" s="49"/>
      <c r="V24" s="49"/>
      <c r="W24" s="36"/>
      <c r="X24" s="1"/>
      <c r="Y24" s="49"/>
      <c r="Z24" s="40"/>
      <c r="AA24" s="49"/>
      <c r="AB24" s="49"/>
      <c r="AC24" s="49"/>
      <c r="AD24" s="49"/>
      <c r="AE24" s="49"/>
      <c r="AF24" s="49"/>
      <c r="AG24" s="49"/>
      <c r="AH24" s="49"/>
      <c r="AI24" s="49"/>
      <c r="AJ24" s="49"/>
      <c r="AK24" s="49"/>
      <c r="AL24" s="49"/>
      <c r="AM24" s="49"/>
      <c r="AN24" s="49"/>
      <c r="AO24" s="49"/>
      <c r="AP24" s="49"/>
      <c r="AQ24" s="49"/>
      <c r="AR24" s="49"/>
      <c r="AS24" s="49"/>
      <c r="AT24" s="49"/>
    </row>
    <row r="25" spans="1:46" s="37" customFormat="1" ht="18" customHeight="1">
      <c r="A25" s="36" t="s">
        <v>101</v>
      </c>
      <c r="B25" s="49">
        <f>D25+E25+F25+G25+H25+I25+J25+K25+L25+M25+N25+O25++P25+Q25+R25+S25+T25+U25+V25</f>
        <v>113084123.18</v>
      </c>
      <c r="C25" s="40">
        <f>IF((B25/$B$58)=0,"--",B25/$B$58)</f>
        <v>0.10630912315844952</v>
      </c>
      <c r="D25" s="49" t="str">
        <f>'[1]1201'!$D$25</f>
        <v>83.736,37</v>
      </c>
      <c r="E25" s="49" t="str">
        <f>'[2]1201'!$D$25</f>
        <v>141.898,96</v>
      </c>
      <c r="F25" s="49" t="str">
        <f>'[3]1201'!$D$25</f>
        <v>0,00</v>
      </c>
      <c r="G25" s="49" t="str">
        <f>'[4]1201'!$D$25</f>
        <v>11.028,57</v>
      </c>
      <c r="H25" s="49">
        <f>'[5]1201'!$D$25+0.01</f>
        <v>5355.030000000001</v>
      </c>
      <c r="I25" s="49" t="str">
        <f>'[6]1201'!$D$25</f>
        <v>30.337.636,58</v>
      </c>
      <c r="J25" s="49" t="str">
        <f>'[7]1201'!$D$25</f>
        <v>70.900.377,50</v>
      </c>
      <c r="K25" s="49">
        <f>'[8]1201'!$D$25+0.01</f>
        <v>348971.68</v>
      </c>
      <c r="L25" s="49" t="str">
        <f>'[9]1201'!$D$25</f>
        <v>181.518,69</v>
      </c>
      <c r="M25" s="49" t="str">
        <f>'[10]1201'!$D$25</f>
        <v>10.837.955,12</v>
      </c>
      <c r="N25" s="49" t="str">
        <f>'[11]1201'!$D$25</f>
        <v>118.044,79</v>
      </c>
      <c r="O25" s="49" t="str">
        <f>'[12]1201'!$D$25</f>
        <v>0,00</v>
      </c>
      <c r="P25" s="49" t="str">
        <f>'[13]1211'!$D$25</f>
        <v>0,00</v>
      </c>
      <c r="Q25" s="49" t="str">
        <f>'[14]1211'!$D$25</f>
        <v>841,42</v>
      </c>
      <c r="R25" s="49" t="str">
        <f>'[15]1211'!$D$25</f>
        <v>0,00</v>
      </c>
      <c r="S25" s="49" t="str">
        <f>'[16]1211'!$D$25</f>
        <v>19,23</v>
      </c>
      <c r="T25" s="49" t="str">
        <f>'[17]1211'!$D$25</f>
        <v>0,00</v>
      </c>
      <c r="U25" s="49" t="str">
        <f>'[18]1211'!$D$25</f>
        <v>0,00</v>
      </c>
      <c r="V25" s="49" t="str">
        <f>'[19]1291'!$D$15</f>
        <v>116.739,24</v>
      </c>
      <c r="W25" s="36"/>
      <c r="X25" s="33" t="s">
        <v>121</v>
      </c>
      <c r="Y25" s="114">
        <f>AA25+AB25+AC25+AD25+AE25+AF25+AG25+AH25+AI25+AJ25+AK25+AL25++AM25+AN25+AO25+AP25+AQ25+AR25+AS25</f>
        <v>0</v>
      </c>
      <c r="Z25" s="35" t="str">
        <f>IF((Y25/$Y$58)=0,"--",Y25/$Y$58)</f>
        <v>--</v>
      </c>
      <c r="AA25" s="49"/>
      <c r="AB25" s="49"/>
      <c r="AC25" s="49"/>
      <c r="AD25" s="49"/>
      <c r="AE25" s="49"/>
      <c r="AF25" s="49"/>
      <c r="AG25" s="49"/>
      <c r="AH25" s="49"/>
      <c r="AI25" s="49"/>
      <c r="AJ25" s="49"/>
      <c r="AK25" s="49"/>
      <c r="AL25" s="49"/>
      <c r="AM25" s="49"/>
      <c r="AN25" s="49"/>
      <c r="AO25" s="49"/>
      <c r="AP25" s="49"/>
      <c r="AQ25" s="49"/>
      <c r="AR25" s="49"/>
      <c r="AS25" s="49" t="str">
        <f>'[19]1291'!$L$21</f>
        <v>0,00</v>
      </c>
      <c r="AT25" s="49"/>
    </row>
    <row r="26" spans="1:46" s="37" customFormat="1" ht="18" customHeight="1">
      <c r="A26" s="36"/>
      <c r="B26" s="49"/>
      <c r="C26" s="40"/>
      <c r="D26" s="49"/>
      <c r="E26" s="49"/>
      <c r="F26" s="49"/>
      <c r="G26" s="49"/>
      <c r="H26" s="49"/>
      <c r="I26" s="49"/>
      <c r="J26" s="49"/>
      <c r="K26" s="49"/>
      <c r="L26" s="49"/>
      <c r="M26" s="49"/>
      <c r="N26" s="49"/>
      <c r="O26" s="49"/>
      <c r="P26" s="49"/>
      <c r="Q26" s="49"/>
      <c r="R26" s="49"/>
      <c r="S26" s="49"/>
      <c r="T26" s="49"/>
      <c r="U26" s="49"/>
      <c r="V26" s="49"/>
      <c r="W26" s="36"/>
      <c r="X26" s="33"/>
      <c r="Y26" s="114"/>
      <c r="Z26" s="35"/>
      <c r="AA26" s="49"/>
      <c r="AB26" s="49"/>
      <c r="AC26" s="49"/>
      <c r="AD26" s="49"/>
      <c r="AE26" s="49"/>
      <c r="AF26" s="49"/>
      <c r="AG26" s="49"/>
      <c r="AH26" s="49"/>
      <c r="AI26" s="49"/>
      <c r="AJ26" s="49"/>
      <c r="AK26" s="49"/>
      <c r="AL26" s="49"/>
      <c r="AM26" s="49"/>
      <c r="AN26" s="49"/>
      <c r="AO26" s="49"/>
      <c r="AP26" s="49"/>
      <c r="AQ26" s="49"/>
      <c r="AR26" s="49"/>
      <c r="AS26" s="49"/>
      <c r="AT26" s="49"/>
    </row>
    <row r="27" spans="1:46" s="37" customFormat="1" ht="18" customHeight="1">
      <c r="A27" s="36" t="s">
        <v>103</v>
      </c>
      <c r="B27" s="49">
        <f>D27+E27+F27+G27+H27+I27+J27+K27+L27+M27+N27+O27++P27+Q27+R27+S27+T27+U27+V27</f>
        <v>1991429.57</v>
      </c>
      <c r="C27" s="40">
        <f>IF((B27/$B$58)=0,"--",B27/$B$58)</f>
        <v>0.0018721207315860462</v>
      </c>
      <c r="D27" s="49" t="str">
        <f>'[1]1201'!$D$36</f>
        <v>0,00</v>
      </c>
      <c r="E27" s="49" t="str">
        <f>'[2]1201'!$D$36</f>
        <v>0,00</v>
      </c>
      <c r="F27" s="49" t="str">
        <f>'[3]1201'!$D$36</f>
        <v>0,00</v>
      </c>
      <c r="G27" s="49" t="str">
        <f>'[4]1201'!$D$36</f>
        <v>0,00</v>
      </c>
      <c r="H27" s="49" t="str">
        <f>'[5]1201'!$D$36</f>
        <v>0,00</v>
      </c>
      <c r="I27" s="49" t="str">
        <f>'[6]1201'!$D$36</f>
        <v>0,00</v>
      </c>
      <c r="J27" s="49" t="str">
        <f>'[7]1201'!$D$36</f>
        <v>0,00</v>
      </c>
      <c r="K27" s="49" t="str">
        <f>'[8]1201'!$D$36</f>
        <v>0,00</v>
      </c>
      <c r="L27" s="49" t="str">
        <f>'[9]1201'!$D$36</f>
        <v>0,00</v>
      </c>
      <c r="M27" s="49" t="str">
        <f>'[10]1201'!$D$36</f>
        <v>1.991.429,57</v>
      </c>
      <c r="N27" s="49" t="str">
        <f>'[11]1201'!$D$36</f>
        <v>0,00</v>
      </c>
      <c r="O27" s="49" t="str">
        <f>'[12]1201'!$D$36</f>
        <v>0,00</v>
      </c>
      <c r="P27" s="49" t="str">
        <f>'[13]1211'!$D$36</f>
        <v>0,00</v>
      </c>
      <c r="Q27" s="49" t="str">
        <f>'[14]1211'!$D$36</f>
        <v>0,00</v>
      </c>
      <c r="R27" s="49" t="str">
        <f>'[15]1211'!$D$36</f>
        <v>0,00</v>
      </c>
      <c r="S27" s="49" t="str">
        <f>'[16]1211'!$D$36</f>
        <v>0,00</v>
      </c>
      <c r="T27" s="49" t="str">
        <f>'[17]1211'!$D$36</f>
        <v>0,00</v>
      </c>
      <c r="U27" s="49" t="str">
        <f>'[18]1211'!$D$36</f>
        <v>0,00</v>
      </c>
      <c r="V27" s="49" t="str">
        <f>'[19]1291'!$D$22</f>
        <v>0,00</v>
      </c>
      <c r="W27" s="36"/>
      <c r="X27" s="33" t="s">
        <v>122</v>
      </c>
      <c r="Y27" s="114">
        <f>AA27+AB27+AC27+AD27+AE27+AF27+AG27+AH27+AI27+AJ27+AK27+AL27++AM27+AN27+AO27+AP27+AQ27+AR27+AS27</f>
        <v>0</v>
      </c>
      <c r="Z27" s="35" t="str">
        <f>IF((Y27/$Y$58)=0,"--",Y27/$Y$58)</f>
        <v>--</v>
      </c>
      <c r="AA27" s="49"/>
      <c r="AB27" s="49"/>
      <c r="AC27" s="49"/>
      <c r="AD27" s="49"/>
      <c r="AE27" s="49"/>
      <c r="AF27" s="49"/>
      <c r="AG27" s="49"/>
      <c r="AH27" s="49"/>
      <c r="AI27" s="49"/>
      <c r="AJ27" s="49"/>
      <c r="AK27" s="49"/>
      <c r="AL27" s="49"/>
      <c r="AM27" s="49"/>
      <c r="AN27" s="49"/>
      <c r="AO27" s="49"/>
      <c r="AP27" s="49"/>
      <c r="AQ27" s="49"/>
      <c r="AR27" s="49"/>
      <c r="AS27" s="49" t="str">
        <f>'[19]1291'!$L$22</f>
        <v>0,00</v>
      </c>
      <c r="AT27" s="49"/>
    </row>
    <row r="28" spans="1:46" s="37" customFormat="1" ht="18" customHeight="1">
      <c r="A28" s="36"/>
      <c r="B28" s="49"/>
      <c r="C28" s="40"/>
      <c r="D28" s="49"/>
      <c r="E28" s="49"/>
      <c r="F28" s="49"/>
      <c r="G28" s="49"/>
      <c r="H28" s="49"/>
      <c r="I28" s="49"/>
      <c r="J28" s="49"/>
      <c r="K28" s="49"/>
      <c r="L28" s="49"/>
      <c r="M28" s="49"/>
      <c r="N28" s="49"/>
      <c r="O28" s="49"/>
      <c r="P28" s="49"/>
      <c r="Q28" s="49"/>
      <c r="R28" s="49"/>
      <c r="S28" s="49"/>
      <c r="T28" s="49"/>
      <c r="U28" s="49"/>
      <c r="V28" s="49"/>
      <c r="W28" s="36"/>
      <c r="X28" s="33"/>
      <c r="Y28" s="114"/>
      <c r="Z28" s="35"/>
      <c r="AA28" s="49"/>
      <c r="AB28" s="49"/>
      <c r="AC28" s="49"/>
      <c r="AD28" s="49"/>
      <c r="AE28" s="49"/>
      <c r="AF28" s="49"/>
      <c r="AG28" s="49"/>
      <c r="AH28" s="49"/>
      <c r="AI28" s="49"/>
      <c r="AJ28" s="49"/>
      <c r="AK28" s="49"/>
      <c r="AL28" s="49"/>
      <c r="AM28" s="49"/>
      <c r="AN28" s="49"/>
      <c r="AO28" s="49"/>
      <c r="AP28" s="49"/>
      <c r="AQ28" s="49"/>
      <c r="AR28" s="49"/>
      <c r="AS28" s="49"/>
      <c r="AT28" s="49"/>
    </row>
    <row r="29" spans="1:46" s="37" customFormat="1" ht="18" customHeight="1">
      <c r="A29" s="36" t="s">
        <v>102</v>
      </c>
      <c r="B29" s="49">
        <f>D29+E29+F29+G29+H29+I29+J29+K29+L29+M29+N29+O29++P29+Q29+R29+S29+T29+U29+V29</f>
        <v>0</v>
      </c>
      <c r="C29" s="40" t="str">
        <f>IF((B29/$B$58)=0,"--",B29/$B$58)</f>
        <v>--</v>
      </c>
      <c r="D29" s="49" t="str">
        <f>'[1]1201'!$D$35</f>
        <v>0,00</v>
      </c>
      <c r="E29" s="49" t="str">
        <f>'[2]1201'!$D$35</f>
        <v>0,00</v>
      </c>
      <c r="F29" s="49" t="str">
        <f>'[3]1201'!$D$35</f>
        <v>0,00</v>
      </c>
      <c r="G29" s="49" t="str">
        <f>'[4]1201'!$D$35</f>
        <v>0,00</v>
      </c>
      <c r="H29" s="49" t="str">
        <f>'[5]1201'!$D$35</f>
        <v>0,00</v>
      </c>
      <c r="I29" s="49" t="str">
        <f>'[6]1201'!$D$35</f>
        <v>0,00</v>
      </c>
      <c r="J29" s="49" t="str">
        <f>'[7]1201'!$D$35</f>
        <v>0,00</v>
      </c>
      <c r="K29" s="49" t="str">
        <f>'[8]1201'!$D$35</f>
        <v>0,00</v>
      </c>
      <c r="L29" s="49" t="str">
        <f>'[9]1201'!$D$35</f>
        <v>0,00</v>
      </c>
      <c r="M29" s="49" t="str">
        <f>'[10]1201'!$D$35</f>
        <v>0,00</v>
      </c>
      <c r="N29" s="49" t="str">
        <f>'[11]1201'!$D$35</f>
        <v>0,00</v>
      </c>
      <c r="O29" s="49" t="str">
        <f>'[12]1201'!$D$35</f>
        <v>0,00</v>
      </c>
      <c r="P29" s="49" t="str">
        <f>'[13]1211'!$D$35</f>
        <v>0,00</v>
      </c>
      <c r="Q29" s="49" t="str">
        <f>'[14]1211'!$D$35</f>
        <v>0,00</v>
      </c>
      <c r="R29" s="49" t="str">
        <f>'[15]1211'!$D$35</f>
        <v>0,00</v>
      </c>
      <c r="S29" s="49" t="str">
        <f>'[16]1211'!$D$35</f>
        <v>0,00</v>
      </c>
      <c r="T29" s="49" t="str">
        <f>'[17]1211'!$D$35</f>
        <v>0,00</v>
      </c>
      <c r="U29" s="49" t="str">
        <f>'[18]1211'!$D$35</f>
        <v>0,00</v>
      </c>
      <c r="V29" s="49" t="str">
        <f>'[19]1291'!$D$21</f>
        <v>0,00</v>
      </c>
      <c r="W29" s="36"/>
      <c r="X29" s="33" t="s">
        <v>123</v>
      </c>
      <c r="Y29" s="114">
        <f>AA29+AB29+AC29+AD29+AE29+AF29+AG29+AH29+AI29+AJ29+AK29+AL29++AM29+AN29+AO29+AP29+AQ29+AR29+AS29</f>
        <v>284363217.44</v>
      </c>
      <c r="Z29" s="35">
        <f>IF((Y29/$Y$58)=0,"--",Y29/$Y$58)</f>
        <v>0.267326689675465</v>
      </c>
      <c r="AA29" s="49" t="str">
        <f>'[1]1201'!$L$21</f>
        <v>36.980.330,82</v>
      </c>
      <c r="AB29" s="49" t="str">
        <f>'[2]1201'!$L$21</f>
        <v>167.442.471,12</v>
      </c>
      <c r="AC29" s="49" t="str">
        <f>'[3]1201'!$L$21</f>
        <v>34.264.255,45</v>
      </c>
      <c r="AD29" s="49" t="str">
        <f>'[4]1201'!$L$21</f>
        <v>1.951.498,32</v>
      </c>
      <c r="AE29" s="49">
        <f>'[5]1201'!$L$21+0.01</f>
        <v>15988731.03</v>
      </c>
      <c r="AF29" s="49">
        <f>'[6]1201'!$L$21+0.01</f>
        <v>62829.82</v>
      </c>
      <c r="AG29" s="49" t="str">
        <f>'[7]1201'!$L$21</f>
        <v>772.446,73</v>
      </c>
      <c r="AH29" s="49" t="str">
        <f>'[8]1201'!$L$21</f>
        <v>632.679,43</v>
      </c>
      <c r="AI29" s="49" t="str">
        <f>'[9]1201'!$L$21</f>
        <v>306.847,34</v>
      </c>
      <c r="AJ29" s="49" t="str">
        <f>'[10]1201'!$L$21</f>
        <v>9.410.202,78</v>
      </c>
      <c r="AK29" s="49" t="str">
        <f>'[11]1201'!$L$21</f>
        <v>164.935,75</v>
      </c>
      <c r="AL29" s="49">
        <f>'[12]1201'!$L$21-0.01</f>
        <v>10442218.69</v>
      </c>
      <c r="AM29" s="49" t="str">
        <f>'[13]1211'!$L$21</f>
        <v>0,00</v>
      </c>
      <c r="AN29" s="49" t="str">
        <f>'[14]1211'!$L$21</f>
        <v>316.583,13</v>
      </c>
      <c r="AO29" s="49" t="str">
        <f>'[15]1211'!$L$21</f>
        <v>0,00</v>
      </c>
      <c r="AP29" s="49" t="str">
        <f>'[16]1211'!$L$21</f>
        <v>36.779,29</v>
      </c>
      <c r="AQ29" s="49" t="str">
        <f>'[17]1211'!$L$21</f>
        <v>0,00</v>
      </c>
      <c r="AR29" s="49" t="str">
        <f>'[18]1211'!$L$21</f>
        <v>0,00</v>
      </c>
      <c r="AS29" s="49" t="str">
        <f>'[19]1291'!$L$25</f>
        <v>5.590.407,74</v>
      </c>
      <c r="AT29" s="49"/>
    </row>
    <row r="30" spans="1:46" s="37" customFormat="1" ht="18" customHeight="1">
      <c r="A30" s="36"/>
      <c r="B30" s="49"/>
      <c r="C30" s="40"/>
      <c r="D30" s="49"/>
      <c r="E30" s="49"/>
      <c r="F30" s="49"/>
      <c r="G30" s="49"/>
      <c r="H30" s="49"/>
      <c r="I30" s="49"/>
      <c r="J30" s="49"/>
      <c r="K30" s="49"/>
      <c r="L30" s="49"/>
      <c r="M30" s="49"/>
      <c r="N30" s="49"/>
      <c r="O30" s="49"/>
      <c r="P30" s="49"/>
      <c r="Q30" s="49"/>
      <c r="R30" s="49"/>
      <c r="S30" s="49"/>
      <c r="T30" s="49"/>
      <c r="U30" s="49"/>
      <c r="V30" s="49"/>
      <c r="W30" s="36"/>
      <c r="X30" s="33"/>
      <c r="Y30" s="114"/>
      <c r="Z30" s="35"/>
      <c r="AA30" s="49"/>
      <c r="AB30" s="49"/>
      <c r="AC30" s="49"/>
      <c r="AD30" s="49"/>
      <c r="AE30" s="49"/>
      <c r="AF30" s="49"/>
      <c r="AG30" s="49"/>
      <c r="AH30" s="49"/>
      <c r="AI30" s="49"/>
      <c r="AJ30" s="49"/>
      <c r="AK30" s="49"/>
      <c r="AL30" s="49"/>
      <c r="AM30" s="49"/>
      <c r="AN30" s="49"/>
      <c r="AO30" s="49"/>
      <c r="AP30" s="49"/>
      <c r="AQ30" s="49"/>
      <c r="AR30" s="49"/>
      <c r="AS30" s="49"/>
      <c r="AT30" s="49"/>
    </row>
    <row r="31" spans="1:46" s="37" customFormat="1" ht="18" customHeight="1">
      <c r="A31" s="34" t="s">
        <v>104</v>
      </c>
      <c r="B31" s="114">
        <f>D31+E31+F31+G31+H31+I31+J31+K31+L31+M31+N31+O31++P31+Q31+R31+S31+T31+U31+V31</f>
        <v>0</v>
      </c>
      <c r="C31" s="35" t="str">
        <f>IF((B31/$B$58)=0,"--",B31/$B$58)</f>
        <v>--</v>
      </c>
      <c r="D31" s="49"/>
      <c r="E31" s="49"/>
      <c r="F31" s="49"/>
      <c r="G31" s="49"/>
      <c r="H31" s="49"/>
      <c r="I31" s="49"/>
      <c r="J31" s="49"/>
      <c r="K31" s="49"/>
      <c r="L31" s="49"/>
      <c r="M31" s="49"/>
      <c r="N31" s="49"/>
      <c r="O31" s="49"/>
      <c r="P31" s="49"/>
      <c r="Q31" s="49"/>
      <c r="R31" s="49"/>
      <c r="S31" s="49"/>
      <c r="T31" s="49"/>
      <c r="U31" s="49"/>
      <c r="V31" s="49" t="str">
        <f>'[19]1291'!$D$23</f>
        <v>0,00</v>
      </c>
      <c r="W31" s="36"/>
      <c r="X31" s="33" t="s">
        <v>124</v>
      </c>
      <c r="Y31" s="114">
        <f>AA31+AB31+AC31+AD31+AE31+AF31+AG31+AH31+AI31+AJ31+AK31+AL31++AM31+AN31+AO31+AP31+AQ31+AR31+AS31</f>
        <v>9363169.34</v>
      </c>
      <c r="Z31" s="35">
        <f>IF((Y31/$Y$58)=0,"--",Y31/$Y$58)</f>
        <v>0.008802211084354259</v>
      </c>
      <c r="AA31" s="49" t="str">
        <f>'[1]1201'!$L$26</f>
        <v>465.360,94</v>
      </c>
      <c r="AB31" s="49" t="str">
        <f>'[2]1201'!$L$26</f>
        <v>6.091.047,32</v>
      </c>
      <c r="AC31" s="49" t="str">
        <f>'[3]1201'!$L$26</f>
        <v>0,00</v>
      </c>
      <c r="AD31" s="49" t="str">
        <f>'[4]1201'!$L$26</f>
        <v>2.999,05</v>
      </c>
      <c r="AE31" s="49" t="str">
        <f>'[5]1201'!$L$26</f>
        <v>0,00</v>
      </c>
      <c r="AF31" s="49" t="str">
        <f>'[6]1201'!$L$26</f>
        <v>0,00</v>
      </c>
      <c r="AG31" s="49" t="str">
        <f>'[7]1201'!$L$26</f>
        <v>0,00</v>
      </c>
      <c r="AH31" s="49" t="str">
        <f>'[8]1201'!$L$26</f>
        <v>1.326.415,68</v>
      </c>
      <c r="AI31" s="49" t="str">
        <f>'[9]1201'!$L$26</f>
        <v>0,00</v>
      </c>
      <c r="AJ31" s="49" t="str">
        <f>'[10]1201'!$L$26</f>
        <v>0,00</v>
      </c>
      <c r="AK31" s="49" t="str">
        <f>'[11]1201'!$L$26</f>
        <v>0,00</v>
      </c>
      <c r="AL31" s="49" t="str">
        <f>'[12]1201'!$L$26</f>
        <v>0,00</v>
      </c>
      <c r="AM31" s="49" t="str">
        <f>'[13]1211'!$L$26</f>
        <v>0,00</v>
      </c>
      <c r="AN31" s="49" t="str">
        <f>'[14]1211'!$L$26</f>
        <v>0,00</v>
      </c>
      <c r="AO31" s="49" t="str">
        <f>'[15]1211'!$L$26</f>
        <v>130.642,00</v>
      </c>
      <c r="AP31" s="49" t="str">
        <f>'[16]1211'!$L$26</f>
        <v>0,00</v>
      </c>
      <c r="AQ31" s="49" t="str">
        <f>'[17]1211'!$L$26</f>
        <v>0,00</v>
      </c>
      <c r="AR31" s="49" t="str">
        <f>'[18]1211'!$L$26</f>
        <v>0,00</v>
      </c>
      <c r="AS31" s="49" t="str">
        <f>'[19]1291'!$L$28</f>
        <v>1.346.704,35</v>
      </c>
      <c r="AT31" s="49"/>
    </row>
    <row r="32" spans="1:46" s="37" customFormat="1" ht="18" customHeight="1">
      <c r="A32" s="36"/>
      <c r="B32" s="49"/>
      <c r="C32" s="40"/>
      <c r="D32" s="49"/>
      <c r="E32" s="49"/>
      <c r="F32" s="49"/>
      <c r="G32" s="49"/>
      <c r="H32" s="49"/>
      <c r="I32" s="49"/>
      <c r="J32" s="49"/>
      <c r="K32" s="49"/>
      <c r="L32" s="49"/>
      <c r="M32" s="49"/>
      <c r="N32" s="49"/>
      <c r="O32" s="49"/>
      <c r="P32" s="49"/>
      <c r="Q32" s="49"/>
      <c r="R32" s="49"/>
      <c r="S32" s="49"/>
      <c r="T32" s="49"/>
      <c r="U32" s="49"/>
      <c r="V32" s="49"/>
      <c r="W32" s="36"/>
      <c r="X32" s="33"/>
      <c r="Y32" s="114"/>
      <c r="Z32" s="35"/>
      <c r="AA32" s="49"/>
      <c r="AB32" s="49"/>
      <c r="AC32" s="49"/>
      <c r="AD32" s="49"/>
      <c r="AE32" s="49"/>
      <c r="AF32" s="49"/>
      <c r="AG32" s="49"/>
      <c r="AH32" s="49"/>
      <c r="AI32" s="49"/>
      <c r="AJ32" s="49"/>
      <c r="AK32" s="49"/>
      <c r="AL32" s="49"/>
      <c r="AM32" s="49"/>
      <c r="AN32" s="49"/>
      <c r="AO32" s="49"/>
      <c r="AP32" s="49"/>
      <c r="AQ32" s="49"/>
      <c r="AR32" s="49"/>
      <c r="AS32" s="49"/>
      <c r="AT32" s="49"/>
    </row>
    <row r="33" spans="1:46" s="37" customFormat="1" ht="18" customHeight="1">
      <c r="A33" s="34" t="s">
        <v>105</v>
      </c>
      <c r="B33" s="114">
        <f>D33+E33+F33+G33+H33+I33+J33+K33+L33+M33+N33+O33++P33+Q33+R33+S33+T33+U33+V33</f>
        <v>6307985.880000001</v>
      </c>
      <c r="C33" s="35">
        <f>IF((B33/$B$58)=0,"--",B33/$B$58)</f>
        <v>0.005930067183094028</v>
      </c>
      <c r="D33" s="49" t="str">
        <f>'[1]1201'!$D$37</f>
        <v>0,00</v>
      </c>
      <c r="E33" s="49">
        <f>'[2]1201'!$D$37-0.01</f>
        <v>5846140.890000001</v>
      </c>
      <c r="F33" s="49" t="str">
        <f>'[3]1201'!$D$37</f>
        <v>0,00</v>
      </c>
      <c r="G33" s="49" t="str">
        <f>'[4]1201'!$D$37</f>
        <v>0,00</v>
      </c>
      <c r="H33" s="49" t="str">
        <f>'[5]1201'!$D$37</f>
        <v>0,00</v>
      </c>
      <c r="I33" s="49" t="str">
        <f>'[6]1201'!$D$37</f>
        <v>0,00</v>
      </c>
      <c r="J33" s="49" t="str">
        <f>'[7]1201'!$D$37</f>
        <v>0,00</v>
      </c>
      <c r="K33" s="49" t="str">
        <f>'[8]1201'!$D$37</f>
        <v>0,00</v>
      </c>
      <c r="L33" s="49" t="str">
        <f>'[9]1201'!$D$37</f>
        <v>5.398,97</v>
      </c>
      <c r="M33" s="49" t="str">
        <f>'[10]1201'!$D$37</f>
        <v>390.153,02</v>
      </c>
      <c r="N33" s="49" t="str">
        <f>'[11]1201'!$D$37</f>
        <v>0,00</v>
      </c>
      <c r="O33" s="49" t="str">
        <f>'[12]1201'!$D$37</f>
        <v>18,03</v>
      </c>
      <c r="P33" s="49" t="str">
        <f>'[13]1211'!$D$37</f>
        <v>0,00</v>
      </c>
      <c r="Q33" s="49" t="str">
        <f>'[14]1211'!$D$37</f>
        <v>0,00</v>
      </c>
      <c r="R33" s="49" t="str">
        <f>'[15]1211'!$D$37</f>
        <v>36.409,31</v>
      </c>
      <c r="S33" s="49" t="str">
        <f>'[16]1211'!$D$37</f>
        <v>0,00</v>
      </c>
      <c r="T33" s="49" t="str">
        <f>'[17]1211'!$D$37</f>
        <v>0,00</v>
      </c>
      <c r="U33" s="49" t="str">
        <f>'[18]1211'!$D$37</f>
        <v>0,00</v>
      </c>
      <c r="V33" s="49" t="str">
        <f>'[19]1291'!$D$26</f>
        <v>29.865,66</v>
      </c>
      <c r="W33" s="36"/>
      <c r="X33" s="33" t="s">
        <v>125</v>
      </c>
      <c r="Y33" s="114">
        <f>AA33+AB33+AC33+AD33+AE33+AF33+AG33+AH33+AI33+AJ33+AK33+AL33++AM33+AN33+AO33+AP33+AQ33+AR33+AS33</f>
        <v>223412968.64000005</v>
      </c>
      <c r="Z33" s="35">
        <f>IF((Y33/$Y$58)=0,"--",Y33/$Y$58)</f>
        <v>0.21002804045745252</v>
      </c>
      <c r="AA33" s="49" t="str">
        <f>'[1]1201'!$L$31</f>
        <v>9.389,01</v>
      </c>
      <c r="AB33" s="49" t="str">
        <f>'[2]1201'!$L$31</f>
        <v>111.328.939,93</v>
      </c>
      <c r="AC33" s="49" t="str">
        <f>'[3]1201'!$L$31</f>
        <v>240,40</v>
      </c>
      <c r="AD33" s="49" t="str">
        <f>'[4]1201'!$L$31</f>
        <v>4.495,57</v>
      </c>
      <c r="AE33" s="49" t="str">
        <f>'[5]1201'!$L$31</f>
        <v>12.621,25</v>
      </c>
      <c r="AF33" s="49" t="str">
        <f>'[6]1201'!$L$31</f>
        <v>33.523.253,16</v>
      </c>
      <c r="AG33" s="49" t="str">
        <f>'[7]1201'!$L$31</f>
        <v>3.155.313,55</v>
      </c>
      <c r="AH33" s="49" t="str">
        <f>'[8]1201'!$L$31</f>
        <v>7.617.047,11</v>
      </c>
      <c r="AI33" s="49" t="str">
        <f>'[9]1201'!$L$31</f>
        <v>0,00</v>
      </c>
      <c r="AJ33" s="49" t="str">
        <f>'[10]1201'!$L$31</f>
        <v>54.697.889,25</v>
      </c>
      <c r="AK33" s="49" t="str">
        <f>'[11]1201'!$L$31</f>
        <v>0,00</v>
      </c>
      <c r="AL33" s="49" t="str">
        <f>'[12]1201'!$L$31</f>
        <v>0,00</v>
      </c>
      <c r="AM33" s="49" t="str">
        <f>'[13]1211'!$L$31</f>
        <v>0,00</v>
      </c>
      <c r="AN33" s="49" t="str">
        <f>'[14]1211'!$L$31</f>
        <v>12.020.242,09</v>
      </c>
      <c r="AO33" s="49" t="str">
        <f>'[15]1211'!$L$31</f>
        <v>1.043.537,32</v>
      </c>
      <c r="AP33" s="49" t="str">
        <f>'[16]1211'!$L$31</f>
        <v>0,00</v>
      </c>
      <c r="AQ33" s="49" t="str">
        <f>'[17]1211'!$L$31</f>
        <v>0,00</v>
      </c>
      <c r="AR33" s="49" t="str">
        <f>'[18]1211'!$L$31</f>
        <v>0,00</v>
      </c>
      <c r="AS33" s="49" t="str">
        <f>'[19]1291'!$L$29</f>
        <v>0,00</v>
      </c>
      <c r="AT33" s="49"/>
    </row>
    <row r="34" spans="1:46" s="37" customFormat="1" ht="18" customHeight="1">
      <c r="A34" s="36"/>
      <c r="B34" s="49"/>
      <c r="C34" s="40"/>
      <c r="D34" s="49"/>
      <c r="E34" s="49"/>
      <c r="F34" s="49"/>
      <c r="G34" s="49"/>
      <c r="H34" s="49"/>
      <c r="I34" s="49"/>
      <c r="J34" s="49"/>
      <c r="K34" s="49"/>
      <c r="L34" s="49"/>
      <c r="M34" s="49"/>
      <c r="N34" s="49"/>
      <c r="O34" s="49"/>
      <c r="P34" s="49"/>
      <c r="Q34" s="49"/>
      <c r="R34" s="49"/>
      <c r="S34" s="49"/>
      <c r="T34" s="49"/>
      <c r="U34" s="49"/>
      <c r="V34" s="49"/>
      <c r="W34" s="36"/>
      <c r="X34" s="4"/>
      <c r="Y34" s="115"/>
      <c r="Z34" s="39"/>
      <c r="AA34" s="48"/>
      <c r="AB34" s="48"/>
      <c r="AC34" s="48"/>
      <c r="AD34" s="48"/>
      <c r="AE34" s="48"/>
      <c r="AF34" s="48"/>
      <c r="AG34" s="48"/>
      <c r="AH34" s="48"/>
      <c r="AI34" s="48"/>
      <c r="AJ34" s="48"/>
      <c r="AK34" s="48"/>
      <c r="AL34" s="48"/>
      <c r="AM34" s="48"/>
      <c r="AN34" s="48"/>
      <c r="AO34" s="48"/>
      <c r="AP34" s="48"/>
      <c r="AQ34" s="48"/>
      <c r="AR34" s="48"/>
      <c r="AS34" s="48"/>
      <c r="AT34" s="48"/>
    </row>
    <row r="35" spans="1:46" s="37" customFormat="1" ht="18" customHeight="1">
      <c r="A35" s="36"/>
      <c r="B35" s="49"/>
      <c r="C35" s="40"/>
      <c r="D35" s="49"/>
      <c r="E35" s="49"/>
      <c r="F35" s="49"/>
      <c r="G35" s="49"/>
      <c r="H35" s="49"/>
      <c r="I35" s="49"/>
      <c r="J35" s="49"/>
      <c r="K35" s="49"/>
      <c r="L35" s="49"/>
      <c r="M35" s="49"/>
      <c r="N35" s="49"/>
      <c r="O35" s="49"/>
      <c r="P35" s="49"/>
      <c r="Q35" s="49"/>
      <c r="R35" s="49"/>
      <c r="S35" s="49"/>
      <c r="T35" s="49"/>
      <c r="U35" s="49"/>
      <c r="V35" s="49"/>
      <c r="W35" s="36"/>
      <c r="X35" s="1" t="s">
        <v>126</v>
      </c>
      <c r="Y35" s="49">
        <f aca="true" t="shared" si="2" ref="Y35:Y41">AA35+AB35+AC35+AD35+AE35+AF35+AG35+AH35+AI35+AJ35+AK35+AL35++AM35+AN35+AO35+AP35+AQ35+AR35+AS35</f>
        <v>0</v>
      </c>
      <c r="Z35" s="40" t="str">
        <f aca="true" t="shared" si="3" ref="Z35:Z41">IF((Y35/$Y$58)=0,"--",Y35/$Y$58)</f>
        <v>--</v>
      </c>
      <c r="AA35" s="49" t="str">
        <f>'[1]1201'!$L$32</f>
        <v>0,00</v>
      </c>
      <c r="AB35" s="49" t="str">
        <f>'[2]1201'!$L$32</f>
        <v>0,00</v>
      </c>
      <c r="AC35" s="49" t="str">
        <f>'[3]1201'!$L$32</f>
        <v>0,00</v>
      </c>
      <c r="AD35" s="49" t="str">
        <f>'[4]1201'!$L$32</f>
        <v>0,00</v>
      </c>
      <c r="AE35" s="49" t="str">
        <f>'[5]1201'!$L$32</f>
        <v>0,00</v>
      </c>
      <c r="AF35" s="49" t="str">
        <f>'[6]1201'!$L$32</f>
        <v>0,00</v>
      </c>
      <c r="AG35" s="49" t="str">
        <f>'[7]1201'!$L$32</f>
        <v>0,00</v>
      </c>
      <c r="AH35" s="49" t="str">
        <f>'[8]1201'!$L$32</f>
        <v>0,00</v>
      </c>
      <c r="AI35" s="49" t="str">
        <f>'[9]1201'!$L$32</f>
        <v>0,00</v>
      </c>
      <c r="AJ35" s="49" t="str">
        <f>'[10]1201'!$L$32</f>
        <v>0,00</v>
      </c>
      <c r="AK35" s="49" t="str">
        <f>'[11]1201'!$L$32</f>
        <v>0,00</v>
      </c>
      <c r="AL35" s="49" t="str">
        <f>'[12]1201'!$L$32</f>
        <v>0,00</v>
      </c>
      <c r="AM35" s="49"/>
      <c r="AN35" s="49"/>
      <c r="AO35" s="49"/>
      <c r="AP35" s="49" t="str">
        <f>'[16]1211'!$L$32</f>
        <v>0,00</v>
      </c>
      <c r="AQ35" s="49"/>
      <c r="AR35" s="49"/>
      <c r="AS35" s="49" t="str">
        <f>'[19]1291'!$L$30</f>
        <v>0,00</v>
      </c>
      <c r="AT35" s="49"/>
    </row>
    <row r="36" spans="1:46" s="37" customFormat="1" ht="18" customHeight="1">
      <c r="A36" s="36"/>
      <c r="B36" s="49"/>
      <c r="C36" s="40"/>
      <c r="D36" s="49"/>
      <c r="E36" s="49"/>
      <c r="F36" s="49"/>
      <c r="G36" s="49"/>
      <c r="H36" s="49"/>
      <c r="I36" s="49"/>
      <c r="J36" s="49"/>
      <c r="K36" s="49"/>
      <c r="L36" s="49"/>
      <c r="M36" s="49"/>
      <c r="N36" s="49"/>
      <c r="O36" s="49"/>
      <c r="P36" s="49"/>
      <c r="Q36" s="49"/>
      <c r="R36" s="49"/>
      <c r="S36" s="49"/>
      <c r="T36" s="49"/>
      <c r="U36" s="49"/>
      <c r="V36" s="49"/>
      <c r="W36" s="36"/>
      <c r="X36" s="1" t="s">
        <v>127</v>
      </c>
      <c r="Y36" s="49">
        <f t="shared" si="2"/>
        <v>194609306.07</v>
      </c>
      <c r="Z36" s="40">
        <f t="shared" si="3"/>
        <v>0.18295003847573738</v>
      </c>
      <c r="AA36" s="49" t="str">
        <f>'[1]1201'!$L$36</f>
        <v>0,00</v>
      </c>
      <c r="AB36" s="49">
        <f>'[2]1201'!$L$36-0.01</f>
        <v>100150439.33</v>
      </c>
      <c r="AC36" s="49" t="str">
        <f>'[3]1201'!$L$36</f>
        <v>0,00</v>
      </c>
      <c r="AD36" s="49" t="str">
        <f>'[4]1201'!$L$36</f>
        <v>0,00</v>
      </c>
      <c r="AE36" s="49" t="str">
        <f>'[5]1201'!$L$36</f>
        <v>0,00</v>
      </c>
      <c r="AF36" s="49" t="str">
        <f>'[6]1201'!$L$36</f>
        <v>33.523.253,16</v>
      </c>
      <c r="AG36" s="49" t="str">
        <f>'[7]1201'!$L$36</f>
        <v>0,00</v>
      </c>
      <c r="AH36" s="49" t="str">
        <f>'[8]1201'!$L$36</f>
        <v>7.617.047,11</v>
      </c>
      <c r="AI36" s="49" t="str">
        <f>'[9]1201'!$L$36</f>
        <v>0,00</v>
      </c>
      <c r="AJ36" s="49" t="str">
        <f>'[10]1201'!$L$36</f>
        <v>53.318.566,47</v>
      </c>
      <c r="AK36" s="49" t="str">
        <f>'[11]1201'!$L$36</f>
        <v>0,00</v>
      </c>
      <c r="AL36" s="49" t="str">
        <f>'[12]1201'!$L$36</f>
        <v>0,00</v>
      </c>
      <c r="AM36" s="49"/>
      <c r="AN36" s="49"/>
      <c r="AO36" s="49"/>
      <c r="AP36" s="49" t="str">
        <f>'[16]1211'!$L$36</f>
        <v>0,00</v>
      </c>
      <c r="AQ36" s="49"/>
      <c r="AR36" s="49"/>
      <c r="AS36" s="49" t="str">
        <f>'[19]1291'!$L$31</f>
        <v>0,00</v>
      </c>
      <c r="AT36" s="49"/>
    </row>
    <row r="37" spans="1:46" s="37" customFormat="1" ht="18" customHeight="1">
      <c r="A37" s="36"/>
      <c r="B37" s="49"/>
      <c r="C37" s="40"/>
      <c r="D37" s="49"/>
      <c r="E37" s="49"/>
      <c r="F37" s="49"/>
      <c r="G37" s="49"/>
      <c r="H37" s="49"/>
      <c r="I37" s="49"/>
      <c r="J37" s="49"/>
      <c r="K37" s="49"/>
      <c r="L37" s="49"/>
      <c r="M37" s="49"/>
      <c r="N37" s="49"/>
      <c r="O37" s="49"/>
      <c r="P37" s="49"/>
      <c r="Q37" s="49"/>
      <c r="R37" s="49"/>
      <c r="S37" s="49"/>
      <c r="T37" s="49"/>
      <c r="U37" s="49"/>
      <c r="V37" s="49"/>
      <c r="W37" s="36"/>
      <c r="X37" s="1" t="s">
        <v>140</v>
      </c>
      <c r="Y37" s="49">
        <f t="shared" si="2"/>
        <v>0</v>
      </c>
      <c r="Z37" s="40" t="str">
        <f t="shared" si="3"/>
        <v>--</v>
      </c>
      <c r="AA37" s="49" t="str">
        <f>'[1]1201'!$L$39</f>
        <v>0,00</v>
      </c>
      <c r="AB37" s="49" t="str">
        <f>'[2]1201'!$L$39</f>
        <v>0,00</v>
      </c>
      <c r="AC37" s="49" t="str">
        <f>'[3]1201'!$L$39</f>
        <v>0,00</v>
      </c>
      <c r="AD37" s="49" t="str">
        <f>'[4]1201'!$L$39</f>
        <v>0,00</v>
      </c>
      <c r="AE37" s="49" t="str">
        <f>'[5]1201'!$L$39</f>
        <v>0,00</v>
      </c>
      <c r="AF37" s="49" t="str">
        <f>'[6]1201'!$L$39</f>
        <v>0,00</v>
      </c>
      <c r="AG37" s="49" t="str">
        <f>'[7]1201'!$L$39</f>
        <v>0,00</v>
      </c>
      <c r="AH37" s="49" t="str">
        <f>'[8]1201'!$L$39</f>
        <v>0,00</v>
      </c>
      <c r="AI37" s="49" t="str">
        <f>'[9]1201'!$L$39</f>
        <v>0,00</v>
      </c>
      <c r="AJ37" s="49" t="str">
        <f>'[10]1201'!$L$39</f>
        <v>0,00</v>
      </c>
      <c r="AK37" s="49" t="str">
        <f>'[11]1201'!$L$39</f>
        <v>0,00</v>
      </c>
      <c r="AL37" s="49" t="str">
        <f>'[12]1201'!$L$39</f>
        <v>0,00</v>
      </c>
      <c r="AM37" s="49"/>
      <c r="AN37" s="49"/>
      <c r="AO37" s="49"/>
      <c r="AP37" s="49" t="str">
        <f>'[16]1211'!$L$39</f>
        <v>0,00</v>
      </c>
      <c r="AQ37" s="49"/>
      <c r="AR37" s="49"/>
      <c r="AS37" s="49" t="str">
        <f>'[19]1291'!$L$32</f>
        <v>0,00</v>
      </c>
      <c r="AT37" s="49"/>
    </row>
    <row r="38" spans="1:46" s="37" customFormat="1" ht="18" customHeight="1">
      <c r="A38" s="36"/>
      <c r="B38" s="49"/>
      <c r="C38" s="40"/>
      <c r="D38" s="49"/>
      <c r="E38" s="49"/>
      <c r="F38" s="49"/>
      <c r="G38" s="49"/>
      <c r="H38" s="49"/>
      <c r="I38" s="49"/>
      <c r="J38" s="49"/>
      <c r="K38" s="49"/>
      <c r="L38" s="49"/>
      <c r="M38" s="49"/>
      <c r="N38" s="49"/>
      <c r="O38" s="49"/>
      <c r="P38" s="49"/>
      <c r="Q38" s="49"/>
      <c r="R38" s="49"/>
      <c r="S38" s="49"/>
      <c r="T38" s="49"/>
      <c r="U38" s="49"/>
      <c r="V38" s="49"/>
      <c r="W38" s="36"/>
      <c r="X38" s="1" t="s">
        <v>128</v>
      </c>
      <c r="Y38" s="49">
        <f t="shared" si="2"/>
        <v>11205246.83</v>
      </c>
      <c r="Z38" s="40">
        <f t="shared" si="3"/>
        <v>0.010533927591012834</v>
      </c>
      <c r="AA38" s="49" t="str">
        <f>'[1]1201'!$L$42</f>
        <v>9.389,01</v>
      </c>
      <c r="AB38" s="49" t="str">
        <f>'[2]1201'!$L$42</f>
        <v>11.178.500,60</v>
      </c>
      <c r="AC38" s="49" t="str">
        <f>'[3]1201'!$L$42</f>
        <v>240,40</v>
      </c>
      <c r="AD38" s="49" t="str">
        <f>'[4]1201'!$L$42</f>
        <v>4.495,57</v>
      </c>
      <c r="AE38" s="49" t="str">
        <f>'[5]1201'!$L$42</f>
        <v>12.621,25</v>
      </c>
      <c r="AF38" s="49" t="str">
        <f>'[6]1201'!$L$42</f>
        <v>0,00</v>
      </c>
      <c r="AG38" s="49" t="str">
        <f>'[7]1201'!$L$42</f>
        <v>0,00</v>
      </c>
      <c r="AH38" s="49" t="str">
        <f>'[8]1201'!$L$42</f>
        <v>0,00</v>
      </c>
      <c r="AI38" s="49" t="str">
        <f>'[9]1201'!$L$42</f>
        <v>0,00</v>
      </c>
      <c r="AJ38" s="49" t="str">
        <f>'[10]1201'!$L$42</f>
        <v>0,00</v>
      </c>
      <c r="AK38" s="49" t="str">
        <f>'[11]1201'!$L$42</f>
        <v>0,00</v>
      </c>
      <c r="AL38" s="49" t="str">
        <f>'[12]1201'!$L$42</f>
        <v>0,00</v>
      </c>
      <c r="AM38" s="49"/>
      <c r="AN38" s="49"/>
      <c r="AO38" s="49"/>
      <c r="AP38" s="49" t="str">
        <f>'[16]1211'!$L$42</f>
        <v>0,00</v>
      </c>
      <c r="AQ38" s="49"/>
      <c r="AR38" s="49"/>
      <c r="AS38" s="49" t="str">
        <f>'[19]1291'!$L$33</f>
        <v>0,00</v>
      </c>
      <c r="AT38" s="49"/>
    </row>
    <row r="39" spans="1:46" s="37" customFormat="1" ht="18" customHeight="1">
      <c r="A39" s="36"/>
      <c r="B39" s="49"/>
      <c r="C39" s="40"/>
      <c r="D39" s="49"/>
      <c r="E39" s="49"/>
      <c r="F39" s="49"/>
      <c r="G39" s="49"/>
      <c r="H39" s="49"/>
      <c r="I39" s="49"/>
      <c r="J39" s="49"/>
      <c r="K39" s="49"/>
      <c r="L39" s="49"/>
      <c r="M39" s="49"/>
      <c r="N39" s="49"/>
      <c r="O39" s="49"/>
      <c r="P39" s="49"/>
      <c r="Q39" s="49"/>
      <c r="R39" s="49"/>
      <c r="S39" s="49"/>
      <c r="T39" s="49"/>
      <c r="U39" s="49"/>
      <c r="V39" s="49"/>
      <c r="W39" s="36"/>
      <c r="X39" s="1" t="s">
        <v>129</v>
      </c>
      <c r="Y39" s="49">
        <f t="shared" si="2"/>
        <v>4534636.33</v>
      </c>
      <c r="Z39" s="40">
        <f t="shared" si="3"/>
        <v>0.004262961046418661</v>
      </c>
      <c r="AA39" s="49" t="str">
        <f>'[1]1201'!$L$47</f>
        <v>0,00</v>
      </c>
      <c r="AB39" s="49" t="str">
        <f>'[2]1201'!$L$47</f>
        <v>0,00</v>
      </c>
      <c r="AC39" s="49" t="str">
        <f>'[3]1201'!$L$47</f>
        <v>0,00</v>
      </c>
      <c r="AD39" s="49" t="str">
        <f>'[4]1201'!$L$47</f>
        <v>0,00</v>
      </c>
      <c r="AE39" s="49" t="str">
        <f>'[5]1201'!$L$47</f>
        <v>0,00</v>
      </c>
      <c r="AF39" s="49" t="str">
        <f>'[6]1201'!$L$47</f>
        <v>0,00</v>
      </c>
      <c r="AG39" s="49" t="str">
        <f>'[7]1201'!$L$47</f>
        <v>3.155.313,55</v>
      </c>
      <c r="AH39" s="49" t="str">
        <f>'[8]1201'!$L$47</f>
        <v>0,00</v>
      </c>
      <c r="AI39" s="49" t="str">
        <f>'[9]1201'!$L$47</f>
        <v>0,00</v>
      </c>
      <c r="AJ39" s="49" t="str">
        <f>'[10]1201'!$L$47</f>
        <v>1.379.322,78</v>
      </c>
      <c r="AK39" s="49" t="str">
        <f>'[11]1201'!$L$47</f>
        <v>0,00</v>
      </c>
      <c r="AL39" s="49" t="str">
        <f>'[12]1201'!$L$47</f>
        <v>0,00</v>
      </c>
      <c r="AM39" s="49"/>
      <c r="AN39" s="49"/>
      <c r="AO39" s="49"/>
      <c r="AP39" s="49" t="str">
        <f>'[16]1211'!$L$47</f>
        <v>0,00</v>
      </c>
      <c r="AQ39" s="49"/>
      <c r="AR39" s="49"/>
      <c r="AS39" s="49" t="str">
        <f>'[19]1291'!$L$34</f>
        <v>0,00</v>
      </c>
      <c r="AT39" s="49"/>
    </row>
    <row r="40" spans="1:46" s="37" customFormat="1" ht="18" customHeight="1">
      <c r="A40" s="36"/>
      <c r="B40" s="49"/>
      <c r="C40" s="40"/>
      <c r="D40" s="49"/>
      <c r="E40" s="49"/>
      <c r="F40" s="49"/>
      <c r="G40" s="49"/>
      <c r="H40" s="49"/>
      <c r="I40" s="49"/>
      <c r="J40" s="49"/>
      <c r="K40" s="49"/>
      <c r="L40" s="49"/>
      <c r="M40" s="49"/>
      <c r="N40" s="49"/>
      <c r="O40" s="49"/>
      <c r="P40" s="49"/>
      <c r="Q40" s="49"/>
      <c r="R40" s="49"/>
      <c r="S40" s="49"/>
      <c r="T40" s="49"/>
      <c r="U40" s="49"/>
      <c r="V40" s="49"/>
      <c r="W40" s="36"/>
      <c r="X40" s="1" t="s">
        <v>130</v>
      </c>
      <c r="Y40" s="49">
        <f t="shared" si="2"/>
        <v>0</v>
      </c>
      <c r="Z40" s="40" t="str">
        <f t="shared" si="3"/>
        <v>--</v>
      </c>
      <c r="AA40" s="49" t="str">
        <f>'[1]1201'!$L$51</f>
        <v>0,00</v>
      </c>
      <c r="AB40" s="49" t="str">
        <f>'[2]1201'!$L$51</f>
        <v>0,00</v>
      </c>
      <c r="AC40" s="49" t="str">
        <f>'[3]1201'!$L$51</f>
        <v>0,00</v>
      </c>
      <c r="AD40" s="49" t="str">
        <f>'[4]1201'!$L$51</f>
        <v>0,00</v>
      </c>
      <c r="AE40" s="49" t="str">
        <f>'[5]1201'!$L$51</f>
        <v>0,00</v>
      </c>
      <c r="AF40" s="49" t="str">
        <f>'[6]1201'!$L$51</f>
        <v>0,00</v>
      </c>
      <c r="AG40" s="49" t="str">
        <f>'[7]1201'!$L$51</f>
        <v>0,00</v>
      </c>
      <c r="AH40" s="49" t="str">
        <f>'[8]1201'!$L$51</f>
        <v>0,00</v>
      </c>
      <c r="AI40" s="49" t="str">
        <f>'[9]1201'!$L$51</f>
        <v>0,00</v>
      </c>
      <c r="AJ40" s="49" t="str">
        <f>'[10]1201'!$L$51</f>
        <v>0,00</v>
      </c>
      <c r="AK40" s="49" t="str">
        <f>'[11]1201'!$L$51</f>
        <v>0,00</v>
      </c>
      <c r="AL40" s="49" t="str">
        <f>'[12]1201'!$L$51</f>
        <v>0,00</v>
      </c>
      <c r="AM40" s="49"/>
      <c r="AN40" s="49"/>
      <c r="AO40" s="49"/>
      <c r="AP40" s="49" t="str">
        <f>'[16]1211'!$L$51</f>
        <v>0,00</v>
      </c>
      <c r="AQ40" s="49"/>
      <c r="AR40" s="49"/>
      <c r="AS40" s="49" t="str">
        <f>'[19]1291'!$L$35</f>
        <v>0,00</v>
      </c>
      <c r="AT40" s="49"/>
    </row>
    <row r="41" spans="1:46" s="37" customFormat="1" ht="18" customHeight="1">
      <c r="A41" s="36"/>
      <c r="B41" s="49"/>
      <c r="C41" s="40"/>
      <c r="D41" s="49"/>
      <c r="E41" s="49"/>
      <c r="F41" s="49"/>
      <c r="G41" s="49"/>
      <c r="H41" s="49"/>
      <c r="I41" s="49"/>
      <c r="J41" s="49"/>
      <c r="K41" s="49"/>
      <c r="L41" s="49"/>
      <c r="M41" s="49"/>
      <c r="N41" s="49"/>
      <c r="O41" s="49"/>
      <c r="P41" s="49"/>
      <c r="Q41" s="49"/>
      <c r="R41" s="49"/>
      <c r="S41" s="49"/>
      <c r="T41" s="49"/>
      <c r="U41" s="49"/>
      <c r="V41" s="49"/>
      <c r="W41" s="36"/>
      <c r="X41" s="1" t="s">
        <v>199</v>
      </c>
      <c r="Y41" s="49">
        <f t="shared" si="2"/>
        <v>13063779.41</v>
      </c>
      <c r="Z41" s="40">
        <f t="shared" si="3"/>
        <v>0.012281113344283588</v>
      </c>
      <c r="AA41" s="49"/>
      <c r="AB41" s="49"/>
      <c r="AC41" s="49"/>
      <c r="AD41" s="49"/>
      <c r="AE41" s="49"/>
      <c r="AF41" s="49"/>
      <c r="AG41" s="49"/>
      <c r="AH41" s="49"/>
      <c r="AI41" s="49"/>
      <c r="AJ41" s="49"/>
      <c r="AK41" s="49"/>
      <c r="AL41" s="49"/>
      <c r="AM41" s="49" t="str">
        <f>'[13]1211'!$L$31</f>
        <v>0,00</v>
      </c>
      <c r="AN41" s="49" t="str">
        <f>'[14]1211'!$L$31</f>
        <v>12.020.242,09</v>
      </c>
      <c r="AO41" s="49" t="str">
        <f>'[15]1211'!$L$31</f>
        <v>1.043.537,32</v>
      </c>
      <c r="AP41" s="49"/>
      <c r="AQ41" s="49" t="str">
        <f>'[17]1211'!$L$31</f>
        <v>0,00</v>
      </c>
      <c r="AR41" s="49" t="str">
        <f>'[18]1211'!$L$31</f>
        <v>0,00</v>
      </c>
      <c r="AS41" s="49"/>
      <c r="AT41" s="49"/>
    </row>
    <row r="42" spans="1:46" s="37" customFormat="1" ht="18" customHeight="1">
      <c r="A42" s="36"/>
      <c r="B42" s="49"/>
      <c r="C42" s="40"/>
      <c r="D42" s="49"/>
      <c r="E42" s="49"/>
      <c r="F42" s="49"/>
      <c r="G42" s="49"/>
      <c r="H42" s="49"/>
      <c r="I42" s="49"/>
      <c r="J42" s="49"/>
      <c r="K42" s="49"/>
      <c r="L42" s="49"/>
      <c r="M42" s="49"/>
      <c r="N42" s="49"/>
      <c r="O42" s="49"/>
      <c r="P42" s="49"/>
      <c r="Q42" s="49"/>
      <c r="R42" s="49"/>
      <c r="S42" s="49"/>
      <c r="T42" s="49"/>
      <c r="U42" s="49"/>
      <c r="V42" s="49"/>
      <c r="W42" s="36"/>
      <c r="X42" s="1"/>
      <c r="Y42" s="49"/>
      <c r="Z42" s="40"/>
      <c r="AA42" s="49"/>
      <c r="AB42" s="49"/>
      <c r="AC42" s="49"/>
      <c r="AD42" s="49"/>
      <c r="AE42" s="49"/>
      <c r="AF42" s="49"/>
      <c r="AG42" s="49"/>
      <c r="AH42" s="49"/>
      <c r="AI42" s="49"/>
      <c r="AJ42" s="49"/>
      <c r="AK42" s="49"/>
      <c r="AL42" s="49"/>
      <c r="AM42" s="49"/>
      <c r="AN42" s="49"/>
      <c r="AO42" s="49"/>
      <c r="AP42" s="49"/>
      <c r="AQ42" s="49"/>
      <c r="AR42" s="49"/>
      <c r="AS42" s="49"/>
      <c r="AT42" s="49"/>
    </row>
    <row r="43" spans="1:46" s="37" customFormat="1" ht="18" customHeight="1">
      <c r="A43" s="34" t="s">
        <v>106</v>
      </c>
      <c r="B43" s="114">
        <f>D43+E43+F43+G43+H43+I43+J43+K43+L43+M43+N43+O43++P43+Q43+R43+S43+T43+U43+V43</f>
        <v>463477316.15</v>
      </c>
      <c r="C43" s="35">
        <f aca="true" t="shared" si="4" ref="C43:C53">IF((B43/$B$58)=0,"--",B43/$B$58)</f>
        <v>0.43570985650488014</v>
      </c>
      <c r="D43" s="49" t="str">
        <f>'[1]1201'!$D$38</f>
        <v>28.702.504,63</v>
      </c>
      <c r="E43" s="49" t="str">
        <f>'[2]1201'!$D$38</f>
        <v>34.661.714,33</v>
      </c>
      <c r="F43" s="49">
        <f>'[3]1201'!$D$38-0.01</f>
        <v>1424866.91</v>
      </c>
      <c r="G43" s="49" t="str">
        <f>'[4]1201'!$D$38</f>
        <v>2.632.925,85</v>
      </c>
      <c r="H43" s="49">
        <f>'[5]1201'!$D$38-0.01</f>
        <v>12050587.18</v>
      </c>
      <c r="I43" s="49">
        <f>'[6]1201'!$D$38+0.01</f>
        <v>41197979.41</v>
      </c>
      <c r="J43" s="49" t="str">
        <f>'[7]1201'!$D$38</f>
        <v>9.623.570,86</v>
      </c>
      <c r="K43" s="49" t="str">
        <f>'[8]1201'!$D$38</f>
        <v>23.577.680,81</v>
      </c>
      <c r="L43" s="49" t="str">
        <f>'[9]1201'!$D$38</f>
        <v>20.652.242,60</v>
      </c>
      <c r="M43" s="49" t="str">
        <f>'[10]1201'!$D$38</f>
        <v>195.389.341,65</v>
      </c>
      <c r="N43" s="49" t="str">
        <f>'[11]1201'!$D$38</f>
        <v>3.945.289,87</v>
      </c>
      <c r="O43" s="49" t="str">
        <f>'[12]1201'!$D$38</f>
        <v>5.365.679,80</v>
      </c>
      <c r="P43" s="49" t="str">
        <f>'[13]1211'!$D$38</f>
        <v>72.768,57</v>
      </c>
      <c r="Q43" s="49" t="str">
        <f>'[14]1211'!$D$38</f>
        <v>13.773.893,24</v>
      </c>
      <c r="R43" s="49" t="str">
        <f>'[15]1211'!$D$38</f>
        <v>10.645.967,81</v>
      </c>
      <c r="S43" s="49" t="str">
        <f>'[16]1211'!$D$38</f>
        <v>629.859,93</v>
      </c>
      <c r="T43" s="49" t="str">
        <f>'[17]1211'!$D$38</f>
        <v>131.399,28</v>
      </c>
      <c r="U43" s="49" t="str">
        <f>'[18]1211'!$D$38</f>
        <v>749.744,57</v>
      </c>
      <c r="V43" s="49">
        <f>'[19]1291'!$D$27-0.01</f>
        <v>58249298.85</v>
      </c>
      <c r="W43" s="36"/>
      <c r="X43" s="33" t="s">
        <v>131</v>
      </c>
      <c r="Y43" s="114">
        <f>AA43+AB43+AC43+AD43+AE43+AF43+AG43+AH43+AI43+AJ43+AK43+AL43++AM43+AN43+AO43+AP43+AQ43+AR43+AS43</f>
        <v>354599470.92</v>
      </c>
      <c r="Z43" s="35">
        <f>IF((Y43/$Y$58)=0,"",Y43/$Y$58)</f>
        <v>0.3333550083414576</v>
      </c>
      <c r="AA43" s="49" t="str">
        <f>'[1]1201'!$L$52</f>
        <v>27.073.090,72</v>
      </c>
      <c r="AB43" s="49" t="str">
        <f>'[2]1201'!$L$52</f>
        <v>26.513.258,33</v>
      </c>
      <c r="AC43" s="49" t="str">
        <f>'[3]1201'!$L$52</f>
        <v>2.739.776,60</v>
      </c>
      <c r="AD43" s="49" t="str">
        <f>'[4]1201'!$L$52</f>
        <v>3.046.969,10</v>
      </c>
      <c r="AE43" s="49" t="str">
        <f>'[5]1201'!$L$52</f>
        <v>11.384.052,74</v>
      </c>
      <c r="AF43" s="49" t="str">
        <f>'[6]1201'!$L$52</f>
        <v>38.167.844,65</v>
      </c>
      <c r="AG43" s="49">
        <f>'[7]1201'!$L$52-0.01</f>
        <v>30235610.72</v>
      </c>
      <c r="AH43" s="49" t="str">
        <f>'[8]1201'!$L$52</f>
        <v>15.221.563,11</v>
      </c>
      <c r="AI43" s="49" t="str">
        <f>'[9]1201'!$L$52</f>
        <v>2.774.624,08</v>
      </c>
      <c r="AJ43" s="49" t="str">
        <f>'[10]1201'!$L$52</f>
        <v>147.016.864,40</v>
      </c>
      <c r="AK43" s="49">
        <f>'[11]1201'!$L$52+0.01</f>
        <v>3295084.9299999997</v>
      </c>
      <c r="AL43" s="49" t="str">
        <f>'[12]1201'!$L$52</f>
        <v>13.609.173,85</v>
      </c>
      <c r="AM43" s="49" t="str">
        <f>'[13]1211'!$L$52</f>
        <v>17.974,17</v>
      </c>
      <c r="AN43" s="49" t="str">
        <f>'[14]1211'!$L$52</f>
        <v>96.522,54</v>
      </c>
      <c r="AO43" s="49" t="str">
        <f>'[15]1211'!$L$52</f>
        <v>79.099,20</v>
      </c>
      <c r="AP43" s="49" t="str">
        <f>'[16]1211'!$L$52</f>
        <v>282.557,40</v>
      </c>
      <c r="AQ43" s="49">
        <f>'[17]1211'!$L$52-0.01</f>
        <v>836903.34</v>
      </c>
      <c r="AR43" s="49" t="str">
        <f>'[18]1211'!$L$52</f>
        <v>8.005,48</v>
      </c>
      <c r="AS43" s="49" t="str">
        <f>'[19]1291'!$L$36</f>
        <v>32.200.495,56</v>
      </c>
      <c r="AT43" s="49"/>
    </row>
    <row r="44" spans="1:46" s="37" customFormat="1" ht="18" customHeight="1">
      <c r="A44" s="38"/>
      <c r="B44" s="115"/>
      <c r="C44" s="39"/>
      <c r="D44" s="49"/>
      <c r="E44" s="49"/>
      <c r="F44" s="49"/>
      <c r="G44" s="49"/>
      <c r="H44" s="49"/>
      <c r="I44" s="49"/>
      <c r="J44" s="49"/>
      <c r="K44" s="49"/>
      <c r="L44" s="49"/>
      <c r="M44" s="49"/>
      <c r="N44" s="49"/>
      <c r="O44" s="49"/>
      <c r="P44" s="49"/>
      <c r="Q44" s="49"/>
      <c r="R44" s="49"/>
      <c r="S44" s="49"/>
      <c r="T44" s="49"/>
      <c r="U44" s="49"/>
      <c r="V44" s="49"/>
      <c r="W44" s="36"/>
      <c r="X44" s="4"/>
      <c r="Y44" s="115"/>
      <c r="Z44" s="39"/>
      <c r="AA44" s="48"/>
      <c r="AB44" s="48"/>
      <c r="AC44" s="48"/>
      <c r="AD44" s="48"/>
      <c r="AE44" s="48"/>
      <c r="AF44" s="48"/>
      <c r="AG44" s="48"/>
      <c r="AH44" s="48"/>
      <c r="AI44" s="48"/>
      <c r="AJ44" s="48"/>
      <c r="AK44" s="48"/>
      <c r="AL44" s="48"/>
      <c r="AM44" s="48"/>
      <c r="AN44" s="48"/>
      <c r="AO44" s="48"/>
      <c r="AP44" s="48"/>
      <c r="AQ44" s="48"/>
      <c r="AR44" s="48"/>
      <c r="AS44" s="48"/>
      <c r="AT44" s="48"/>
    </row>
    <row r="45" spans="1:46" s="37" customFormat="1" ht="18" customHeight="1">
      <c r="A45" s="36" t="s">
        <v>107</v>
      </c>
      <c r="B45" s="49">
        <f>D45+E45+F45+G45+H45+I45+J45+K45+L45+M45+N45+O45++P45+Q45+R45+S45+T45+U45+V45</f>
        <v>7209741.2</v>
      </c>
      <c r="C45" s="40">
        <f t="shared" si="4"/>
        <v>0.00677779730361745</v>
      </c>
      <c r="D45" s="49" t="str">
        <f>'[1]1201'!$D$39</f>
        <v>0,00</v>
      </c>
      <c r="E45" s="49" t="str">
        <f>'[2]1201'!$D$39</f>
        <v>0,00</v>
      </c>
      <c r="F45" s="49" t="str">
        <f>'[3]1201'!$D$39</f>
        <v>0,00</v>
      </c>
      <c r="G45" s="49" t="str">
        <f>'[4]1201'!$D$39</f>
        <v>0,00</v>
      </c>
      <c r="H45" s="49" t="str">
        <f>'[5]1201'!$D$39</f>
        <v>0,00</v>
      </c>
      <c r="I45" s="49" t="str">
        <f>'[6]1201'!$D$39</f>
        <v>0,00</v>
      </c>
      <c r="J45" s="49" t="str">
        <f>'[7]1201'!$D$39</f>
        <v>0,00</v>
      </c>
      <c r="K45" s="49" t="str">
        <f>'[8]1201'!$D$39</f>
        <v>1.502.530,26</v>
      </c>
      <c r="L45" s="49" t="str">
        <f>'[9]1201'!$D$39</f>
        <v>5.707.210,94</v>
      </c>
      <c r="M45" s="49" t="str">
        <f>'[10]1201'!$D$39</f>
        <v>0,00</v>
      </c>
      <c r="N45" s="49" t="str">
        <f>'[11]1201'!$D$39</f>
        <v>0,00</v>
      </c>
      <c r="O45" s="49" t="str">
        <f>'[12]1201'!$D$39</f>
        <v>0,00</v>
      </c>
      <c r="P45" s="49" t="str">
        <f>'[13]1211'!$D$39</f>
        <v>0,00</v>
      </c>
      <c r="Q45" s="49" t="str">
        <f>'[14]1211'!$D$39</f>
        <v>0,00</v>
      </c>
      <c r="R45" s="49" t="str">
        <f>'[15]1211'!$D$39</f>
        <v>0,00</v>
      </c>
      <c r="S45" s="49" t="str">
        <f>'[16]1211'!$D$39</f>
        <v>0,00</v>
      </c>
      <c r="T45" s="49" t="str">
        <f>'[17]1211'!$D$39</f>
        <v>0,00</v>
      </c>
      <c r="U45" s="49" t="str">
        <f>'[18]1211'!$D$39</f>
        <v>0,00</v>
      </c>
      <c r="V45" s="49" t="str">
        <f>'[19]1291'!$D$28</f>
        <v>0,00</v>
      </c>
      <c r="W45" s="36"/>
      <c r="X45" s="1" t="s">
        <v>126</v>
      </c>
      <c r="Y45" s="49">
        <f aca="true" t="shared" si="5" ref="Y45:Y54">AA45+AB45+AC45+AD45+AE45+AF45+AG45+AH45+AI45+AJ45+AK45+AL45++AM45+AN45+AO45+AP45+AQ45+AR45+AS45</f>
        <v>0</v>
      </c>
      <c r="Z45" s="40" t="str">
        <f aca="true" t="shared" si="6" ref="Z45:Z58">IF((Y45/$Y$58)=0,"--",Y45/$Y$58)</f>
        <v>--</v>
      </c>
      <c r="AA45" s="49" t="str">
        <f>'[1]1201'!$L$53</f>
        <v>0,00</v>
      </c>
      <c r="AB45" s="49" t="str">
        <f>'[2]1201'!$L$53</f>
        <v>0,00</v>
      </c>
      <c r="AC45" s="49" t="str">
        <f>'[3]1201'!$L$53</f>
        <v>0,00</v>
      </c>
      <c r="AD45" s="49" t="str">
        <f>'[4]1201'!$L$53</f>
        <v>0,00</v>
      </c>
      <c r="AE45" s="49" t="str">
        <f>'[5]1201'!$L$53</f>
        <v>0,00</v>
      </c>
      <c r="AF45" s="49" t="str">
        <f>'[6]1201'!$L$53</f>
        <v>0,00</v>
      </c>
      <c r="AG45" s="49" t="str">
        <f>'[7]1201'!$L$53</f>
        <v>0,00</v>
      </c>
      <c r="AH45" s="49" t="str">
        <f>'[8]1201'!$L$53</f>
        <v>0,00</v>
      </c>
      <c r="AI45" s="49" t="str">
        <f>'[9]1201'!$L$53</f>
        <v>0,00</v>
      </c>
      <c r="AJ45" s="49" t="str">
        <f>'[10]1201'!$L$53</f>
        <v>0,00</v>
      </c>
      <c r="AK45" s="49" t="str">
        <f>'[11]1201'!$L$53</f>
        <v>0,00</v>
      </c>
      <c r="AL45" s="49" t="str">
        <f>'[12]1201'!$L$53</f>
        <v>0,00</v>
      </c>
      <c r="AM45" s="49"/>
      <c r="AN45" s="49"/>
      <c r="AO45" s="49"/>
      <c r="AP45" s="49" t="str">
        <f>'[16]1211'!$L$53</f>
        <v>0,00</v>
      </c>
      <c r="AQ45" s="49"/>
      <c r="AR45" s="49"/>
      <c r="AS45" s="49" t="str">
        <f>'[19]1291'!$L$23</f>
        <v>0,00</v>
      </c>
      <c r="AT45" s="49"/>
    </row>
    <row r="46" spans="1:46" s="37" customFormat="1" ht="18" customHeight="1">
      <c r="A46" s="36" t="s">
        <v>13</v>
      </c>
      <c r="B46" s="49">
        <f aca="true" t="shared" si="7" ref="B46:B53">D46+E46+F46+G46+H46+I46+J46+K46+L46+M46+N46+O46++P46+Q46+R46+S46+T46+U46+V46</f>
        <v>128307690.97999999</v>
      </c>
      <c r="C46" s="40">
        <f t="shared" si="4"/>
        <v>0.12062062948356939</v>
      </c>
      <c r="D46" s="49" t="str">
        <f>'[1]1201'!$D$40</f>
        <v>0,00</v>
      </c>
      <c r="E46" s="49" t="str">
        <f>'[2]1201'!$D$40</f>
        <v>1.870.145,32</v>
      </c>
      <c r="F46" s="49" t="str">
        <f>'[3]1201'!$D$40</f>
        <v>0,00</v>
      </c>
      <c r="G46" s="49" t="str">
        <f>'[4]1201'!$D$40</f>
        <v>0,00</v>
      </c>
      <c r="H46" s="49" t="str">
        <f>'[5]1201'!$D$40</f>
        <v>35.712,14</v>
      </c>
      <c r="I46" s="49" t="str">
        <f>'[6]1201'!$D$40</f>
        <v>0,00</v>
      </c>
      <c r="J46" s="49" t="str">
        <f>'[7]1201'!$D$40</f>
        <v>0,00</v>
      </c>
      <c r="K46" s="49" t="str">
        <f>'[8]1201'!$D$40</f>
        <v>15.027.682,62</v>
      </c>
      <c r="L46" s="49" t="str">
        <f>'[9]1201'!$D$40</f>
        <v>838.230,99</v>
      </c>
      <c r="M46" s="49" t="str">
        <f>'[10]1201'!$D$40</f>
        <v>75.104.209,49</v>
      </c>
      <c r="N46" s="49" t="str">
        <f>'[11]1201'!$D$40</f>
        <v>0,00</v>
      </c>
      <c r="O46" s="49" t="str">
        <f>'[12]1201'!$D$40</f>
        <v>1.586,67</v>
      </c>
      <c r="P46" s="49" t="str">
        <f>'[13]1211'!$D$40</f>
        <v>0,00</v>
      </c>
      <c r="Q46" s="49">
        <f>'[14]1211'!$D$40+0.01</f>
        <v>4210672.779999999</v>
      </c>
      <c r="R46" s="49" t="str">
        <f>'[15]1211'!$D$40</f>
        <v>0,00</v>
      </c>
      <c r="S46" s="49" t="str">
        <f>'[16]1211'!$D$40</f>
        <v>0,00</v>
      </c>
      <c r="T46" s="49" t="str">
        <f>'[17]1211'!$D$40</f>
        <v>0,00</v>
      </c>
      <c r="U46" s="49">
        <f>'[18]1211'!$D$40-0.01</f>
        <v>115706.84000000001</v>
      </c>
      <c r="V46" s="49">
        <f>'[19]1291'!$D$29-0.01</f>
        <v>31103744.13</v>
      </c>
      <c r="W46" s="36"/>
      <c r="X46" s="1" t="s">
        <v>127</v>
      </c>
      <c r="Y46" s="49">
        <f t="shared" si="5"/>
        <v>142691581.92</v>
      </c>
      <c r="Z46" s="40">
        <f t="shared" si="6"/>
        <v>0.13414276495615188</v>
      </c>
      <c r="AA46" s="49" t="str">
        <f>'[1]1201'!$L$58</f>
        <v>0,00</v>
      </c>
      <c r="AB46" s="49">
        <f>'[2]1201'!$L$58+0.01</f>
        <v>16142776.45</v>
      </c>
      <c r="AC46" s="49" t="str">
        <f>'[3]1201'!$L$58</f>
        <v>0,00</v>
      </c>
      <c r="AD46" s="49" t="str">
        <f>'[4]1201'!$L$58</f>
        <v>1.011.208,88</v>
      </c>
      <c r="AE46" s="49" t="str">
        <f>'[5]1201'!$L$58</f>
        <v>0,00</v>
      </c>
      <c r="AF46" s="49" t="str">
        <f>'[6]1201'!$L$58</f>
        <v>16.816.426,86</v>
      </c>
      <c r="AG46" s="49" t="str">
        <f>'[7]1201'!$L$58</f>
        <v>27.317.299,79</v>
      </c>
      <c r="AH46" s="49" t="str">
        <f>'[8]1201'!$L$58</f>
        <v>4.784.873,73</v>
      </c>
      <c r="AI46" s="49" t="str">
        <f>'[9]1201'!$L$58</f>
        <v>0,00</v>
      </c>
      <c r="AJ46" s="49" t="str">
        <f>'[10]1201'!$L$58</f>
        <v>73.312.959,02</v>
      </c>
      <c r="AK46" s="49" t="str">
        <f>'[11]1201'!$L$58</f>
        <v>726.954,19</v>
      </c>
      <c r="AL46" s="49" t="str">
        <f>'[12]1201'!$L$58</f>
        <v>0,00</v>
      </c>
      <c r="AM46" s="49"/>
      <c r="AN46" s="49"/>
      <c r="AO46" s="49"/>
      <c r="AP46" s="49" t="str">
        <f>'[16]1211'!$L$58</f>
        <v>219,10</v>
      </c>
      <c r="AQ46" s="49"/>
      <c r="AR46" s="49"/>
      <c r="AS46" s="49" t="str">
        <f>'[19]1291'!$L$38</f>
        <v>2.578.863,90</v>
      </c>
      <c r="AT46" s="49"/>
    </row>
    <row r="47" spans="1:46" s="37" customFormat="1" ht="18" customHeight="1">
      <c r="A47" s="36" t="s">
        <v>108</v>
      </c>
      <c r="B47" s="49">
        <f t="shared" si="7"/>
        <v>0</v>
      </c>
      <c r="C47" s="40" t="str">
        <f t="shared" si="4"/>
        <v>--</v>
      </c>
      <c r="D47" s="49"/>
      <c r="E47" s="49"/>
      <c r="F47" s="49"/>
      <c r="G47" s="49"/>
      <c r="H47" s="49"/>
      <c r="I47" s="49"/>
      <c r="J47" s="49"/>
      <c r="K47" s="49"/>
      <c r="L47" s="49"/>
      <c r="M47" s="49"/>
      <c r="N47" s="49"/>
      <c r="O47" s="49"/>
      <c r="P47" s="49"/>
      <c r="Q47" s="49"/>
      <c r="R47" s="49"/>
      <c r="S47" s="49"/>
      <c r="T47" s="49"/>
      <c r="U47" s="49"/>
      <c r="V47" s="49"/>
      <c r="W47" s="36"/>
      <c r="X47" s="1" t="s">
        <v>132</v>
      </c>
      <c r="Y47" s="49">
        <f t="shared" si="5"/>
        <v>31431021.74</v>
      </c>
      <c r="Z47" s="40">
        <f t="shared" si="6"/>
        <v>0.02954795303877391</v>
      </c>
      <c r="AA47" s="49" t="str">
        <f>'[1]1201'!$L$62</f>
        <v>9.190.006,13</v>
      </c>
      <c r="AB47" s="49" t="str">
        <f>'[2]1201'!$L$62</f>
        <v>582.591,08</v>
      </c>
      <c r="AC47" s="49" t="str">
        <f>'[3]1201'!$L$62</f>
        <v>0,00</v>
      </c>
      <c r="AD47" s="49" t="str">
        <f>'[4]1201'!$L$62</f>
        <v>0,00</v>
      </c>
      <c r="AE47" s="49" t="str">
        <f>'[5]1201'!$L$62</f>
        <v>6.142.043,20</v>
      </c>
      <c r="AF47" s="49" t="str">
        <f>'[6]1201'!$L$62</f>
        <v>0,00</v>
      </c>
      <c r="AG47" s="49" t="str">
        <f>'[7]1201'!$L$62</f>
        <v>0,00</v>
      </c>
      <c r="AH47" s="49" t="str">
        <f>'[8]1201'!$L$62</f>
        <v>1.839.397,55</v>
      </c>
      <c r="AI47" s="49" t="str">
        <f>'[9]1201'!$L$62</f>
        <v>0,00</v>
      </c>
      <c r="AJ47" s="49" t="str">
        <f>'[10]1201'!$L$62</f>
        <v>13.600.080,54</v>
      </c>
      <c r="AK47" s="49" t="str">
        <f>'[11]1201'!$L$62</f>
        <v>0,00</v>
      </c>
      <c r="AL47" s="49" t="str">
        <f>'[12]1201'!$L$62</f>
        <v>0,00</v>
      </c>
      <c r="AM47" s="49"/>
      <c r="AN47" s="49"/>
      <c r="AO47" s="49"/>
      <c r="AP47" s="49" t="str">
        <f>'[16]1211'!$L$62</f>
        <v>76.903,24</v>
      </c>
      <c r="AQ47" s="49"/>
      <c r="AR47" s="49"/>
      <c r="AS47" s="49" t="str">
        <f>'[19]1291'!$L$39</f>
        <v>0,00</v>
      </c>
      <c r="AT47" s="49"/>
    </row>
    <row r="48" spans="1:46" s="37" customFormat="1" ht="18" customHeight="1">
      <c r="A48" s="36" t="s">
        <v>114</v>
      </c>
      <c r="B48" s="49">
        <f t="shared" si="7"/>
        <v>0</v>
      </c>
      <c r="C48" s="40" t="str">
        <f t="shared" si="4"/>
        <v>--</v>
      </c>
      <c r="D48" s="49"/>
      <c r="E48" s="49"/>
      <c r="F48" s="49"/>
      <c r="G48" s="49"/>
      <c r="H48" s="49"/>
      <c r="I48" s="49"/>
      <c r="J48" s="49"/>
      <c r="K48" s="49"/>
      <c r="L48" s="49"/>
      <c r="M48" s="49"/>
      <c r="N48" s="49"/>
      <c r="O48" s="49"/>
      <c r="P48" s="49"/>
      <c r="Q48" s="49"/>
      <c r="R48" s="49"/>
      <c r="S48" s="49"/>
      <c r="T48" s="49"/>
      <c r="U48" s="49"/>
      <c r="V48" s="49"/>
      <c r="W48" s="36"/>
      <c r="X48" s="1" t="s">
        <v>133</v>
      </c>
      <c r="Y48" s="49">
        <f t="shared" si="5"/>
        <v>123769301.21</v>
      </c>
      <c r="Z48" s="40">
        <f t="shared" si="6"/>
        <v>0.11635413987006274</v>
      </c>
      <c r="AA48" s="49" t="str">
        <f>'[1]1201'!$L$65</f>
        <v>0,00</v>
      </c>
      <c r="AB48" s="49" t="str">
        <f>'[2]1201'!$L$65</f>
        <v>3.608.428,59</v>
      </c>
      <c r="AC48" s="49" t="str">
        <f>'[3]1201'!$L$65</f>
        <v>480.345,35</v>
      </c>
      <c r="AD48" s="49" t="str">
        <f>'[4]1201'!$L$65</f>
        <v>1.674.497,85</v>
      </c>
      <c r="AE48" s="49" t="str">
        <f>'[5]1201'!$L$65</f>
        <v>4.602.797,11</v>
      </c>
      <c r="AF48" s="49" t="str">
        <f>'[6]1201'!$L$65</f>
        <v>20.967.683,58</v>
      </c>
      <c r="AG48" s="49" t="str">
        <f>'[7]1201'!$L$65</f>
        <v>2.771.011,26</v>
      </c>
      <c r="AH48" s="49" t="str">
        <f>'[8]1201'!$L$65</f>
        <v>6.978.087,10</v>
      </c>
      <c r="AI48" s="49" t="str">
        <f>'[9]1201'!$L$65</f>
        <v>2.163.061,79</v>
      </c>
      <c r="AJ48" s="49" t="str">
        <f>'[10]1201'!$L$65</f>
        <v>51.333.603,79</v>
      </c>
      <c r="AK48" s="49" t="str">
        <f>'[11]1201'!$L$65</f>
        <v>995.360,19</v>
      </c>
      <c r="AL48" s="49" t="str">
        <f>'[12]1201'!$L$65</f>
        <v>304.208,29</v>
      </c>
      <c r="AM48" s="49"/>
      <c r="AN48" s="49"/>
      <c r="AO48" s="49"/>
      <c r="AP48" s="49" t="str">
        <f>'[16]1211'!$L$65</f>
        <v>149.072,18</v>
      </c>
      <c r="AQ48" s="49"/>
      <c r="AR48" s="49"/>
      <c r="AS48" s="49" t="str">
        <f>'[19]1291'!$L$40</f>
        <v>27.741.144,13</v>
      </c>
      <c r="AT48" s="49"/>
    </row>
    <row r="49" spans="1:46" s="37" customFormat="1" ht="18" customHeight="1">
      <c r="A49" s="36" t="s">
        <v>109</v>
      </c>
      <c r="B49" s="49">
        <f t="shared" si="7"/>
        <v>223849305.04000002</v>
      </c>
      <c r="C49" s="40">
        <f t="shared" si="4"/>
        <v>0.2104382354413432</v>
      </c>
      <c r="D49" s="49" t="str">
        <f>'[1]1201'!$D$48</f>
        <v>27.519.226,77</v>
      </c>
      <c r="E49" s="49" t="str">
        <f>'[2]1201'!$D$48</f>
        <v>26.033.969,20</v>
      </c>
      <c r="F49" s="49" t="str">
        <f>'[3]1201'!$D$48</f>
        <v>626.097,45</v>
      </c>
      <c r="G49" s="49" t="str">
        <f>'[4]1201'!$D$48</f>
        <v>2.477.762,55</v>
      </c>
      <c r="H49" s="49" t="str">
        <f>'[5]1201'!$D$48</f>
        <v>9.316.318,68</v>
      </c>
      <c r="I49" s="49">
        <f>'[6]1201'!$D$48+0.01</f>
        <v>40995907.12</v>
      </c>
      <c r="J49" s="49" t="str">
        <f>'[7]1201'!$D$48</f>
        <v>-148.123,94</v>
      </c>
      <c r="K49" s="49" t="str">
        <f>'[8]1201'!$D$48</f>
        <v>3.208.845,70</v>
      </c>
      <c r="L49" s="49" t="str">
        <f>'[9]1201'!$D$48</f>
        <v>7.212.141,74</v>
      </c>
      <c r="M49" s="49" t="str">
        <f>'[10]1201'!$D$48</f>
        <v>76.279.158,10</v>
      </c>
      <c r="N49" s="49" t="str">
        <f>'[11]1201'!$D$48</f>
        <v>3.225.944,49</v>
      </c>
      <c r="O49" s="49" t="str">
        <f>'[12]1201'!$D$48</f>
        <v>770.731,91</v>
      </c>
      <c r="P49" s="49" t="str">
        <f>'[13]1211'!$D$48</f>
        <v>14.497,82</v>
      </c>
      <c r="Q49" s="49" t="str">
        <f>'[14]1211'!$D$48</f>
        <v>33.638,65</v>
      </c>
      <c r="R49" s="49" t="str">
        <f>'[15]1211'!$D$48</f>
        <v>437.001,91</v>
      </c>
      <c r="S49" s="49" t="str">
        <f>'[16]1211'!$D$48</f>
        <v>326.612,51</v>
      </c>
      <c r="T49" s="49" t="str">
        <f>'[17]1211'!$D$48</f>
        <v>120.863,53</v>
      </c>
      <c r="U49" s="49" t="str">
        <f>'[18]1211'!$D$48</f>
        <v>50.448,96</v>
      </c>
      <c r="V49" s="49" t="str">
        <f>'[19]1291'!$D$30</f>
        <v>25.348.261,89</v>
      </c>
      <c r="W49" s="36"/>
      <c r="X49" s="1" t="s">
        <v>134</v>
      </c>
      <c r="Y49" s="49">
        <f t="shared" si="5"/>
        <v>54225911.34000001</v>
      </c>
      <c r="Z49" s="40">
        <f t="shared" si="6"/>
        <v>0.05097717455745166</v>
      </c>
      <c r="AA49" s="49" t="str">
        <f>'[1]1201'!$L$69</f>
        <v>17.883.084,59</v>
      </c>
      <c r="AB49" s="49" t="str">
        <f>'[2]1201'!$L$69</f>
        <v>6.157.447,14</v>
      </c>
      <c r="AC49" s="49">
        <f>'[3]1201'!$L$69-0.01</f>
        <v>2259431.25</v>
      </c>
      <c r="AD49" s="49" t="str">
        <f>'[4]1201'!$L$69</f>
        <v>361.262,37</v>
      </c>
      <c r="AE49" s="49" t="str">
        <f>'[5]1201'!$L$69</f>
        <v>639.212,43</v>
      </c>
      <c r="AF49" s="49" t="str">
        <f>'[6]1201'!$L$69</f>
        <v>383.734,21</v>
      </c>
      <c r="AG49" s="49" t="str">
        <f>'[7]1201'!$L$69</f>
        <v>125.371,29</v>
      </c>
      <c r="AH49" s="49">
        <f>'[8]1201'!$L$69-0.01</f>
        <v>1619204.73</v>
      </c>
      <c r="AI49" s="49" t="str">
        <f>'[9]1201'!$L$69</f>
        <v>611.562,29</v>
      </c>
      <c r="AJ49" s="49" t="str">
        <f>'[10]1201'!$L$69</f>
        <v>7.401.343,86</v>
      </c>
      <c r="AK49" s="49" t="str">
        <f>'[11]1201'!$L$69</f>
        <v>1.543.050,50</v>
      </c>
      <c r="AL49" s="49" t="str">
        <f>'[12]1201'!$L$69</f>
        <v>13.304.370,56</v>
      </c>
      <c r="AM49" s="49"/>
      <c r="AN49" s="49"/>
      <c r="AO49" s="49"/>
      <c r="AP49" s="49" t="str">
        <f>'[16]1211'!$L$69</f>
        <v>56.348,59</v>
      </c>
      <c r="AQ49" s="49"/>
      <c r="AR49" s="49"/>
      <c r="AS49" s="49" t="str">
        <f>'[19]1291'!$L$41</f>
        <v>1.880.487,53</v>
      </c>
      <c r="AT49" s="49"/>
    </row>
    <row r="50" spans="1:46" s="37" customFormat="1" ht="18" customHeight="1">
      <c r="A50" s="36" t="s">
        <v>110</v>
      </c>
      <c r="B50" s="49">
        <f t="shared" si="7"/>
        <v>72504337.98</v>
      </c>
      <c r="C50" s="40">
        <f t="shared" si="4"/>
        <v>0.06816051961218973</v>
      </c>
      <c r="D50" s="49" t="str">
        <f>'[1]1201'!$D$56</f>
        <v>38.110,90</v>
      </c>
      <c r="E50" s="49" t="str">
        <f>'[2]1201'!$D$56</f>
        <v>5.883.427,69</v>
      </c>
      <c r="F50" s="49" t="str">
        <f>'[3]1201'!$D$56</f>
        <v>0,00</v>
      </c>
      <c r="G50" s="49" t="str">
        <f>'[4]1201'!$D$56</f>
        <v>10.373,47</v>
      </c>
      <c r="H50" s="49" t="str">
        <f>'[5]1201'!$D$56</f>
        <v>34.215,62</v>
      </c>
      <c r="I50" s="49" t="str">
        <f>'[6]1201'!$D$56</f>
        <v>0,00</v>
      </c>
      <c r="J50" s="49" t="str">
        <f>'[7]1201'!$D$56</f>
        <v>9.460.276,96</v>
      </c>
      <c r="K50" s="49" t="str">
        <f>'[8]1201'!$D$56</f>
        <v>2.463.987,35</v>
      </c>
      <c r="L50" s="49" t="str">
        <f>'[9]1201'!$D$56</f>
        <v>6.372.059,47</v>
      </c>
      <c r="M50" s="49" t="str">
        <f>'[10]1201'!$D$56</f>
        <v>24.567.259,26</v>
      </c>
      <c r="N50" s="49" t="str">
        <f>'[11]1201'!$D$56</f>
        <v>24.274,88</v>
      </c>
      <c r="O50" s="49" t="str">
        <f>'[12]1201'!$D$56</f>
        <v>3.953.397,52</v>
      </c>
      <c r="P50" s="49" t="str">
        <f>'[13]1211'!$D$56</f>
        <v>0,00</v>
      </c>
      <c r="Q50" s="49" t="str">
        <f>'[14]1211'!$D$56</f>
        <v>9.267.258,06</v>
      </c>
      <c r="R50" s="49" t="str">
        <f>'[15]1211'!$D$56</f>
        <v>10.200.070,92</v>
      </c>
      <c r="S50" s="49" t="str">
        <f>'[16]1211'!$D$56</f>
        <v>210.354,24</v>
      </c>
      <c r="T50" s="49" t="str">
        <f>'[17]1211'!$D$56</f>
        <v>0,00</v>
      </c>
      <c r="U50" s="49" t="str">
        <f>'[18]1211'!$D$56</f>
        <v>2.374,00</v>
      </c>
      <c r="V50" s="49" t="str">
        <f>'[19]1291'!$D$35</f>
        <v>16.897,64</v>
      </c>
      <c r="W50" s="36"/>
      <c r="X50" s="1" t="s">
        <v>14</v>
      </c>
      <c r="Y50" s="49">
        <f t="shared" si="5"/>
        <v>0</v>
      </c>
      <c r="Z50" s="40" t="str">
        <f t="shared" si="6"/>
        <v>--</v>
      </c>
      <c r="AA50" s="49"/>
      <c r="AB50" s="49"/>
      <c r="AC50" s="49"/>
      <c r="AD50" s="49"/>
      <c r="AE50" s="49"/>
      <c r="AF50" s="49"/>
      <c r="AG50" s="49"/>
      <c r="AH50" s="49"/>
      <c r="AI50" s="49"/>
      <c r="AJ50" s="49"/>
      <c r="AK50" s="49"/>
      <c r="AL50" s="49"/>
      <c r="AM50" s="49"/>
      <c r="AN50" s="49"/>
      <c r="AO50" s="49"/>
      <c r="AP50" s="49"/>
      <c r="AQ50" s="49"/>
      <c r="AR50" s="49"/>
      <c r="AS50" s="49"/>
      <c r="AT50" s="49"/>
    </row>
    <row r="51" spans="1:46" s="37" customFormat="1" ht="18" customHeight="1">
      <c r="A51" s="36" t="s">
        <v>111</v>
      </c>
      <c r="B51" s="49">
        <f t="shared" si="7"/>
        <v>389518.36</v>
      </c>
      <c r="C51" s="40">
        <f t="shared" si="4"/>
        <v>0.00036618186657206105</v>
      </c>
      <c r="D51" s="49" t="str">
        <f>'[1]1201'!$D$67</f>
        <v>0,00</v>
      </c>
      <c r="E51" s="49" t="str">
        <f>'[2]1201'!$D$67</f>
        <v>66.237,54</v>
      </c>
      <c r="F51" s="49" t="str">
        <f>'[3]1201'!$D$67</f>
        <v>0,00</v>
      </c>
      <c r="G51" s="49" t="str">
        <f>'[4]1201'!$D$67</f>
        <v>0,00</v>
      </c>
      <c r="H51" s="49" t="str">
        <f>'[5]1201'!$D$67</f>
        <v>4.309,26</v>
      </c>
      <c r="I51" s="49" t="str">
        <f>'[6]1201'!$D$67</f>
        <v>396,67</v>
      </c>
      <c r="J51" s="49" t="str">
        <f>'[7]1201'!$D$67</f>
        <v>6.549,73</v>
      </c>
      <c r="K51" s="49" t="str">
        <f>'[8]1201'!$D$67</f>
        <v>12.398,88</v>
      </c>
      <c r="L51" s="49" t="str">
        <f>'[9]1201'!$D$67</f>
        <v>12.049,63</v>
      </c>
      <c r="M51" s="49" t="str">
        <f>'[10]1201'!$D$67</f>
        <v>4.886,23</v>
      </c>
      <c r="N51" s="49" t="str">
        <f>'[11]1201'!$D$67</f>
        <v>22.255,48</v>
      </c>
      <c r="O51" s="49" t="str">
        <f>'[12]1201'!$D$67</f>
        <v>2.091,52</v>
      </c>
      <c r="P51" s="49" t="str">
        <f>'[13]1211'!$D$67</f>
        <v>0,00</v>
      </c>
      <c r="Q51" s="49" t="str">
        <f>'[14]1211'!$D$67</f>
        <v>0,00</v>
      </c>
      <c r="R51" s="49" t="str">
        <f>'[15]1211'!$D$67</f>
        <v>0,00</v>
      </c>
      <c r="S51" s="49" t="str">
        <f>'[16]1211'!$D$67</f>
        <v>11.735,24</v>
      </c>
      <c r="T51" s="49" t="str">
        <f>'[17]1211'!$D$67</f>
        <v>0,00</v>
      </c>
      <c r="U51" s="49" t="str">
        <f>'[18]1211'!$D$67</f>
        <v>0,00</v>
      </c>
      <c r="V51" s="49" t="str">
        <f>'[19]1291'!$D$42</f>
        <v>246.608,18</v>
      </c>
      <c r="W51" s="36"/>
      <c r="X51" s="1" t="s">
        <v>15</v>
      </c>
      <c r="Y51" s="49">
        <f t="shared" si="5"/>
        <v>0</v>
      </c>
      <c r="Z51" s="40" t="str">
        <f t="shared" si="6"/>
        <v>--</v>
      </c>
      <c r="AA51" s="49"/>
      <c r="AB51" s="49"/>
      <c r="AC51" s="49"/>
      <c r="AD51" s="49"/>
      <c r="AE51" s="49"/>
      <c r="AF51" s="49"/>
      <c r="AG51" s="49"/>
      <c r="AH51" s="49"/>
      <c r="AI51" s="49"/>
      <c r="AJ51" s="49"/>
      <c r="AK51" s="49"/>
      <c r="AL51" s="49"/>
      <c r="AM51" s="49"/>
      <c r="AN51" s="49"/>
      <c r="AO51" s="49"/>
      <c r="AP51" s="49"/>
      <c r="AQ51" s="49"/>
      <c r="AR51" s="49"/>
      <c r="AS51" s="49"/>
      <c r="AT51" s="49"/>
    </row>
    <row r="52" spans="1:46" s="37" customFormat="1" ht="18" customHeight="1">
      <c r="A52" s="36" t="s">
        <v>112</v>
      </c>
      <c r="B52" s="49">
        <f t="shared" si="7"/>
        <v>31216722.590000004</v>
      </c>
      <c r="C52" s="40">
        <f t="shared" si="4"/>
        <v>0.029346492797588348</v>
      </c>
      <c r="D52" s="49" t="str">
        <f>'[1]1201'!$D$66</f>
        <v>1.145.166,96</v>
      </c>
      <c r="E52" s="49">
        <f>'[2]1201'!$D$66+0.01</f>
        <v>807934.5700000001</v>
      </c>
      <c r="F52" s="49">
        <f>'[3]1201'!$D$66-0.01</f>
        <v>798769.47</v>
      </c>
      <c r="G52" s="49">
        <f>'[4]1201'!$D$66-0.01</f>
        <v>144789.81999999998</v>
      </c>
      <c r="H52" s="49">
        <f>'[5]1201'!$D$66-0.01</f>
        <v>2660031.4800000004</v>
      </c>
      <c r="I52" s="49" t="str">
        <f>'[6]1201'!$D$66</f>
        <v>201.675,62</v>
      </c>
      <c r="J52" s="49" t="str">
        <f>'[7]1201'!$D$66</f>
        <v>304.868,11</v>
      </c>
      <c r="K52" s="49" t="str">
        <f>'[8]1201'!$D$66</f>
        <v>1.362.236,01</v>
      </c>
      <c r="L52" s="49">
        <f>'[9]1201'!$D$66+0.01</f>
        <v>510549.83</v>
      </c>
      <c r="M52" s="49" t="str">
        <f>'[10]1201'!$D$66</f>
        <v>19.433.828,57</v>
      </c>
      <c r="N52" s="49" t="str">
        <f>'[11]1201'!$D$66</f>
        <v>672.815,02</v>
      </c>
      <c r="O52" s="49" t="str">
        <f>'[12]1201'!$D$66</f>
        <v>637.872,18</v>
      </c>
      <c r="P52" s="49" t="str">
        <f>'[13]1211'!$D$66</f>
        <v>58.270,75</v>
      </c>
      <c r="Q52" s="49" t="str">
        <f>'[14]1211'!$D$66</f>
        <v>262.323,75</v>
      </c>
      <c r="R52" s="49" t="str">
        <f>'[15]1211'!$D$66</f>
        <v>8.894,98</v>
      </c>
      <c r="S52" s="49">
        <f>'[16]1211'!$D$66-0.01</f>
        <v>81157.94</v>
      </c>
      <c r="T52" s="49">
        <f>'[17]1211'!$D$66+0.01</f>
        <v>10535.75</v>
      </c>
      <c r="U52" s="49" t="str">
        <f>'[18]1211'!$D$66</f>
        <v>581.214,77</v>
      </c>
      <c r="V52" s="49" t="str">
        <f>'[19]1291'!$D$41</f>
        <v>1.533.787,01</v>
      </c>
      <c r="W52" s="36"/>
      <c r="X52" s="1" t="s">
        <v>135</v>
      </c>
      <c r="Y52" s="49">
        <f t="shared" si="5"/>
        <v>144753.76</v>
      </c>
      <c r="Z52" s="40">
        <f t="shared" si="6"/>
        <v>0.00013608139557304603</v>
      </c>
      <c r="AA52" s="49" t="str">
        <f>'[1]1201'!$L$75</f>
        <v>0,00</v>
      </c>
      <c r="AB52" s="49" t="str">
        <f>'[2]1201'!$L$75</f>
        <v>0,00</v>
      </c>
      <c r="AC52" s="49" t="str">
        <f>'[3]1201'!$L$75</f>
        <v>0,00</v>
      </c>
      <c r="AD52" s="49" t="str">
        <f>'[4]1201'!$L$75</f>
        <v>0,00</v>
      </c>
      <c r="AE52" s="49" t="str">
        <f>'[5]1201'!$L$75</f>
        <v>0,00</v>
      </c>
      <c r="AF52" s="49" t="str">
        <f>'[6]1201'!$L$75</f>
        <v>0,00</v>
      </c>
      <c r="AG52" s="49" t="str">
        <f>'[7]1201'!$L$75</f>
        <v>0,00</v>
      </c>
      <c r="AH52" s="49" t="str">
        <f>'[8]1201'!$L$75</f>
        <v>0,00</v>
      </c>
      <c r="AI52" s="49" t="str">
        <f>'[9]1201'!$L$75</f>
        <v>0,00</v>
      </c>
      <c r="AJ52" s="49" t="str">
        <f>'[10]1201'!$L$75</f>
        <v>144.158,76</v>
      </c>
      <c r="AK52" s="49" t="str">
        <f>'[11]1201'!$L$75</f>
        <v>0,00</v>
      </c>
      <c r="AL52" s="49" t="str">
        <f>'[12]1201'!$L$75</f>
        <v>595,00</v>
      </c>
      <c r="AM52" s="49"/>
      <c r="AN52" s="49"/>
      <c r="AO52" s="49"/>
      <c r="AP52" s="49" t="str">
        <f>'[16]1211'!$L$75</f>
        <v>0,00</v>
      </c>
      <c r="AQ52" s="49"/>
      <c r="AR52" s="49"/>
      <c r="AS52" s="49" t="str">
        <f>'[19]1291'!$L$42</f>
        <v>0,00</v>
      </c>
      <c r="AT52" s="49"/>
    </row>
    <row r="53" spans="1:46" s="37" customFormat="1" ht="18" customHeight="1">
      <c r="A53" s="36" t="s">
        <v>113</v>
      </c>
      <c r="B53" s="49">
        <f t="shared" si="7"/>
        <v>0</v>
      </c>
      <c r="C53" s="40" t="str">
        <f t="shared" si="4"/>
        <v>--</v>
      </c>
      <c r="D53" s="49" t="str">
        <f>'[1]1201'!$D$65</f>
        <v>0,00</v>
      </c>
      <c r="E53" s="49" t="str">
        <f>'[2]1201'!$D$65</f>
        <v>0,00</v>
      </c>
      <c r="F53" s="49" t="str">
        <f>'[3]1201'!$D$65</f>
        <v>0,00</v>
      </c>
      <c r="G53" s="49" t="str">
        <f>'[4]1201'!$D$65</f>
        <v>0,00</v>
      </c>
      <c r="H53" s="49" t="str">
        <f>'[5]1201'!$D$65</f>
        <v>0,00</v>
      </c>
      <c r="I53" s="49" t="str">
        <f>'[6]1201'!$D$65</f>
        <v>0,00</v>
      </c>
      <c r="J53" s="49" t="str">
        <f>'[7]1201'!$D$65</f>
        <v>0,00</v>
      </c>
      <c r="K53" s="49" t="str">
        <f>'[8]1201'!$D$65</f>
        <v>0,00</v>
      </c>
      <c r="L53" s="49" t="str">
        <f>'[9]1201'!$D$65</f>
        <v>0,00</v>
      </c>
      <c r="M53" s="49" t="str">
        <f>'[10]1201'!$D$65</f>
        <v>0,00</v>
      </c>
      <c r="N53" s="49" t="str">
        <f>'[11]1201'!$D$65</f>
        <v>0,00</v>
      </c>
      <c r="O53" s="49" t="str">
        <f>'[12]1201'!$D$65</f>
        <v>0,00</v>
      </c>
      <c r="P53" s="49" t="str">
        <f>'[13]1211'!$D$65</f>
        <v>0,00</v>
      </c>
      <c r="Q53" s="49" t="str">
        <f>'[14]1211'!$D$65</f>
        <v>0,00</v>
      </c>
      <c r="R53" s="49" t="str">
        <f>'[15]1211'!$D$65</f>
        <v>0,00</v>
      </c>
      <c r="S53" s="49" t="str">
        <f>'[16]1211'!$D$65</f>
        <v>0,00</v>
      </c>
      <c r="T53" s="49" t="str">
        <f>'[17]1211'!$D$65</f>
        <v>0,00</v>
      </c>
      <c r="U53" s="49" t="str">
        <f>'[18]1211'!$D$65</f>
        <v>0,00</v>
      </c>
      <c r="V53" s="49" t="str">
        <f>'[19]1291'!$D$40</f>
        <v>0,00</v>
      </c>
      <c r="W53" s="36"/>
      <c r="X53" s="1" t="s">
        <v>136</v>
      </c>
      <c r="Y53" s="49">
        <f t="shared" si="5"/>
        <v>1298396.22</v>
      </c>
      <c r="Z53" s="40">
        <f t="shared" si="6"/>
        <v>0.0012206078075233948</v>
      </c>
      <c r="AA53" s="49" t="str">
        <f>'[1]1201'!$L$76</f>
        <v>0,00</v>
      </c>
      <c r="AB53" s="49" t="str">
        <f>'[2]1201'!$L$76</f>
        <v>22.015,07</v>
      </c>
      <c r="AC53" s="49" t="str">
        <f>'[3]1201'!$L$76</f>
        <v>0,00</v>
      </c>
      <c r="AD53" s="49" t="str">
        <f>'[4]1201'!$L$76</f>
        <v>0,00</v>
      </c>
      <c r="AE53" s="49" t="str">
        <f>'[5]1201'!$L$76</f>
        <v>0,00</v>
      </c>
      <c r="AF53" s="49" t="str">
        <f>'[6]1201'!$L$76</f>
        <v>0,00</v>
      </c>
      <c r="AG53" s="49" t="str">
        <f>'[7]1201'!$L$76</f>
        <v>21.928,38</v>
      </c>
      <c r="AH53" s="49" t="str">
        <f>'[8]1201'!$L$76</f>
        <v>0,00</v>
      </c>
      <c r="AI53" s="49" t="str">
        <f>'[9]1201'!$L$76</f>
        <v>0,00</v>
      </c>
      <c r="AJ53" s="49">
        <f>'[10]1201'!$L$76-0.01</f>
        <v>1224718.42</v>
      </c>
      <c r="AK53" s="49">
        <f>'[11]1201'!$L$76+0.01</f>
        <v>29720.059999999998</v>
      </c>
      <c r="AL53" s="49" t="str">
        <f>'[12]1201'!$L$76</f>
        <v>0,00</v>
      </c>
      <c r="AM53" s="49"/>
      <c r="AN53" s="49"/>
      <c r="AO53" s="49"/>
      <c r="AP53" s="49" t="str">
        <f>'[16]1211'!$L$76</f>
        <v>14,29</v>
      </c>
      <c r="AQ53" s="49"/>
      <c r="AR53" s="49"/>
      <c r="AS53" s="49" t="str">
        <f>'[19]1291'!$L$43</f>
        <v>0,00</v>
      </c>
      <c r="AT53" s="49"/>
    </row>
    <row r="54" spans="1:46" s="37" customFormat="1" ht="18" customHeight="1">
      <c r="A54" s="36"/>
      <c r="B54" s="49"/>
      <c r="C54" s="40"/>
      <c r="D54" s="49"/>
      <c r="E54" s="49"/>
      <c r="F54" s="49"/>
      <c r="G54" s="49"/>
      <c r="H54" s="49"/>
      <c r="I54" s="49"/>
      <c r="J54" s="49"/>
      <c r="K54" s="49"/>
      <c r="L54" s="49"/>
      <c r="M54" s="49"/>
      <c r="N54" s="49"/>
      <c r="O54" s="49"/>
      <c r="P54" s="49"/>
      <c r="Q54" s="49"/>
      <c r="R54" s="49"/>
      <c r="S54" s="49"/>
      <c r="T54" s="49"/>
      <c r="U54" s="49"/>
      <c r="V54" s="49"/>
      <c r="W54" s="36"/>
      <c r="X54" s="1" t="s">
        <v>200</v>
      </c>
      <c r="Y54" s="49">
        <f t="shared" si="5"/>
        <v>1038504.73</v>
      </c>
      <c r="Z54" s="40">
        <f t="shared" si="6"/>
        <v>0.0009762867159209498</v>
      </c>
      <c r="AA54" s="49"/>
      <c r="AB54" s="49"/>
      <c r="AC54" s="49"/>
      <c r="AD54" s="49"/>
      <c r="AE54" s="49"/>
      <c r="AF54" s="49"/>
      <c r="AG54" s="49"/>
      <c r="AH54" s="49"/>
      <c r="AI54" s="49"/>
      <c r="AJ54" s="49"/>
      <c r="AK54" s="49"/>
      <c r="AL54" s="49"/>
      <c r="AM54" s="49" t="str">
        <f>'[13]1211'!$L$52</f>
        <v>17.974,17</v>
      </c>
      <c r="AN54" s="49" t="str">
        <f>'[14]1211'!$L$52</f>
        <v>96.522,54</v>
      </c>
      <c r="AO54" s="49" t="str">
        <f>'[15]1211'!$L$52</f>
        <v>79.099,20</v>
      </c>
      <c r="AP54" s="49"/>
      <c r="AQ54" s="49">
        <f>'[17]1211'!$L$52-0.01</f>
        <v>836903.34</v>
      </c>
      <c r="AR54" s="49" t="str">
        <f>'[18]1211'!$L$52</f>
        <v>8.005,48</v>
      </c>
      <c r="AS54" s="49"/>
      <c r="AT54" s="49"/>
    </row>
    <row r="55" spans="1:46" s="37" customFormat="1" ht="18" customHeight="1">
      <c r="A55" s="36"/>
      <c r="B55" s="49"/>
      <c r="C55" s="40"/>
      <c r="D55" s="49"/>
      <c r="E55" s="49"/>
      <c r="F55" s="49"/>
      <c r="G55" s="49"/>
      <c r="H55" s="49"/>
      <c r="I55" s="49"/>
      <c r="J55" s="49"/>
      <c r="K55" s="49"/>
      <c r="L55" s="49"/>
      <c r="M55" s="49"/>
      <c r="N55" s="49"/>
      <c r="O55" s="49"/>
      <c r="P55" s="49"/>
      <c r="Q55" s="49"/>
      <c r="R55" s="49"/>
      <c r="S55" s="49"/>
      <c r="T55" s="49"/>
      <c r="U55" s="49"/>
      <c r="V55" s="49"/>
      <c r="W55" s="36"/>
      <c r="X55" s="1"/>
      <c r="Y55" s="49"/>
      <c r="Z55" s="40"/>
      <c r="AA55" s="49"/>
      <c r="AB55" s="49"/>
      <c r="AC55" s="49"/>
      <c r="AD55" s="49"/>
      <c r="AE55" s="49"/>
      <c r="AF55" s="49"/>
      <c r="AG55" s="49"/>
      <c r="AH55" s="49"/>
      <c r="AI55" s="49"/>
      <c r="AJ55" s="49"/>
      <c r="AK55" s="49"/>
      <c r="AL55" s="49"/>
      <c r="AM55" s="49"/>
      <c r="AN55" s="49"/>
      <c r="AO55" s="49"/>
      <c r="AP55" s="49"/>
      <c r="AQ55" s="49"/>
      <c r="AR55" s="49"/>
      <c r="AS55" s="49"/>
      <c r="AT55" s="49"/>
    </row>
    <row r="56" spans="1:46" s="37" customFormat="1" ht="18" customHeight="1">
      <c r="A56" s="36"/>
      <c r="B56" s="49"/>
      <c r="C56" s="40"/>
      <c r="D56" s="49"/>
      <c r="E56" s="49"/>
      <c r="F56" s="49"/>
      <c r="G56" s="49"/>
      <c r="H56" s="49"/>
      <c r="I56" s="49"/>
      <c r="J56" s="49"/>
      <c r="K56" s="49"/>
      <c r="L56" s="49"/>
      <c r="M56" s="49"/>
      <c r="N56" s="49"/>
      <c r="O56" s="49"/>
      <c r="P56" s="49"/>
      <c r="Q56" s="49"/>
      <c r="R56" s="49"/>
      <c r="S56" s="49"/>
      <c r="T56" s="49"/>
      <c r="U56" s="49"/>
      <c r="V56" s="49"/>
      <c r="W56" s="36"/>
      <c r="X56" s="33" t="s">
        <v>137</v>
      </c>
      <c r="Y56" s="114">
        <f>AA56+AB56+AC56+AD56+AE56+AF56+AG56+AH56+AI56+AJ56+AK56+AL56++AM56+AN56+AO56+AP56+AQ56+AR56+AS56</f>
        <v>0</v>
      </c>
      <c r="Z56" s="35" t="str">
        <f t="shared" si="6"/>
        <v>--</v>
      </c>
      <c r="AA56" s="49" t="str">
        <f>'[1]1201'!$L$77</f>
        <v>0,00</v>
      </c>
      <c r="AB56" s="49" t="str">
        <f>'[2]1201'!$L$77</f>
        <v>0,00</v>
      </c>
      <c r="AC56" s="49" t="str">
        <f>'[3]1201'!$L$77</f>
        <v>0,00</v>
      </c>
      <c r="AD56" s="49" t="str">
        <f>'[4]1201'!$L$77</f>
        <v>0,00</v>
      </c>
      <c r="AE56" s="49" t="str">
        <f>'[5]1201'!$L$77</f>
        <v>0,00</v>
      </c>
      <c r="AF56" s="49" t="str">
        <f>'[6]1201'!$L$77</f>
        <v>0,00</v>
      </c>
      <c r="AG56" s="49" t="str">
        <f>'[7]1201'!$L$77</f>
        <v>0,00</v>
      </c>
      <c r="AH56" s="49" t="str">
        <f>'[8]1201'!$L$77</f>
        <v>0,00</v>
      </c>
      <c r="AI56" s="49" t="str">
        <f>'[9]1201'!$L$77</f>
        <v>0,00</v>
      </c>
      <c r="AJ56" s="49" t="str">
        <f>'[10]1201'!$L$77</f>
        <v>0,00</v>
      </c>
      <c r="AK56" s="49" t="str">
        <f>'[11]1201'!$L$77</f>
        <v>0,00</v>
      </c>
      <c r="AL56" s="49" t="str">
        <f>'[12]1201'!$L$77</f>
        <v>0,00</v>
      </c>
      <c r="AM56" s="49" t="str">
        <f>'[13]1211'!$L$77</f>
        <v>0,00</v>
      </c>
      <c r="AN56" s="49" t="str">
        <f>'[14]1211'!$L$77</f>
        <v>0,00</v>
      </c>
      <c r="AO56" s="49" t="str">
        <f>'[15]1211'!$L$77</f>
        <v>0,00</v>
      </c>
      <c r="AP56" s="49" t="str">
        <f>'[16]1211'!$L$77</f>
        <v>0,00</v>
      </c>
      <c r="AQ56" s="49" t="str">
        <f>'[17]1211'!$L$77</f>
        <v>0,00</v>
      </c>
      <c r="AR56" s="49" t="str">
        <f>'[18]1211'!$L$77</f>
        <v>0,00</v>
      </c>
      <c r="AS56" s="49" t="str">
        <f>'[19]1291'!$L$44</f>
        <v>0,00</v>
      </c>
      <c r="AT56" s="49"/>
    </row>
    <row r="57" spans="1:46" s="37" customFormat="1" ht="18" customHeight="1">
      <c r="A57" s="36"/>
      <c r="B57" s="49"/>
      <c r="C57" s="40"/>
      <c r="D57" s="49"/>
      <c r="E57" s="49"/>
      <c r="F57" s="49"/>
      <c r="G57" s="49"/>
      <c r="H57" s="49"/>
      <c r="I57" s="49"/>
      <c r="J57" s="49"/>
      <c r="K57" s="49"/>
      <c r="L57" s="49"/>
      <c r="M57" s="49"/>
      <c r="N57" s="49"/>
      <c r="O57" s="49"/>
      <c r="P57" s="49"/>
      <c r="Q57" s="49"/>
      <c r="R57" s="49"/>
      <c r="S57" s="49"/>
      <c r="T57" s="49"/>
      <c r="U57" s="49"/>
      <c r="V57" s="49"/>
      <c r="W57" s="36"/>
      <c r="X57" s="110"/>
      <c r="Y57" s="117"/>
      <c r="Z57" s="111"/>
      <c r="AA57" s="49"/>
      <c r="AB57" s="49"/>
      <c r="AC57" s="49"/>
      <c r="AD57" s="49"/>
      <c r="AE57" s="49"/>
      <c r="AF57" s="49"/>
      <c r="AG57" s="49"/>
      <c r="AH57" s="49"/>
      <c r="AI57" s="49"/>
      <c r="AJ57" s="49"/>
      <c r="AK57" s="49"/>
      <c r="AL57" s="49"/>
      <c r="AM57" s="49"/>
      <c r="AN57" s="49"/>
      <c r="AO57" s="49"/>
      <c r="AP57" s="49"/>
      <c r="AQ57" s="49"/>
      <c r="AR57" s="49"/>
      <c r="AS57" s="49"/>
      <c r="AT57" s="49"/>
    </row>
    <row r="58" spans="1:46" s="37" customFormat="1" ht="18" customHeight="1" thickBot="1">
      <c r="A58" s="42" t="s">
        <v>139</v>
      </c>
      <c r="B58" s="116">
        <f>D58+E58+F58+G58+H58+I58+J58+K58+L58+M58+N58+O58++P58+Q58+R58+S58+T58+U58+V58</f>
        <v>1063729243.7399998</v>
      </c>
      <c r="C58" s="43">
        <f>IF((B58/$B$58)=0,"--",B58/$B$58)</f>
        <v>1</v>
      </c>
      <c r="D58" s="49">
        <f>D13+D15+D31+D33+D43</f>
        <v>64690426.480000004</v>
      </c>
      <c r="E58" s="49">
        <f aca="true" t="shared" si="8" ref="E58:N58">E13+E15+E31+E33+E43</f>
        <v>337439880.74999994</v>
      </c>
      <c r="F58" s="49">
        <f t="shared" si="8"/>
        <v>37004272.449999996</v>
      </c>
      <c r="G58" s="49">
        <f t="shared" si="8"/>
        <v>4753687.21</v>
      </c>
      <c r="H58" s="49">
        <f t="shared" si="8"/>
        <v>29916279.009999998</v>
      </c>
      <c r="I58" s="49">
        <f t="shared" si="8"/>
        <v>71753927.63</v>
      </c>
      <c r="J58" s="49">
        <f t="shared" si="8"/>
        <v>81288403.57</v>
      </c>
      <c r="K58" s="49">
        <f t="shared" si="8"/>
        <v>38888428.11</v>
      </c>
      <c r="L58" s="49">
        <f>L13+L15+L31+L33+L43</f>
        <v>22972382.62</v>
      </c>
      <c r="M58" s="49">
        <f t="shared" si="8"/>
        <v>217972647.94</v>
      </c>
      <c r="N58" s="49">
        <f t="shared" si="8"/>
        <v>4474613.25</v>
      </c>
      <c r="O58" s="49">
        <f>O13+O15+O31+O33+O43</f>
        <v>32722386.490000002</v>
      </c>
      <c r="P58" s="49">
        <f aca="true" t="shared" si="9" ref="P58:S58">P13+P15+P31+P33+P43</f>
        <v>168359</v>
      </c>
      <c r="Q58" s="49">
        <f aca="true" t="shared" si="10" ref="Q58">Q13+Q15+Q31+Q33+Q43</f>
        <v>13786472.42</v>
      </c>
      <c r="R58" s="49">
        <f t="shared" si="9"/>
        <v>23506484.92</v>
      </c>
      <c r="S58" s="49">
        <f t="shared" si="9"/>
        <v>873337.68</v>
      </c>
      <c r="T58" s="49">
        <f>T13+T15+T31+T33+T43</f>
        <v>987156.37</v>
      </c>
      <c r="U58" s="49">
        <f>U13+U15+U31+U33+U43</f>
        <v>3496472.06</v>
      </c>
      <c r="V58" s="49">
        <f>V13+V15+V31+V33+V43</f>
        <v>77033625.78</v>
      </c>
      <c r="W58" s="36"/>
      <c r="X58" s="42" t="s">
        <v>179</v>
      </c>
      <c r="Y58" s="116">
        <f>AA58+AB58+AC58+AD58+AE58+AF58+AG58+AH58+AI58+AJ58+AK58+AL58++AM58+AN58+AO58+AP58+AQ58+AR58+AS58</f>
        <v>1063729243.7399998</v>
      </c>
      <c r="Z58" s="43">
        <f t="shared" si="6"/>
        <v>1</v>
      </c>
      <c r="AA58" s="48">
        <f>AA13+AA25+AA27+AA29+AA31+AA33+AA43+AA56</f>
        <v>64690426.48</v>
      </c>
      <c r="AB58" s="48">
        <f aca="true" t="shared" si="11" ref="AB58:AR58">AB13+AB25+AB27+AB29+AB31+AB33+AB43+AB56</f>
        <v>337439880.75</v>
      </c>
      <c r="AC58" s="48">
        <f t="shared" si="11"/>
        <v>37004272.45</v>
      </c>
      <c r="AD58" s="48">
        <f t="shared" si="11"/>
        <v>4753687.21</v>
      </c>
      <c r="AE58" s="48">
        <f t="shared" si="11"/>
        <v>29916279.009999998</v>
      </c>
      <c r="AF58" s="48">
        <f t="shared" si="11"/>
        <v>71753927.63</v>
      </c>
      <c r="AG58" s="48">
        <f t="shared" si="11"/>
        <v>81288403.57</v>
      </c>
      <c r="AH58" s="48">
        <f t="shared" si="11"/>
        <v>38888428.11</v>
      </c>
      <c r="AI58" s="48">
        <f>AI13+AI25+AI27+AI29+AI31+AI33+AI43+AI56</f>
        <v>22972382.619999997</v>
      </c>
      <c r="AJ58" s="48">
        <f t="shared" si="11"/>
        <v>217972647.94</v>
      </c>
      <c r="AK58" s="48">
        <f t="shared" si="11"/>
        <v>4474613.25</v>
      </c>
      <c r="AL58" s="48">
        <f t="shared" si="11"/>
        <v>32722386.490000002</v>
      </c>
      <c r="AM58" s="48">
        <f t="shared" si="11"/>
        <v>168359</v>
      </c>
      <c r="AN58" s="48">
        <f aca="true" t="shared" si="12" ref="AN58">AN13+AN25+AN27+AN29+AN31+AN33+AN43+AN56</f>
        <v>13786472.419999998</v>
      </c>
      <c r="AO58" s="48">
        <f t="shared" si="11"/>
        <v>23506484.919999998</v>
      </c>
      <c r="AP58" s="48">
        <f t="shared" si="11"/>
        <v>873337.68</v>
      </c>
      <c r="AQ58" s="48">
        <f t="shared" si="11"/>
        <v>987156.37</v>
      </c>
      <c r="AR58" s="48">
        <f t="shared" si="11"/>
        <v>3496472.06</v>
      </c>
      <c r="AS58" s="48">
        <f>AS13+AS25+AS27+AS29+AS31+AS33+AS43+AS56</f>
        <v>77033625.78</v>
      </c>
      <c r="AT58" s="48"/>
    </row>
    <row r="59" spans="1:45" s="37" customFormat="1" ht="18" customHeight="1">
      <c r="A59" s="4"/>
      <c r="B59" s="38"/>
      <c r="C59" s="44"/>
      <c r="D59" s="39"/>
      <c r="E59" s="39"/>
      <c r="F59" s="39"/>
      <c r="G59" s="39"/>
      <c r="H59" s="39"/>
      <c r="I59" s="39"/>
      <c r="J59" s="39"/>
      <c r="K59" s="39"/>
      <c r="L59" s="39"/>
      <c r="M59" s="39"/>
      <c r="N59" s="39"/>
      <c r="O59" s="39"/>
      <c r="P59" s="39"/>
      <c r="Q59" s="39"/>
      <c r="R59" s="39"/>
      <c r="S59" s="39"/>
      <c r="T59" s="39"/>
      <c r="U59" s="39"/>
      <c r="V59" s="39"/>
      <c r="W59" s="36"/>
      <c r="X59" s="4"/>
      <c r="Y59" s="38"/>
      <c r="Z59" s="44"/>
      <c r="AG59" s="49"/>
      <c r="AH59" s="49"/>
      <c r="AI59" s="49"/>
      <c r="AJ59" s="49"/>
      <c r="AK59" s="49"/>
      <c r="AL59" s="49"/>
      <c r="AM59" s="49"/>
      <c r="AN59" s="49"/>
      <c r="AO59" s="49"/>
      <c r="AP59" s="49"/>
      <c r="AQ59" s="49"/>
      <c r="AR59" s="49"/>
      <c r="AS59" s="48"/>
    </row>
    <row r="60" spans="2:45" s="37" customFormat="1" ht="18" customHeight="1">
      <c r="B60" s="45"/>
      <c r="C60" s="45"/>
      <c r="D60" s="40"/>
      <c r="E60" s="40"/>
      <c r="F60" s="40"/>
      <c r="G60" s="40"/>
      <c r="H60" s="40"/>
      <c r="I60" s="40"/>
      <c r="J60" s="40"/>
      <c r="K60" s="40"/>
      <c r="L60" s="40"/>
      <c r="M60" s="40"/>
      <c r="N60" s="40"/>
      <c r="O60" s="40"/>
      <c r="P60" s="40"/>
      <c r="Q60" s="40"/>
      <c r="R60" s="40"/>
      <c r="S60" s="40"/>
      <c r="T60" s="40"/>
      <c r="U60" s="40"/>
      <c r="V60" s="40"/>
      <c r="W60" s="36"/>
      <c r="Y60" s="45"/>
      <c r="Z60" s="45"/>
      <c r="AA60" s="45"/>
      <c r="AB60" s="45"/>
      <c r="AC60" s="45"/>
      <c r="AD60" s="45"/>
      <c r="AE60" s="45"/>
      <c r="AF60" s="45"/>
      <c r="AG60" s="45"/>
      <c r="AH60" s="45"/>
      <c r="AI60" s="45"/>
      <c r="AJ60" s="45"/>
      <c r="AK60" s="45"/>
      <c r="AL60" s="45"/>
      <c r="AM60" s="45"/>
      <c r="AN60" s="45"/>
      <c r="AO60" s="45"/>
      <c r="AP60" s="45"/>
      <c r="AQ60" s="45"/>
      <c r="AR60" s="45"/>
      <c r="AS60" s="45"/>
    </row>
    <row r="61" spans="1:45" s="37" customFormat="1" ht="18" customHeight="1">
      <c r="A61" s="65" t="s">
        <v>190</v>
      </c>
      <c r="B61" s="29"/>
      <c r="C61" s="29"/>
      <c r="D61" s="40"/>
      <c r="E61" s="40"/>
      <c r="F61" s="40"/>
      <c r="G61" s="40"/>
      <c r="H61" s="40"/>
      <c r="I61" s="40"/>
      <c r="J61" s="40"/>
      <c r="K61" s="40"/>
      <c r="L61" s="40"/>
      <c r="M61" s="40"/>
      <c r="N61" s="40"/>
      <c r="O61" s="40"/>
      <c r="P61" s="40"/>
      <c r="Q61" s="40"/>
      <c r="R61" s="40"/>
      <c r="S61" s="40"/>
      <c r="T61" s="40"/>
      <c r="U61" s="40"/>
      <c r="V61" s="40"/>
      <c r="W61" s="36"/>
      <c r="X61" s="109"/>
      <c r="Y61" s="29"/>
      <c r="Z61" s="3"/>
      <c r="AA61" s="109"/>
      <c r="AB61" s="109"/>
      <c r="AC61" s="109"/>
      <c r="AD61" s="109"/>
      <c r="AE61" s="109"/>
      <c r="AF61" s="109"/>
      <c r="AG61" s="109"/>
      <c r="AH61" s="109"/>
      <c r="AI61" s="109"/>
      <c r="AJ61" s="109"/>
      <c r="AK61" s="109"/>
      <c r="AL61" s="109"/>
      <c r="AM61" s="109"/>
      <c r="AN61" s="109"/>
      <c r="AO61" s="109"/>
      <c r="AP61" s="109"/>
      <c r="AQ61" s="109"/>
      <c r="AR61" s="109"/>
      <c r="AS61" s="109"/>
    </row>
    <row r="62" spans="1:25" s="37" customFormat="1" ht="18" customHeight="1">
      <c r="A62" s="36"/>
      <c r="B62" s="45"/>
      <c r="C62" s="45"/>
      <c r="D62" s="40"/>
      <c r="E62" s="40"/>
      <c r="F62" s="40"/>
      <c r="G62" s="40"/>
      <c r="H62" s="40"/>
      <c r="I62" s="40"/>
      <c r="J62" s="40"/>
      <c r="K62" s="40"/>
      <c r="L62" s="40"/>
      <c r="M62" s="40"/>
      <c r="N62" s="40"/>
      <c r="O62" s="40"/>
      <c r="P62" s="40"/>
      <c r="Q62" s="40"/>
      <c r="R62" s="40"/>
      <c r="S62" s="40"/>
      <c r="T62" s="40"/>
      <c r="U62" s="40"/>
      <c r="V62" s="40"/>
      <c r="W62" s="36"/>
      <c r="X62" s="29"/>
      <c r="Y62" s="45"/>
    </row>
    <row r="63" spans="2:25" s="37" customFormat="1" ht="18" customHeight="1">
      <c r="B63" s="45"/>
      <c r="C63" s="45"/>
      <c r="D63" s="40"/>
      <c r="E63" s="40"/>
      <c r="F63" s="40"/>
      <c r="G63" s="40"/>
      <c r="H63" s="40"/>
      <c r="I63" s="40"/>
      <c r="J63" s="40"/>
      <c r="K63" s="40"/>
      <c r="L63" s="40"/>
      <c r="M63" s="40"/>
      <c r="N63" s="40"/>
      <c r="O63" s="40"/>
      <c r="P63" s="40"/>
      <c r="Q63" s="40"/>
      <c r="R63" s="40"/>
      <c r="S63" s="40"/>
      <c r="T63" s="40"/>
      <c r="U63" s="40"/>
      <c r="V63" s="40"/>
      <c r="W63" s="36"/>
      <c r="Y63" s="45"/>
    </row>
    <row r="64" spans="2:25" s="37" customFormat="1" ht="18" customHeight="1">
      <c r="B64" s="45"/>
      <c r="C64" s="45"/>
      <c r="D64" s="40"/>
      <c r="E64" s="40"/>
      <c r="F64" s="40"/>
      <c r="G64" s="40"/>
      <c r="H64" s="40"/>
      <c r="I64" s="40"/>
      <c r="J64" s="40"/>
      <c r="K64" s="40"/>
      <c r="L64" s="40"/>
      <c r="M64" s="40"/>
      <c r="N64" s="40"/>
      <c r="O64" s="40"/>
      <c r="P64" s="40"/>
      <c r="Q64" s="40"/>
      <c r="R64" s="40"/>
      <c r="S64" s="40"/>
      <c r="T64" s="40"/>
      <c r="U64" s="40"/>
      <c r="V64" s="40"/>
      <c r="W64" s="36"/>
      <c r="Y64" s="45"/>
    </row>
    <row r="65" spans="2:25" s="37" customFormat="1" ht="18" customHeight="1">
      <c r="B65" s="45"/>
      <c r="C65" s="45"/>
      <c r="D65" s="40"/>
      <c r="E65" s="40"/>
      <c r="F65" s="40"/>
      <c r="G65" s="40"/>
      <c r="H65" s="40"/>
      <c r="I65" s="40"/>
      <c r="J65" s="40"/>
      <c r="K65" s="40"/>
      <c r="L65" s="40"/>
      <c r="M65" s="40"/>
      <c r="N65" s="40"/>
      <c r="O65" s="40"/>
      <c r="P65" s="40"/>
      <c r="Q65" s="40"/>
      <c r="R65" s="40"/>
      <c r="S65" s="40"/>
      <c r="T65" s="40"/>
      <c r="U65" s="40"/>
      <c r="V65" s="40"/>
      <c r="W65" s="36"/>
      <c r="Y65" s="45"/>
    </row>
    <row r="66" spans="2:25" s="37" customFormat="1" ht="18" customHeight="1">
      <c r="B66" s="45"/>
      <c r="C66" s="45"/>
      <c r="D66" s="39"/>
      <c r="E66" s="39"/>
      <c r="F66" s="39"/>
      <c r="G66" s="39"/>
      <c r="H66" s="39"/>
      <c r="I66" s="39"/>
      <c r="J66" s="39"/>
      <c r="K66" s="39"/>
      <c r="L66" s="39"/>
      <c r="M66" s="39"/>
      <c r="N66" s="39"/>
      <c r="O66" s="39"/>
      <c r="P66" s="39"/>
      <c r="Q66" s="39"/>
      <c r="R66" s="39"/>
      <c r="S66" s="39"/>
      <c r="T66" s="39"/>
      <c r="U66" s="39"/>
      <c r="V66" s="39"/>
      <c r="W66" s="36"/>
      <c r="Y66" s="45"/>
    </row>
    <row r="67" spans="2:25" s="37" customFormat="1" ht="18" customHeight="1">
      <c r="B67" s="45"/>
      <c r="C67" s="45"/>
      <c r="D67" s="39"/>
      <c r="E67" s="39"/>
      <c r="F67" s="39"/>
      <c r="G67" s="39"/>
      <c r="H67" s="39"/>
      <c r="I67" s="39"/>
      <c r="J67" s="39"/>
      <c r="K67" s="39"/>
      <c r="L67" s="39"/>
      <c r="M67" s="39"/>
      <c r="N67" s="39"/>
      <c r="O67" s="39"/>
      <c r="P67" s="39"/>
      <c r="Q67" s="39"/>
      <c r="R67" s="39"/>
      <c r="S67" s="39"/>
      <c r="T67" s="39"/>
      <c r="U67" s="39"/>
      <c r="V67" s="39"/>
      <c r="W67" s="36"/>
      <c r="Y67" s="45"/>
    </row>
    <row r="68" spans="2:25" s="37" customFormat="1" ht="18" customHeight="1">
      <c r="B68" s="45"/>
      <c r="C68" s="45"/>
      <c r="D68" s="39"/>
      <c r="E68" s="39"/>
      <c r="F68" s="39"/>
      <c r="G68" s="39"/>
      <c r="H68" s="39"/>
      <c r="I68" s="39"/>
      <c r="J68" s="39"/>
      <c r="K68" s="39"/>
      <c r="L68" s="39"/>
      <c r="M68" s="39"/>
      <c r="N68" s="39"/>
      <c r="O68" s="39"/>
      <c r="P68" s="39"/>
      <c r="Q68" s="39"/>
      <c r="R68" s="39"/>
      <c r="S68" s="39"/>
      <c r="T68" s="39"/>
      <c r="U68" s="39"/>
      <c r="V68" s="39"/>
      <c r="W68" s="36"/>
      <c r="Y68" s="45"/>
    </row>
    <row r="69" spans="1:26" s="37" customFormat="1" ht="18" customHeight="1">
      <c r="A69" s="3"/>
      <c r="B69" s="29"/>
      <c r="C69" s="29"/>
      <c r="D69" s="39"/>
      <c r="E69" s="39"/>
      <c r="F69" s="39"/>
      <c r="G69" s="39"/>
      <c r="H69" s="39"/>
      <c r="I69" s="39"/>
      <c r="J69" s="39"/>
      <c r="K69" s="39"/>
      <c r="L69" s="39"/>
      <c r="M69" s="39"/>
      <c r="N69" s="39"/>
      <c r="O69" s="39"/>
      <c r="P69" s="39"/>
      <c r="Q69" s="39"/>
      <c r="R69" s="39"/>
      <c r="S69" s="39"/>
      <c r="T69" s="39"/>
      <c r="U69" s="39"/>
      <c r="V69" s="39"/>
      <c r="W69" s="36"/>
      <c r="X69" s="3"/>
      <c r="Y69" s="29"/>
      <c r="Z69" s="3"/>
    </row>
    <row r="70" spans="1:26" s="37" customFormat="1" ht="18" customHeight="1">
      <c r="A70" s="3"/>
      <c r="B70" s="29"/>
      <c r="C70" s="29"/>
      <c r="D70" s="39"/>
      <c r="E70" s="39"/>
      <c r="F70" s="39"/>
      <c r="G70" s="39"/>
      <c r="H70" s="39"/>
      <c r="I70" s="39"/>
      <c r="J70" s="39"/>
      <c r="K70" s="39"/>
      <c r="L70" s="39"/>
      <c r="M70" s="39"/>
      <c r="N70" s="39"/>
      <c r="O70" s="39"/>
      <c r="P70" s="39"/>
      <c r="Q70" s="39"/>
      <c r="R70" s="39"/>
      <c r="S70" s="39"/>
      <c r="T70" s="39"/>
      <c r="U70" s="39"/>
      <c r="V70" s="39"/>
      <c r="W70" s="36"/>
      <c r="X70" s="3"/>
      <c r="Y70" s="29"/>
      <c r="Z70" s="3"/>
    </row>
    <row r="71" spans="1:26" s="37" customFormat="1" ht="18" customHeight="1">
      <c r="A71" s="3"/>
      <c r="B71" s="29"/>
      <c r="C71" s="29"/>
      <c r="D71" s="40"/>
      <c r="E71" s="40"/>
      <c r="F71" s="40"/>
      <c r="G71" s="40"/>
      <c r="H71" s="40"/>
      <c r="I71" s="40"/>
      <c r="J71" s="40"/>
      <c r="K71" s="40"/>
      <c r="L71" s="40"/>
      <c r="M71" s="40"/>
      <c r="N71" s="40"/>
      <c r="O71" s="40"/>
      <c r="P71" s="40"/>
      <c r="Q71" s="40"/>
      <c r="R71" s="40"/>
      <c r="S71" s="40"/>
      <c r="T71" s="40"/>
      <c r="U71" s="40"/>
      <c r="V71" s="40"/>
      <c r="W71" s="36"/>
      <c r="X71" s="3"/>
      <c r="Y71" s="29"/>
      <c r="Z71" s="3"/>
    </row>
    <row r="72" spans="1:26" s="37" customFormat="1" ht="18" customHeight="1">
      <c r="A72" s="3"/>
      <c r="B72" s="29"/>
      <c r="C72" s="29"/>
      <c r="D72" s="40"/>
      <c r="E72" s="40"/>
      <c r="F72" s="40"/>
      <c r="G72" s="40"/>
      <c r="H72" s="40"/>
      <c r="I72" s="40"/>
      <c r="J72" s="40"/>
      <c r="K72" s="40"/>
      <c r="L72" s="40"/>
      <c r="M72" s="40"/>
      <c r="N72" s="40"/>
      <c r="O72" s="40"/>
      <c r="P72" s="40"/>
      <c r="Q72" s="40"/>
      <c r="R72" s="40"/>
      <c r="S72" s="40"/>
      <c r="T72" s="40"/>
      <c r="U72" s="40"/>
      <c r="V72" s="40"/>
      <c r="W72" s="36"/>
      <c r="X72" s="3"/>
      <c r="Y72" s="29"/>
      <c r="Z72" s="3"/>
    </row>
    <row r="73" spans="1:26" s="37" customFormat="1" ht="18" customHeight="1">
      <c r="A73" s="3"/>
      <c r="B73" s="29"/>
      <c r="C73" s="29"/>
      <c r="D73" s="40"/>
      <c r="E73" s="40"/>
      <c r="F73" s="40"/>
      <c r="G73" s="40"/>
      <c r="H73" s="40"/>
      <c r="I73" s="40"/>
      <c r="J73" s="40"/>
      <c r="K73" s="40"/>
      <c r="L73" s="40"/>
      <c r="M73" s="40"/>
      <c r="N73" s="40"/>
      <c r="O73" s="40"/>
      <c r="P73" s="40"/>
      <c r="Q73" s="40"/>
      <c r="R73" s="40"/>
      <c r="S73" s="40"/>
      <c r="T73" s="40"/>
      <c r="U73" s="40"/>
      <c r="V73" s="40"/>
      <c r="W73" s="36"/>
      <c r="X73" s="3"/>
      <c r="Y73" s="29"/>
      <c r="Z73" s="3"/>
    </row>
    <row r="74" spans="1:26" s="37" customFormat="1" ht="18" customHeight="1">
      <c r="A74" s="3"/>
      <c r="B74" s="29"/>
      <c r="C74" s="29"/>
      <c r="D74" s="40"/>
      <c r="E74" s="40"/>
      <c r="F74" s="40"/>
      <c r="G74" s="40"/>
      <c r="H74" s="40"/>
      <c r="I74" s="40"/>
      <c r="J74" s="40"/>
      <c r="K74" s="40"/>
      <c r="L74" s="40"/>
      <c r="M74" s="40"/>
      <c r="N74" s="40"/>
      <c r="O74" s="40"/>
      <c r="P74" s="40"/>
      <c r="Q74" s="40"/>
      <c r="R74" s="40"/>
      <c r="S74" s="40"/>
      <c r="T74" s="40"/>
      <c r="U74" s="40"/>
      <c r="V74" s="40"/>
      <c r="W74" s="36"/>
      <c r="X74" s="3"/>
      <c r="Y74" s="29"/>
      <c r="Z74" s="3"/>
    </row>
    <row r="75" spans="1:26" s="37" customFormat="1" ht="18" customHeight="1">
      <c r="A75" s="3"/>
      <c r="B75" s="29"/>
      <c r="C75" s="29"/>
      <c r="D75" s="40"/>
      <c r="E75" s="40"/>
      <c r="F75" s="40"/>
      <c r="G75" s="40"/>
      <c r="H75" s="40"/>
      <c r="I75" s="40"/>
      <c r="J75" s="40"/>
      <c r="K75" s="40"/>
      <c r="L75" s="40"/>
      <c r="M75" s="40"/>
      <c r="N75" s="40"/>
      <c r="O75" s="40"/>
      <c r="P75" s="40"/>
      <c r="Q75" s="40"/>
      <c r="R75" s="40"/>
      <c r="S75" s="40"/>
      <c r="T75" s="40"/>
      <c r="U75" s="40"/>
      <c r="V75" s="40"/>
      <c r="W75" s="36"/>
      <c r="X75" s="3"/>
      <c r="Y75" s="29"/>
      <c r="Z75" s="3"/>
    </row>
    <row r="76" spans="1:26" s="37" customFormat="1" ht="18" customHeight="1">
      <c r="A76" s="3"/>
      <c r="B76" s="29"/>
      <c r="C76" s="29"/>
      <c r="D76" s="40"/>
      <c r="E76" s="40"/>
      <c r="F76" s="40"/>
      <c r="G76" s="40"/>
      <c r="H76" s="40"/>
      <c r="I76" s="40"/>
      <c r="J76" s="40"/>
      <c r="K76" s="40"/>
      <c r="L76" s="40"/>
      <c r="M76" s="40"/>
      <c r="N76" s="40"/>
      <c r="O76" s="40"/>
      <c r="P76" s="40"/>
      <c r="Q76" s="40"/>
      <c r="R76" s="40"/>
      <c r="S76" s="40"/>
      <c r="T76" s="40"/>
      <c r="U76" s="40"/>
      <c r="V76" s="40"/>
      <c r="W76" s="36"/>
      <c r="X76" s="3"/>
      <c r="Y76" s="29"/>
      <c r="Z76" s="3"/>
    </row>
    <row r="77" spans="1:26" s="37" customFormat="1" ht="18" customHeight="1">
      <c r="A77" s="3"/>
      <c r="B77" s="29"/>
      <c r="C77" s="29"/>
      <c r="D77" s="40"/>
      <c r="E77" s="40"/>
      <c r="F77" s="40"/>
      <c r="G77" s="40"/>
      <c r="H77" s="40"/>
      <c r="I77" s="40"/>
      <c r="J77" s="40"/>
      <c r="K77" s="40"/>
      <c r="L77" s="40"/>
      <c r="M77" s="40"/>
      <c r="N77" s="40"/>
      <c r="O77" s="40"/>
      <c r="P77" s="40"/>
      <c r="Q77" s="40"/>
      <c r="R77" s="40"/>
      <c r="S77" s="40"/>
      <c r="T77" s="40"/>
      <c r="U77" s="40"/>
      <c r="V77" s="40"/>
      <c r="W77" s="36"/>
      <c r="X77" s="3"/>
      <c r="Y77" s="29"/>
      <c r="Z77" s="3"/>
    </row>
    <row r="78" spans="1:26" s="37" customFormat="1" ht="18" customHeight="1">
      <c r="A78" s="3"/>
      <c r="B78" s="29"/>
      <c r="C78" s="29"/>
      <c r="D78" s="40"/>
      <c r="E78" s="40"/>
      <c r="F78" s="40"/>
      <c r="G78" s="40"/>
      <c r="H78" s="40"/>
      <c r="I78" s="40"/>
      <c r="J78" s="40"/>
      <c r="K78" s="40"/>
      <c r="L78" s="40"/>
      <c r="M78" s="40"/>
      <c r="N78" s="40"/>
      <c r="O78" s="40"/>
      <c r="P78" s="40"/>
      <c r="Q78" s="40"/>
      <c r="R78" s="40"/>
      <c r="S78" s="40"/>
      <c r="T78" s="40"/>
      <c r="U78" s="40"/>
      <c r="V78" s="40"/>
      <c r="W78" s="36"/>
      <c r="X78" s="3"/>
      <c r="Y78" s="29"/>
      <c r="Z78" s="3"/>
    </row>
    <row r="79" spans="1:26" s="37" customFormat="1" ht="18" customHeight="1">
      <c r="A79" s="3"/>
      <c r="B79" s="29"/>
      <c r="C79" s="29"/>
      <c r="D79" s="40"/>
      <c r="E79" s="40"/>
      <c r="F79" s="40"/>
      <c r="G79" s="40"/>
      <c r="H79" s="40"/>
      <c r="I79" s="40"/>
      <c r="J79" s="40"/>
      <c r="K79" s="40"/>
      <c r="L79" s="40"/>
      <c r="M79" s="40"/>
      <c r="N79" s="40"/>
      <c r="O79" s="40"/>
      <c r="P79" s="40"/>
      <c r="Q79" s="40"/>
      <c r="R79" s="40"/>
      <c r="S79" s="40"/>
      <c r="T79" s="40"/>
      <c r="U79" s="40"/>
      <c r="V79" s="40"/>
      <c r="W79" s="36"/>
      <c r="X79" s="3"/>
      <c r="Y79" s="29"/>
      <c r="Z79" s="3"/>
    </row>
    <row r="80" spans="1:26" s="37" customFormat="1" ht="18" customHeight="1">
      <c r="A80" s="3"/>
      <c r="B80" s="29"/>
      <c r="C80" s="29"/>
      <c r="D80" s="40"/>
      <c r="E80" s="40"/>
      <c r="F80" s="40"/>
      <c r="G80" s="40"/>
      <c r="H80" s="40"/>
      <c r="I80" s="40"/>
      <c r="J80" s="40"/>
      <c r="K80" s="40"/>
      <c r="L80" s="40"/>
      <c r="M80" s="40"/>
      <c r="N80" s="40"/>
      <c r="O80" s="40"/>
      <c r="P80" s="40"/>
      <c r="Q80" s="40"/>
      <c r="R80" s="40"/>
      <c r="S80" s="40"/>
      <c r="T80" s="40"/>
      <c r="U80" s="40"/>
      <c r="V80" s="40"/>
      <c r="W80" s="36"/>
      <c r="X80" s="3"/>
      <c r="Y80" s="29"/>
      <c r="Z80" s="3"/>
    </row>
    <row r="81" spans="1:26" s="37" customFormat="1" ht="18" customHeight="1">
      <c r="A81" s="3"/>
      <c r="B81" s="29"/>
      <c r="C81" s="29"/>
      <c r="D81" s="39"/>
      <c r="E81" s="39"/>
      <c r="F81" s="39"/>
      <c r="G81" s="39"/>
      <c r="H81" s="39"/>
      <c r="I81" s="39"/>
      <c r="J81" s="39"/>
      <c r="K81" s="39"/>
      <c r="L81" s="39"/>
      <c r="M81" s="39"/>
      <c r="N81" s="39"/>
      <c r="O81" s="39"/>
      <c r="P81" s="39"/>
      <c r="Q81" s="39"/>
      <c r="R81" s="39"/>
      <c r="S81" s="39"/>
      <c r="T81" s="39"/>
      <c r="U81" s="39"/>
      <c r="V81" s="39"/>
      <c r="W81" s="36"/>
      <c r="X81" s="3"/>
      <c r="Y81" s="29"/>
      <c r="Z81" s="3"/>
    </row>
    <row r="82" spans="1:26" s="37" customFormat="1" ht="18" customHeight="1">
      <c r="A82" s="3"/>
      <c r="B82" s="29"/>
      <c r="C82" s="29"/>
      <c r="D82" s="40"/>
      <c r="E82" s="40"/>
      <c r="F82" s="40"/>
      <c r="G82" s="40"/>
      <c r="H82" s="40"/>
      <c r="I82" s="40"/>
      <c r="J82" s="40"/>
      <c r="K82" s="40"/>
      <c r="L82" s="40"/>
      <c r="M82" s="40"/>
      <c r="N82" s="40"/>
      <c r="O82" s="40"/>
      <c r="P82" s="40"/>
      <c r="Q82" s="40"/>
      <c r="R82" s="40"/>
      <c r="S82" s="40"/>
      <c r="T82" s="40"/>
      <c r="U82" s="40"/>
      <c r="V82" s="40"/>
      <c r="W82" s="36"/>
      <c r="X82" s="3"/>
      <c r="Y82" s="29"/>
      <c r="Z82" s="3"/>
    </row>
    <row r="83" spans="1:26" s="37" customFormat="1" ht="18" customHeight="1">
      <c r="A83" s="3"/>
      <c r="B83" s="29"/>
      <c r="C83" s="29"/>
      <c r="D83" s="40"/>
      <c r="E83" s="40"/>
      <c r="F83" s="40"/>
      <c r="G83" s="40"/>
      <c r="H83" s="40"/>
      <c r="I83" s="40"/>
      <c r="J83" s="40"/>
      <c r="K83" s="40"/>
      <c r="L83" s="40"/>
      <c r="M83" s="40"/>
      <c r="N83" s="40"/>
      <c r="O83" s="40"/>
      <c r="P83" s="40"/>
      <c r="Q83" s="40"/>
      <c r="R83" s="40"/>
      <c r="S83" s="40"/>
      <c r="T83" s="40"/>
      <c r="U83" s="40"/>
      <c r="V83" s="40"/>
      <c r="W83" s="36"/>
      <c r="X83" s="3"/>
      <c r="Y83" s="29"/>
      <c r="Z83" s="3"/>
    </row>
    <row r="84" spans="1:26" s="37" customFormat="1" ht="18" customHeight="1">
      <c r="A84" s="3"/>
      <c r="B84" s="29"/>
      <c r="C84" s="29"/>
      <c r="D84" s="40"/>
      <c r="E84" s="40"/>
      <c r="F84" s="40"/>
      <c r="G84" s="40"/>
      <c r="H84" s="40"/>
      <c r="I84" s="40"/>
      <c r="J84" s="40"/>
      <c r="K84" s="40"/>
      <c r="L84" s="40"/>
      <c r="M84" s="40"/>
      <c r="N84" s="40"/>
      <c r="O84" s="40"/>
      <c r="P84" s="40"/>
      <c r="Q84" s="40"/>
      <c r="R84" s="40"/>
      <c r="S84" s="40"/>
      <c r="T84" s="40"/>
      <c r="U84" s="40"/>
      <c r="V84" s="40"/>
      <c r="W84" s="36"/>
      <c r="X84" s="3"/>
      <c r="Y84" s="29"/>
      <c r="Z84" s="3"/>
    </row>
    <row r="85" spans="1:26" s="37" customFormat="1" ht="18" customHeight="1">
      <c r="A85" s="3"/>
      <c r="B85" s="29"/>
      <c r="C85" s="29"/>
      <c r="D85" s="40"/>
      <c r="E85" s="40"/>
      <c r="F85" s="40"/>
      <c r="G85" s="40"/>
      <c r="H85" s="40"/>
      <c r="I85" s="40"/>
      <c r="J85" s="40"/>
      <c r="K85" s="40"/>
      <c r="L85" s="40"/>
      <c r="M85" s="40"/>
      <c r="N85" s="40"/>
      <c r="O85" s="40"/>
      <c r="P85" s="40"/>
      <c r="Q85" s="40"/>
      <c r="R85" s="40"/>
      <c r="S85" s="40"/>
      <c r="T85" s="40"/>
      <c r="U85" s="40"/>
      <c r="V85" s="40"/>
      <c r="W85" s="36"/>
      <c r="X85" s="3"/>
      <c r="Y85" s="29"/>
      <c r="Z85" s="3"/>
    </row>
    <row r="86" spans="1:36" s="37" customFormat="1" ht="18" customHeight="1">
      <c r="A86" s="3"/>
      <c r="B86" s="29"/>
      <c r="C86" s="29"/>
      <c r="D86" s="40"/>
      <c r="E86" s="40"/>
      <c r="F86" s="40"/>
      <c r="G86" s="40"/>
      <c r="H86" s="40"/>
      <c r="I86" s="40"/>
      <c r="J86" s="40"/>
      <c r="K86" s="40"/>
      <c r="L86" s="40"/>
      <c r="M86" s="40"/>
      <c r="N86" s="40"/>
      <c r="O86" s="40"/>
      <c r="P86" s="40"/>
      <c r="Q86" s="40"/>
      <c r="R86" s="40"/>
      <c r="S86" s="40"/>
      <c r="T86" s="40"/>
      <c r="U86" s="40"/>
      <c r="V86" s="40"/>
      <c r="W86" s="36"/>
      <c r="X86" s="3"/>
      <c r="Y86" s="29"/>
      <c r="Z86" s="3"/>
      <c r="AA86" s="3"/>
      <c r="AB86" s="3"/>
      <c r="AC86" s="3"/>
      <c r="AD86" s="3"/>
      <c r="AE86" s="3"/>
      <c r="AF86" s="3"/>
      <c r="AG86" s="3"/>
      <c r="AH86" s="3"/>
      <c r="AI86" s="3"/>
      <c r="AJ86" s="3"/>
    </row>
    <row r="87" spans="1:26" s="37" customFormat="1" ht="18" customHeight="1">
      <c r="A87" s="3"/>
      <c r="B87" s="29"/>
      <c r="C87" s="29"/>
      <c r="D87" s="40"/>
      <c r="E87" s="40"/>
      <c r="F87" s="40"/>
      <c r="G87" s="40"/>
      <c r="H87" s="40"/>
      <c r="I87" s="40"/>
      <c r="J87" s="40"/>
      <c r="K87" s="40"/>
      <c r="L87" s="40"/>
      <c r="M87" s="40"/>
      <c r="N87" s="40"/>
      <c r="O87" s="40"/>
      <c r="P87" s="40"/>
      <c r="Q87" s="40"/>
      <c r="R87" s="40"/>
      <c r="S87" s="40"/>
      <c r="T87" s="40"/>
      <c r="U87" s="40"/>
      <c r="V87" s="40"/>
      <c r="W87" s="36"/>
      <c r="X87" s="3"/>
      <c r="Y87" s="29"/>
      <c r="Z87" s="3"/>
    </row>
    <row r="88" spans="1:36" s="37" customFormat="1" ht="18" customHeight="1">
      <c r="A88" s="3"/>
      <c r="B88" s="29"/>
      <c r="C88" s="29"/>
      <c r="D88" s="40"/>
      <c r="E88" s="40"/>
      <c r="F88" s="40"/>
      <c r="G88" s="40"/>
      <c r="H88" s="40"/>
      <c r="I88" s="40"/>
      <c r="J88" s="40"/>
      <c r="K88" s="40"/>
      <c r="L88" s="40"/>
      <c r="M88" s="40"/>
      <c r="N88" s="40"/>
      <c r="O88" s="40"/>
      <c r="P88" s="40"/>
      <c r="Q88" s="40"/>
      <c r="R88" s="40"/>
      <c r="S88" s="40"/>
      <c r="T88" s="40"/>
      <c r="U88" s="40"/>
      <c r="V88" s="40"/>
      <c r="W88" s="36"/>
      <c r="X88" s="3"/>
      <c r="Y88" s="29"/>
      <c r="Z88" s="3"/>
      <c r="AA88" s="3"/>
      <c r="AB88" s="3"/>
      <c r="AC88" s="3"/>
      <c r="AD88" s="3"/>
      <c r="AE88" s="3"/>
      <c r="AF88" s="3"/>
      <c r="AG88" s="3"/>
      <c r="AH88" s="3"/>
      <c r="AI88" s="3"/>
      <c r="AJ88" s="3"/>
    </row>
    <row r="89" spans="1:26" s="37" customFormat="1" ht="18" customHeight="1">
      <c r="A89" s="3"/>
      <c r="B89" s="29"/>
      <c r="C89" s="29"/>
      <c r="D89" s="40"/>
      <c r="E89" s="40"/>
      <c r="F89" s="40"/>
      <c r="G89" s="40"/>
      <c r="H89" s="40"/>
      <c r="I89" s="40"/>
      <c r="J89" s="40"/>
      <c r="K89" s="40"/>
      <c r="L89" s="40"/>
      <c r="M89" s="40"/>
      <c r="N89" s="40"/>
      <c r="O89" s="40"/>
      <c r="P89" s="40"/>
      <c r="Q89" s="40"/>
      <c r="R89" s="40"/>
      <c r="S89" s="40"/>
      <c r="T89" s="40"/>
      <c r="U89" s="40"/>
      <c r="V89" s="40"/>
      <c r="W89" s="36"/>
      <c r="X89" s="3"/>
      <c r="Y89" s="29"/>
      <c r="Z89" s="3"/>
    </row>
    <row r="90" spans="4:37" ht="12.95" customHeight="1">
      <c r="D90" s="40"/>
      <c r="E90" s="40"/>
      <c r="F90" s="40"/>
      <c r="G90" s="40"/>
      <c r="H90" s="40"/>
      <c r="I90" s="40"/>
      <c r="J90" s="40"/>
      <c r="K90" s="40"/>
      <c r="L90" s="40"/>
      <c r="M90" s="40"/>
      <c r="N90" s="40"/>
      <c r="O90" s="40"/>
      <c r="P90" s="40"/>
      <c r="Q90" s="40"/>
      <c r="R90" s="40"/>
      <c r="S90" s="40"/>
      <c r="T90" s="40"/>
      <c r="U90" s="40"/>
      <c r="V90" s="40"/>
      <c r="W90" s="36"/>
      <c r="AA90" s="37"/>
      <c r="AB90" s="37"/>
      <c r="AC90" s="37"/>
      <c r="AD90" s="37"/>
      <c r="AE90" s="37"/>
      <c r="AF90" s="37"/>
      <c r="AG90" s="37"/>
      <c r="AH90" s="37"/>
      <c r="AI90" s="37"/>
      <c r="AJ90" s="37"/>
      <c r="AK90" s="37"/>
    </row>
    <row r="91" spans="1:26" s="37" customFormat="1" ht="12.95" customHeight="1">
      <c r="A91" s="3"/>
      <c r="B91" s="29"/>
      <c r="C91" s="29"/>
      <c r="D91" s="39"/>
      <c r="E91" s="39"/>
      <c r="F91" s="39"/>
      <c r="G91" s="39"/>
      <c r="H91" s="39"/>
      <c r="I91" s="39"/>
      <c r="J91" s="39"/>
      <c r="K91" s="39"/>
      <c r="L91" s="39"/>
      <c r="M91" s="39"/>
      <c r="N91" s="39"/>
      <c r="O91" s="39"/>
      <c r="P91" s="39"/>
      <c r="Q91" s="39"/>
      <c r="R91" s="39"/>
      <c r="S91" s="39"/>
      <c r="T91" s="39"/>
      <c r="U91" s="39"/>
      <c r="V91" s="39"/>
      <c r="W91" s="36"/>
      <c r="X91" s="3"/>
      <c r="Y91" s="29"/>
      <c r="Z91" s="3"/>
    </row>
    <row r="92" spans="4:37" ht="18" customHeight="1">
      <c r="D92" s="40"/>
      <c r="E92" s="40"/>
      <c r="F92" s="40"/>
      <c r="G92" s="40"/>
      <c r="H92" s="40"/>
      <c r="I92" s="40"/>
      <c r="J92" s="40"/>
      <c r="K92" s="40"/>
      <c r="L92" s="40"/>
      <c r="M92" s="40"/>
      <c r="N92" s="40"/>
      <c r="O92" s="40"/>
      <c r="P92" s="40"/>
      <c r="Q92" s="40"/>
      <c r="R92" s="40"/>
      <c r="S92" s="40"/>
      <c r="T92" s="40"/>
      <c r="U92" s="40"/>
      <c r="V92" s="40"/>
      <c r="W92" s="36"/>
      <c r="AA92" s="37"/>
      <c r="AB92" s="37"/>
      <c r="AC92" s="37"/>
      <c r="AD92" s="37"/>
      <c r="AE92" s="37"/>
      <c r="AF92" s="37"/>
      <c r="AG92" s="37"/>
      <c r="AH92" s="37"/>
      <c r="AI92" s="37"/>
      <c r="AJ92" s="37"/>
      <c r="AK92" s="37"/>
    </row>
    <row r="93" spans="1:26" s="37" customFormat="1" ht="15.75">
      <c r="A93" s="3"/>
      <c r="B93" s="29"/>
      <c r="C93" s="29"/>
      <c r="D93" s="40"/>
      <c r="E93" s="40"/>
      <c r="F93" s="40"/>
      <c r="G93" s="40"/>
      <c r="H93" s="40"/>
      <c r="I93" s="40"/>
      <c r="J93" s="40"/>
      <c r="K93" s="40"/>
      <c r="L93" s="40"/>
      <c r="M93" s="40"/>
      <c r="N93" s="40"/>
      <c r="O93" s="40"/>
      <c r="P93" s="40"/>
      <c r="Q93" s="40"/>
      <c r="R93" s="40"/>
      <c r="S93" s="40"/>
      <c r="T93" s="40"/>
      <c r="U93" s="40"/>
      <c r="V93" s="40"/>
      <c r="W93" s="36"/>
      <c r="X93" s="3"/>
      <c r="Y93" s="29"/>
      <c r="Z93" s="3"/>
    </row>
    <row r="94" spans="1:26" s="37" customFormat="1" ht="15.75">
      <c r="A94" s="3"/>
      <c r="B94" s="29"/>
      <c r="C94" s="29"/>
      <c r="D94" s="40"/>
      <c r="E94" s="40"/>
      <c r="F94" s="40"/>
      <c r="G94" s="40"/>
      <c r="H94" s="40"/>
      <c r="I94" s="40"/>
      <c r="J94" s="40"/>
      <c r="K94" s="40"/>
      <c r="L94" s="40"/>
      <c r="M94" s="40"/>
      <c r="N94" s="40"/>
      <c r="O94" s="40"/>
      <c r="P94" s="40"/>
      <c r="Q94" s="40"/>
      <c r="R94" s="40"/>
      <c r="S94" s="40"/>
      <c r="T94" s="40"/>
      <c r="U94" s="40"/>
      <c r="V94" s="40"/>
      <c r="W94" s="36"/>
      <c r="X94" s="3"/>
      <c r="Y94" s="29"/>
      <c r="Z94" s="3"/>
    </row>
    <row r="95" spans="1:26" s="37" customFormat="1" ht="15.75">
      <c r="A95" s="3"/>
      <c r="B95" s="29"/>
      <c r="C95" s="29"/>
      <c r="D95" s="40"/>
      <c r="E95" s="40"/>
      <c r="F95" s="40"/>
      <c r="G95" s="40"/>
      <c r="H95" s="40"/>
      <c r="I95" s="40"/>
      <c r="J95" s="40"/>
      <c r="K95" s="40"/>
      <c r="L95" s="40"/>
      <c r="M95" s="40"/>
      <c r="N95" s="40"/>
      <c r="O95" s="40"/>
      <c r="P95" s="40"/>
      <c r="Q95" s="40"/>
      <c r="R95" s="40"/>
      <c r="S95" s="40"/>
      <c r="T95" s="40"/>
      <c r="U95" s="40"/>
      <c r="V95" s="40"/>
      <c r="W95" s="36"/>
      <c r="X95" s="3"/>
      <c r="Y95" s="29"/>
      <c r="Z95" s="3"/>
    </row>
    <row r="96" spans="1:36" s="37" customFormat="1" ht="15.75">
      <c r="A96" s="3"/>
      <c r="B96" s="29"/>
      <c r="C96" s="29"/>
      <c r="D96" s="40"/>
      <c r="E96" s="40"/>
      <c r="F96" s="40"/>
      <c r="G96" s="40"/>
      <c r="H96" s="40"/>
      <c r="I96" s="40"/>
      <c r="J96" s="40"/>
      <c r="K96" s="40"/>
      <c r="L96" s="40"/>
      <c r="M96" s="40"/>
      <c r="N96" s="40"/>
      <c r="O96" s="40"/>
      <c r="P96" s="40"/>
      <c r="Q96" s="40"/>
      <c r="R96" s="40"/>
      <c r="S96" s="40"/>
      <c r="T96" s="40"/>
      <c r="U96" s="40"/>
      <c r="V96" s="40"/>
      <c r="W96" s="36"/>
      <c r="X96" s="3"/>
      <c r="Y96" s="29"/>
      <c r="Z96" s="3"/>
      <c r="AA96" s="3"/>
      <c r="AB96" s="3"/>
      <c r="AC96" s="3"/>
      <c r="AD96" s="3"/>
      <c r="AE96" s="3"/>
      <c r="AF96" s="3"/>
      <c r="AG96" s="3"/>
      <c r="AH96" s="3"/>
      <c r="AI96" s="3"/>
      <c r="AJ96" s="3"/>
    </row>
    <row r="97" spans="1:36" s="37" customFormat="1" ht="15.75">
      <c r="A97" s="3"/>
      <c r="B97" s="29"/>
      <c r="C97" s="29"/>
      <c r="D97" s="40"/>
      <c r="E97" s="40"/>
      <c r="F97" s="40"/>
      <c r="G97" s="40"/>
      <c r="H97" s="40"/>
      <c r="I97" s="40"/>
      <c r="J97" s="40"/>
      <c r="K97" s="40"/>
      <c r="L97" s="40"/>
      <c r="M97" s="40"/>
      <c r="N97" s="40"/>
      <c r="O97" s="40"/>
      <c r="P97" s="40"/>
      <c r="Q97" s="40"/>
      <c r="R97" s="40"/>
      <c r="S97" s="40"/>
      <c r="T97" s="40"/>
      <c r="U97" s="40"/>
      <c r="V97" s="40"/>
      <c r="W97" s="36"/>
      <c r="X97" s="3"/>
      <c r="Y97" s="29"/>
      <c r="Z97" s="3"/>
      <c r="AA97" s="3"/>
      <c r="AB97" s="3"/>
      <c r="AC97" s="3"/>
      <c r="AD97" s="3"/>
      <c r="AE97" s="3"/>
      <c r="AF97" s="3"/>
      <c r="AG97" s="3"/>
      <c r="AH97" s="3"/>
      <c r="AI97" s="3"/>
      <c r="AJ97" s="3"/>
    </row>
    <row r="98" spans="1:37" s="37" customFormat="1" ht="15.75">
      <c r="A98" s="3"/>
      <c r="B98" s="29"/>
      <c r="C98" s="29"/>
      <c r="D98" s="39"/>
      <c r="E98" s="39"/>
      <c r="F98" s="39"/>
      <c r="G98" s="39"/>
      <c r="H98" s="39"/>
      <c r="I98" s="39"/>
      <c r="J98" s="39"/>
      <c r="K98" s="39"/>
      <c r="L98" s="39"/>
      <c r="M98" s="39"/>
      <c r="N98" s="39"/>
      <c r="O98" s="39"/>
      <c r="P98" s="39"/>
      <c r="Q98" s="39"/>
      <c r="R98" s="39"/>
      <c r="S98" s="39"/>
      <c r="T98" s="39"/>
      <c r="U98" s="39"/>
      <c r="V98" s="39"/>
      <c r="W98" s="36"/>
      <c r="X98" s="3"/>
      <c r="Y98" s="29"/>
      <c r="Z98" s="3"/>
      <c r="AA98" s="3"/>
      <c r="AB98" s="3"/>
      <c r="AC98" s="3"/>
      <c r="AD98" s="3"/>
      <c r="AE98" s="3"/>
      <c r="AF98" s="3"/>
      <c r="AG98" s="3"/>
      <c r="AH98" s="3"/>
      <c r="AI98" s="3"/>
      <c r="AJ98" s="3"/>
      <c r="AK98" s="3"/>
    </row>
    <row r="99" spans="1:36" s="37" customFormat="1" ht="15.75">
      <c r="A99" s="3"/>
      <c r="B99" s="29"/>
      <c r="C99" s="29"/>
      <c r="D99" s="40"/>
      <c r="E99" s="40"/>
      <c r="F99" s="40"/>
      <c r="G99" s="40"/>
      <c r="H99" s="40"/>
      <c r="I99" s="40"/>
      <c r="J99" s="40"/>
      <c r="K99" s="40"/>
      <c r="L99" s="40"/>
      <c r="M99" s="40"/>
      <c r="N99" s="40"/>
      <c r="O99" s="40"/>
      <c r="P99" s="40"/>
      <c r="Q99" s="40"/>
      <c r="R99" s="40"/>
      <c r="S99" s="40"/>
      <c r="T99" s="40"/>
      <c r="U99" s="40"/>
      <c r="V99" s="40"/>
      <c r="W99" s="20"/>
      <c r="X99" s="3"/>
      <c r="Y99" s="29"/>
      <c r="Z99" s="3"/>
      <c r="AA99" s="3"/>
      <c r="AB99" s="3"/>
      <c r="AC99" s="3"/>
      <c r="AD99" s="3"/>
      <c r="AE99" s="3"/>
      <c r="AF99" s="3"/>
      <c r="AG99" s="3"/>
      <c r="AH99" s="3"/>
      <c r="AI99" s="3"/>
      <c r="AJ99" s="3"/>
    </row>
    <row r="100" spans="4:23" ht="15.75">
      <c r="D100" s="40"/>
      <c r="E100" s="40"/>
      <c r="F100" s="40"/>
      <c r="G100" s="40"/>
      <c r="H100" s="40"/>
      <c r="I100" s="40"/>
      <c r="J100" s="40"/>
      <c r="K100" s="40"/>
      <c r="L100" s="40"/>
      <c r="M100" s="40"/>
      <c r="N100" s="40"/>
      <c r="O100" s="40"/>
      <c r="P100" s="40"/>
      <c r="Q100" s="40"/>
      <c r="R100" s="40"/>
      <c r="S100" s="40"/>
      <c r="T100" s="40"/>
      <c r="U100" s="40"/>
      <c r="V100" s="40"/>
      <c r="W100" s="37"/>
    </row>
    <row r="101" spans="4:37" ht="15.75">
      <c r="D101" s="40"/>
      <c r="E101" s="40"/>
      <c r="F101" s="40"/>
      <c r="G101" s="40"/>
      <c r="H101" s="40"/>
      <c r="I101" s="40"/>
      <c r="J101" s="40"/>
      <c r="K101" s="40"/>
      <c r="L101" s="40"/>
      <c r="M101" s="40"/>
      <c r="N101" s="40"/>
      <c r="O101" s="40"/>
      <c r="P101" s="40"/>
      <c r="Q101" s="40"/>
      <c r="R101" s="40"/>
      <c r="S101" s="40"/>
      <c r="T101" s="40"/>
      <c r="U101" s="40"/>
      <c r="V101" s="40"/>
      <c r="W101" s="29"/>
      <c r="AK101" s="37"/>
    </row>
    <row r="102" spans="4:37" ht="15.75">
      <c r="D102" s="40"/>
      <c r="E102" s="40"/>
      <c r="F102" s="40"/>
      <c r="G102" s="40"/>
      <c r="H102" s="40"/>
      <c r="I102" s="40"/>
      <c r="J102" s="40"/>
      <c r="K102" s="40"/>
      <c r="L102" s="40"/>
      <c r="M102" s="40"/>
      <c r="N102" s="40"/>
      <c r="O102" s="40"/>
      <c r="P102" s="40"/>
      <c r="Q102" s="40"/>
      <c r="R102" s="40"/>
      <c r="S102" s="40"/>
      <c r="T102" s="40"/>
      <c r="U102" s="40"/>
      <c r="V102" s="40"/>
      <c r="W102" s="37"/>
      <c r="AK102" s="37"/>
    </row>
    <row r="103" spans="4:37" ht="15.75">
      <c r="D103" s="40"/>
      <c r="E103" s="40"/>
      <c r="F103" s="40"/>
      <c r="G103" s="40"/>
      <c r="H103" s="40"/>
      <c r="I103" s="40"/>
      <c r="J103" s="40"/>
      <c r="K103" s="40"/>
      <c r="L103" s="40"/>
      <c r="M103" s="40"/>
      <c r="N103" s="40"/>
      <c r="O103" s="40"/>
      <c r="P103" s="40"/>
      <c r="Q103" s="40"/>
      <c r="R103" s="40"/>
      <c r="S103" s="40"/>
      <c r="T103" s="40"/>
      <c r="U103" s="40"/>
      <c r="V103" s="40"/>
      <c r="W103" s="37"/>
      <c r="AK103" s="37"/>
    </row>
    <row r="104" spans="4:37" ht="15.75">
      <c r="D104" s="40"/>
      <c r="E104" s="40"/>
      <c r="F104" s="40"/>
      <c r="G104" s="40"/>
      <c r="H104" s="40"/>
      <c r="I104" s="40"/>
      <c r="J104" s="40"/>
      <c r="K104" s="40"/>
      <c r="L104" s="40"/>
      <c r="M104" s="40"/>
      <c r="N104" s="40"/>
      <c r="O104" s="40"/>
      <c r="P104" s="40"/>
      <c r="Q104" s="40"/>
      <c r="R104" s="40"/>
      <c r="S104" s="40"/>
      <c r="T104" s="40"/>
      <c r="U104" s="40"/>
      <c r="V104" s="40"/>
      <c r="W104" s="37"/>
      <c r="AK104" s="37"/>
    </row>
    <row r="105" spans="4:37" ht="15.75">
      <c r="D105" s="39"/>
      <c r="E105" s="39"/>
      <c r="F105" s="39"/>
      <c r="G105" s="39"/>
      <c r="H105" s="39"/>
      <c r="I105" s="39"/>
      <c r="J105" s="39"/>
      <c r="K105" s="39"/>
      <c r="L105" s="39"/>
      <c r="M105" s="39"/>
      <c r="N105" s="39"/>
      <c r="O105" s="39"/>
      <c r="P105" s="39"/>
      <c r="Q105" s="39"/>
      <c r="R105" s="39"/>
      <c r="S105" s="39"/>
      <c r="T105" s="39"/>
      <c r="U105" s="39"/>
      <c r="V105" s="39"/>
      <c r="W105" s="37"/>
      <c r="AK105" s="37"/>
    </row>
    <row r="106" spans="4:37" ht="15.75">
      <c r="D106" s="39"/>
      <c r="E106" s="39"/>
      <c r="F106" s="39"/>
      <c r="G106" s="39"/>
      <c r="H106" s="39"/>
      <c r="I106" s="39"/>
      <c r="J106" s="39"/>
      <c r="K106" s="39"/>
      <c r="L106" s="39"/>
      <c r="M106" s="39"/>
      <c r="N106" s="39"/>
      <c r="O106" s="39"/>
      <c r="P106" s="39"/>
      <c r="Q106" s="39"/>
      <c r="R106" s="39"/>
      <c r="S106" s="39"/>
      <c r="T106" s="39"/>
      <c r="U106" s="39"/>
      <c r="V106" s="39"/>
      <c r="W106" s="37"/>
      <c r="AK106" s="37"/>
    </row>
    <row r="107" spans="4:37" ht="15.75">
      <c r="D107" s="40"/>
      <c r="E107" s="40"/>
      <c r="F107" s="40"/>
      <c r="G107" s="40"/>
      <c r="H107" s="40"/>
      <c r="I107" s="40"/>
      <c r="J107" s="40"/>
      <c r="K107" s="40"/>
      <c r="L107" s="40"/>
      <c r="M107" s="40"/>
      <c r="N107" s="40"/>
      <c r="O107" s="40"/>
      <c r="P107" s="40"/>
      <c r="Q107" s="40"/>
      <c r="R107" s="40"/>
      <c r="S107" s="40"/>
      <c r="T107" s="40"/>
      <c r="U107" s="40"/>
      <c r="V107" s="40"/>
      <c r="W107" s="37"/>
      <c r="AK107" s="37"/>
    </row>
    <row r="108" spans="4:23" ht="15.75">
      <c r="D108" s="40"/>
      <c r="E108" s="40"/>
      <c r="F108" s="40"/>
      <c r="G108" s="40"/>
      <c r="H108" s="40"/>
      <c r="I108" s="40"/>
      <c r="J108" s="40"/>
      <c r="K108" s="40"/>
      <c r="L108" s="40"/>
      <c r="M108" s="40"/>
      <c r="N108" s="40"/>
      <c r="O108" s="40"/>
      <c r="P108" s="40"/>
      <c r="Q108" s="40"/>
      <c r="R108" s="40"/>
      <c r="S108" s="40"/>
      <c r="T108" s="40"/>
      <c r="U108" s="40"/>
      <c r="V108" s="40"/>
      <c r="W108" s="37"/>
    </row>
    <row r="109" spans="4:22" ht="15.75">
      <c r="D109" s="46"/>
      <c r="E109" s="46"/>
      <c r="F109" s="46"/>
      <c r="G109" s="46"/>
      <c r="H109" s="46"/>
      <c r="I109" s="46"/>
      <c r="J109" s="46"/>
      <c r="K109" s="46"/>
      <c r="L109" s="46"/>
      <c r="M109" s="46"/>
      <c r="N109" s="46"/>
      <c r="O109" s="46"/>
      <c r="P109" s="46"/>
      <c r="Q109" s="46"/>
      <c r="R109" s="46"/>
      <c r="S109" s="46"/>
      <c r="T109" s="46"/>
      <c r="U109" s="46"/>
      <c r="V109" s="46"/>
    </row>
    <row r="110" spans="4:22" ht="15.75">
      <c r="D110" s="44"/>
      <c r="E110" s="44"/>
      <c r="F110" s="44"/>
      <c r="G110" s="44"/>
      <c r="H110" s="44"/>
      <c r="I110" s="44"/>
      <c r="J110" s="44"/>
      <c r="K110" s="44"/>
      <c r="L110" s="44"/>
      <c r="M110" s="44"/>
      <c r="N110" s="44"/>
      <c r="O110" s="44"/>
      <c r="P110" s="44"/>
      <c r="Q110" s="44"/>
      <c r="R110" s="44"/>
      <c r="S110" s="44"/>
      <c r="T110" s="44"/>
      <c r="U110" s="44"/>
      <c r="V110" s="44"/>
    </row>
    <row r="111" spans="4:22" ht="15.75">
      <c r="D111" s="45"/>
      <c r="E111" s="45"/>
      <c r="F111" s="45"/>
      <c r="G111" s="45"/>
      <c r="H111" s="45"/>
      <c r="I111" s="45"/>
      <c r="J111" s="45"/>
      <c r="K111" s="45"/>
      <c r="L111" s="45"/>
      <c r="M111" s="45"/>
      <c r="N111" s="45"/>
      <c r="O111" s="45"/>
      <c r="P111" s="45"/>
      <c r="Q111" s="45"/>
      <c r="R111" s="45"/>
      <c r="S111" s="45"/>
      <c r="T111" s="45"/>
      <c r="U111" s="45"/>
      <c r="V111" s="45"/>
    </row>
    <row r="113" spans="4:22" ht="15.75">
      <c r="D113" s="45"/>
      <c r="E113" s="45"/>
      <c r="F113" s="45"/>
      <c r="G113" s="45"/>
      <c r="H113" s="45"/>
      <c r="I113" s="45"/>
      <c r="J113" s="45"/>
      <c r="K113" s="45"/>
      <c r="L113" s="45"/>
      <c r="M113" s="45"/>
      <c r="N113" s="45"/>
      <c r="O113" s="45"/>
      <c r="P113" s="45"/>
      <c r="Q113" s="45"/>
      <c r="R113" s="45"/>
      <c r="S113" s="45"/>
      <c r="T113" s="45"/>
      <c r="U113" s="45"/>
      <c r="V113" s="45"/>
    </row>
    <row r="114" spans="4:22" ht="15.75">
      <c r="D114" s="45"/>
      <c r="E114" s="45"/>
      <c r="F114" s="45"/>
      <c r="G114" s="45"/>
      <c r="H114" s="45"/>
      <c r="I114" s="45"/>
      <c r="J114" s="45"/>
      <c r="K114" s="45"/>
      <c r="L114" s="45"/>
      <c r="M114" s="45"/>
      <c r="N114" s="45"/>
      <c r="O114" s="45"/>
      <c r="P114" s="45"/>
      <c r="Q114" s="45"/>
      <c r="R114" s="45"/>
      <c r="S114" s="45"/>
      <c r="T114" s="45"/>
      <c r="U114" s="45"/>
      <c r="V114" s="45"/>
    </row>
    <row r="115" spans="4:22" ht="15.75">
      <c r="D115" s="45"/>
      <c r="E115" s="45"/>
      <c r="F115" s="45"/>
      <c r="G115" s="45"/>
      <c r="H115" s="45"/>
      <c r="I115" s="45"/>
      <c r="J115" s="45"/>
      <c r="K115" s="45"/>
      <c r="L115" s="45"/>
      <c r="M115" s="45"/>
      <c r="N115" s="45"/>
      <c r="O115" s="45"/>
      <c r="P115" s="45"/>
      <c r="Q115" s="45"/>
      <c r="R115" s="45"/>
      <c r="S115" s="45"/>
      <c r="T115" s="45"/>
      <c r="U115" s="45"/>
      <c r="V115" s="45"/>
    </row>
    <row r="116" spans="4:22" ht="15.75">
      <c r="D116" s="45"/>
      <c r="E116" s="45"/>
      <c r="F116" s="45"/>
      <c r="G116" s="45"/>
      <c r="H116" s="45"/>
      <c r="I116" s="45"/>
      <c r="J116" s="45"/>
      <c r="K116" s="45"/>
      <c r="L116" s="45"/>
      <c r="M116" s="45"/>
      <c r="N116" s="45"/>
      <c r="O116" s="45"/>
      <c r="P116" s="45"/>
      <c r="Q116" s="45"/>
      <c r="R116" s="45"/>
      <c r="S116" s="45"/>
      <c r="T116" s="45"/>
      <c r="U116" s="45"/>
      <c r="V116" s="45"/>
    </row>
    <row r="117" spans="4:22" ht="15.75">
      <c r="D117" s="45"/>
      <c r="E117" s="45"/>
      <c r="F117" s="45"/>
      <c r="G117" s="45"/>
      <c r="H117" s="45"/>
      <c r="I117" s="45"/>
      <c r="J117" s="45"/>
      <c r="K117" s="45"/>
      <c r="L117" s="45"/>
      <c r="M117" s="45"/>
      <c r="N117" s="45"/>
      <c r="O117" s="45"/>
      <c r="P117" s="45"/>
      <c r="Q117" s="45"/>
      <c r="R117" s="45"/>
      <c r="S117" s="45"/>
      <c r="T117" s="45"/>
      <c r="U117" s="45"/>
      <c r="V117" s="45"/>
    </row>
    <row r="118" spans="4:22" ht="15.75">
      <c r="D118" s="45"/>
      <c r="E118" s="45"/>
      <c r="F118" s="45"/>
      <c r="G118" s="45"/>
      <c r="H118" s="45"/>
      <c r="I118" s="45"/>
      <c r="J118" s="45"/>
      <c r="K118" s="45"/>
      <c r="L118" s="45"/>
      <c r="M118" s="45"/>
      <c r="N118" s="45"/>
      <c r="O118" s="45"/>
      <c r="P118" s="45"/>
      <c r="Q118" s="45"/>
      <c r="R118" s="45"/>
      <c r="S118" s="45"/>
      <c r="T118" s="45"/>
      <c r="U118" s="45"/>
      <c r="V118" s="45"/>
    </row>
    <row r="119" spans="4:22" ht="15.75">
      <c r="D119" s="45"/>
      <c r="E119" s="45"/>
      <c r="F119" s="45"/>
      <c r="G119" s="45"/>
      <c r="H119" s="45"/>
      <c r="I119" s="45"/>
      <c r="J119" s="45"/>
      <c r="K119" s="45"/>
      <c r="L119" s="45"/>
      <c r="M119" s="45"/>
      <c r="N119" s="45"/>
      <c r="O119" s="45"/>
      <c r="P119" s="45"/>
      <c r="Q119" s="45"/>
      <c r="R119" s="45"/>
      <c r="S119" s="45"/>
      <c r="T119" s="45"/>
      <c r="U119" s="45"/>
      <c r="V119" s="45"/>
    </row>
  </sheetData>
  <mergeCells count="1">
    <mergeCell ref="Y5:Z5"/>
  </mergeCells>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75"/>
  <sheetViews>
    <sheetView zoomScale="75" zoomScaleNormal="75" workbookViewId="0" topLeftCell="A1"/>
  </sheetViews>
  <sheetFormatPr defaultColWidth="11.421875" defaultRowHeight="12.75"/>
  <cols>
    <col min="1" max="1" width="92.140625" style="3" customWidth="1"/>
    <col min="2" max="2" width="19.7109375" style="29" customWidth="1"/>
    <col min="3" max="21" width="23.421875" style="20" hidden="1" customWidth="1"/>
    <col min="22" max="22" width="4.00390625" style="3" customWidth="1"/>
    <col min="23" max="23" width="17.8515625" style="3" customWidth="1"/>
    <col min="24" max="24" width="11.421875" style="3" customWidth="1"/>
    <col min="25" max="25" width="14.28125" style="3" customWidth="1"/>
    <col min="26" max="26" width="18.8515625" style="3" customWidth="1"/>
    <col min="27" max="16384" width="11.421875" style="3" customWidth="1"/>
  </cols>
  <sheetData>
    <row r="1" spans="1:97" ht="60" customHeight="1">
      <c r="A1" s="8"/>
      <c r="B1" s="9"/>
      <c r="C1" s="18"/>
      <c r="D1" s="18"/>
      <c r="E1" s="18"/>
      <c r="F1" s="18"/>
      <c r="G1" s="18"/>
      <c r="H1" s="18"/>
      <c r="I1" s="18"/>
      <c r="J1" s="18"/>
      <c r="K1" s="18"/>
      <c r="L1" s="18"/>
      <c r="M1" s="18"/>
      <c r="N1" s="18"/>
      <c r="O1" s="18"/>
      <c r="P1" s="18"/>
      <c r="Q1" s="18"/>
      <c r="R1" s="18"/>
      <c r="S1" s="18"/>
      <c r="T1" s="18"/>
      <c r="U1" s="18"/>
      <c r="V1" s="9"/>
      <c r="W1" s="9"/>
      <c r="X1" s="9"/>
      <c r="Y1" s="10" t="s">
        <v>22</v>
      </c>
      <c r="Z1" s="11">
        <f>Balance!Z1</f>
        <v>1995</v>
      </c>
      <c r="AA1" s="51"/>
      <c r="AB1" s="51"/>
      <c r="AC1" s="51"/>
      <c r="AD1" s="51"/>
      <c r="AE1" s="51"/>
      <c r="AF1" s="51"/>
      <c r="AG1" s="51"/>
      <c r="AH1" s="51"/>
      <c r="AI1" s="51"/>
      <c r="AJ1" s="51"/>
      <c r="AK1" s="51"/>
      <c r="AL1" s="51"/>
      <c r="AM1" s="51"/>
      <c r="AN1" s="51"/>
      <c r="AO1" s="51"/>
      <c r="AP1" s="51"/>
      <c r="AQ1" s="51"/>
      <c r="AR1" s="51"/>
      <c r="AS1" s="51"/>
      <c r="AT1" s="51"/>
      <c r="AU1" s="51"/>
      <c r="AV1" s="52"/>
      <c r="AW1" s="52"/>
      <c r="AX1" s="52"/>
      <c r="AY1" s="52"/>
      <c r="AZ1" s="52"/>
      <c r="BA1" s="52"/>
      <c r="BB1" s="52"/>
      <c r="BC1" s="52"/>
      <c r="BD1" s="52"/>
      <c r="BE1" s="52"/>
      <c r="BF1" s="52"/>
      <c r="BG1" s="52"/>
      <c r="BH1" s="52"/>
      <c r="BI1" s="52"/>
      <c r="BJ1" s="52"/>
      <c r="BK1" s="52"/>
      <c r="BL1" s="52"/>
      <c r="BM1" s="5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ht="12.95" customHeight="1" thickBot="1">
      <c r="A2" s="8"/>
      <c r="B2" s="9"/>
      <c r="C2" s="18"/>
      <c r="D2" s="18"/>
      <c r="E2" s="18"/>
      <c r="F2" s="18"/>
      <c r="G2" s="18"/>
      <c r="H2" s="18"/>
      <c r="I2" s="18"/>
      <c r="J2" s="18"/>
      <c r="K2" s="18"/>
      <c r="L2" s="18"/>
      <c r="M2" s="18"/>
      <c r="N2" s="18"/>
      <c r="O2" s="18"/>
      <c r="P2" s="18"/>
      <c r="Q2" s="18"/>
      <c r="R2" s="18"/>
      <c r="S2" s="18"/>
      <c r="T2" s="18"/>
      <c r="U2" s="18"/>
      <c r="V2" s="9"/>
      <c r="W2" s="9"/>
      <c r="X2" s="9"/>
      <c r="Y2" s="12"/>
      <c r="Z2" s="12"/>
      <c r="AA2" s="51"/>
      <c r="AB2" s="51"/>
      <c r="AC2" s="51"/>
      <c r="AD2" s="51"/>
      <c r="AE2" s="51"/>
      <c r="AF2" s="51"/>
      <c r="AG2" s="51"/>
      <c r="AH2" s="51"/>
      <c r="AI2" s="51"/>
      <c r="AJ2" s="51"/>
      <c r="AK2" s="51"/>
      <c r="AL2" s="51"/>
      <c r="AM2" s="51"/>
      <c r="AN2" s="51"/>
      <c r="AO2" s="51"/>
      <c r="AP2" s="51"/>
      <c r="AQ2" s="51"/>
      <c r="AR2" s="51"/>
      <c r="AS2" s="51"/>
      <c r="AT2" s="51"/>
      <c r="AU2" s="51"/>
      <c r="AV2" s="52"/>
      <c r="AW2" s="52"/>
      <c r="AX2" s="52"/>
      <c r="AY2" s="52"/>
      <c r="AZ2" s="52"/>
      <c r="BA2" s="52"/>
      <c r="BB2" s="52"/>
      <c r="BC2" s="52"/>
      <c r="BD2" s="52"/>
      <c r="BE2" s="52"/>
      <c r="BF2" s="52"/>
      <c r="BG2" s="52"/>
      <c r="BH2" s="52"/>
      <c r="BI2" s="52"/>
      <c r="BJ2" s="52"/>
      <c r="BK2" s="52"/>
      <c r="BL2" s="52"/>
      <c r="BM2" s="5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row>
    <row r="3" spans="1:97" ht="33" customHeight="1">
      <c r="A3" s="77" t="str">
        <f>"                                            "&amp;"SUBSECTOR EMPRESARIAL"</f>
        <v xml:space="preserve">                                            SUBSECTOR EMPRESARIAL</v>
      </c>
      <c r="B3" s="13"/>
      <c r="C3" s="18"/>
      <c r="D3" s="18"/>
      <c r="E3" s="18"/>
      <c r="F3" s="18"/>
      <c r="G3" s="18"/>
      <c r="H3" s="18"/>
      <c r="I3" s="18"/>
      <c r="J3" s="18"/>
      <c r="K3" s="18"/>
      <c r="L3" s="18"/>
      <c r="M3" s="18"/>
      <c r="N3" s="18"/>
      <c r="O3" s="18"/>
      <c r="P3" s="18"/>
      <c r="Q3" s="18"/>
      <c r="R3" s="18"/>
      <c r="S3" s="18"/>
      <c r="T3" s="18"/>
      <c r="U3" s="18"/>
      <c r="V3" s="13"/>
      <c r="W3" s="14"/>
      <c r="X3" s="14"/>
      <c r="Y3" s="15"/>
      <c r="Z3" s="16"/>
      <c r="AA3" s="51"/>
      <c r="AB3" s="51"/>
      <c r="AC3" s="51"/>
      <c r="AD3" s="51"/>
      <c r="AE3" s="51"/>
      <c r="AF3" s="51"/>
      <c r="AG3" s="51"/>
      <c r="AH3" s="51"/>
      <c r="AI3" s="51"/>
      <c r="AJ3" s="51"/>
      <c r="AK3" s="51"/>
      <c r="AL3" s="51"/>
      <c r="AM3" s="51"/>
      <c r="AN3" s="51"/>
      <c r="AO3" s="51"/>
      <c r="AP3" s="51"/>
      <c r="AQ3" s="51"/>
      <c r="AR3" s="51"/>
      <c r="AS3" s="51"/>
      <c r="AT3" s="51"/>
      <c r="AU3" s="51"/>
      <c r="AV3" s="53"/>
      <c r="AW3" s="53"/>
      <c r="AX3" s="53"/>
      <c r="AY3" s="53"/>
      <c r="AZ3" s="53"/>
      <c r="BA3" s="53"/>
      <c r="BB3" s="53"/>
      <c r="BC3" s="53"/>
      <c r="BD3" s="53"/>
      <c r="BE3" s="53"/>
      <c r="BF3" s="53"/>
      <c r="BG3" s="53"/>
      <c r="BH3" s="53"/>
      <c r="BI3" s="53"/>
      <c r="BJ3" s="53"/>
      <c r="BK3" s="53"/>
      <c r="BL3" s="53"/>
      <c r="BM3" s="53"/>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97" ht="20.1" customHeight="1">
      <c r="A4" s="17" t="s">
        <v>45</v>
      </c>
      <c r="B4" s="18"/>
      <c r="C4" s="18"/>
      <c r="D4" s="18"/>
      <c r="E4" s="18"/>
      <c r="F4" s="18"/>
      <c r="G4" s="18"/>
      <c r="H4" s="18"/>
      <c r="I4" s="47"/>
      <c r="J4" s="47"/>
      <c r="K4" s="47"/>
      <c r="L4" s="47"/>
      <c r="M4" s="47"/>
      <c r="N4" s="47"/>
      <c r="O4" s="47"/>
      <c r="P4" s="47"/>
      <c r="Q4" s="47"/>
      <c r="R4" s="47"/>
      <c r="S4" s="47"/>
      <c r="T4" s="47"/>
      <c r="U4" s="47"/>
      <c r="V4" s="47"/>
      <c r="W4" s="51"/>
      <c r="X4" s="51"/>
      <c r="Y4" s="51"/>
      <c r="Z4" s="51"/>
      <c r="AA4" s="3"/>
      <c r="AB4" s="3"/>
      <c r="AC4" s="3"/>
      <c r="AD4" s="3"/>
      <c r="AE4" s="51"/>
      <c r="AF4" s="51"/>
      <c r="AG4" s="51"/>
      <c r="AH4" s="51"/>
      <c r="AI4" s="51"/>
      <c r="AJ4" s="51"/>
      <c r="AK4" s="51"/>
      <c r="AL4" s="51"/>
      <c r="AM4" s="51"/>
      <c r="AN4" s="51"/>
      <c r="AO4" s="51"/>
      <c r="AP4" s="51"/>
      <c r="AQ4" s="51"/>
      <c r="AR4" s="51"/>
      <c r="AS4" s="51"/>
      <c r="AT4" s="51"/>
      <c r="AU4" s="51"/>
      <c r="AV4" s="53"/>
      <c r="AW4" s="53"/>
      <c r="AX4" s="53"/>
      <c r="AY4" s="53"/>
      <c r="AZ4" s="53"/>
      <c r="BA4" s="53"/>
      <c r="BB4" s="53"/>
      <c r="BC4" s="53"/>
      <c r="BD4" s="53"/>
      <c r="BE4" s="53"/>
      <c r="BF4" s="53"/>
      <c r="BG4" s="53"/>
      <c r="BH4" s="53"/>
      <c r="BI4" s="53"/>
      <c r="BJ4" s="53"/>
      <c r="BK4" s="53"/>
      <c r="BL4" s="53"/>
      <c r="BM4" s="53"/>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101" ht="18" customHeight="1" thickBot="1">
      <c r="A5" s="21"/>
      <c r="B5" s="22"/>
      <c r="C5" s="47"/>
      <c r="D5" s="47"/>
      <c r="E5" s="47"/>
      <c r="F5" s="47"/>
      <c r="G5" s="47"/>
      <c r="H5" s="47"/>
      <c r="I5" s="47"/>
      <c r="J5" s="47"/>
      <c r="K5" s="47"/>
      <c r="L5" s="47"/>
      <c r="M5" s="47"/>
      <c r="N5" s="47"/>
      <c r="O5" s="47"/>
      <c r="P5" s="47"/>
      <c r="Q5" s="47"/>
      <c r="R5" s="47"/>
      <c r="S5" s="47"/>
      <c r="T5" s="47"/>
      <c r="U5" s="20"/>
      <c r="V5" s="3"/>
      <c r="W5" s="22"/>
      <c r="X5" s="22"/>
      <c r="Y5" s="78" t="str">
        <f>"Población a 01/01/"&amp;Z1</f>
        <v>Población a 01/01/1995</v>
      </c>
      <c r="Z5" s="79">
        <f>Balance!Y5</f>
        <v>3969401</v>
      </c>
      <c r="AA5" s="3"/>
      <c r="AB5" s="3"/>
      <c r="AC5" s="3"/>
      <c r="AD5" s="3"/>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row>
    <row r="6" spans="1:97" ht="15" customHeight="1">
      <c r="A6" s="23"/>
      <c r="B6" s="24"/>
      <c r="C6" s="47"/>
      <c r="D6" s="47"/>
      <c r="E6" s="47"/>
      <c r="F6" s="47"/>
      <c r="G6" s="47"/>
      <c r="H6" s="47"/>
      <c r="I6" s="47"/>
      <c r="J6" s="47"/>
      <c r="K6" s="47"/>
      <c r="L6" s="47"/>
      <c r="M6" s="47"/>
      <c r="N6" s="47"/>
      <c r="O6" s="47"/>
      <c r="P6" s="47"/>
      <c r="Q6" s="47"/>
      <c r="R6" s="47"/>
      <c r="S6" s="47"/>
      <c r="T6" s="47"/>
      <c r="U6" s="20"/>
      <c r="V6" s="3"/>
      <c r="W6" s="24"/>
      <c r="X6" s="25"/>
      <c r="Y6" s="19"/>
      <c r="Z6" s="19"/>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97" ht="12.95" customHeight="1">
      <c r="A7" s="23"/>
      <c r="B7" s="41"/>
      <c r="C7" s="41"/>
      <c r="D7" s="41"/>
      <c r="E7" s="41"/>
      <c r="F7" s="41"/>
      <c r="G7" s="41"/>
      <c r="H7" s="41"/>
      <c r="I7" s="41"/>
      <c r="J7" s="1"/>
      <c r="K7" s="47"/>
      <c r="L7" s="1"/>
      <c r="M7" s="47"/>
      <c r="N7" s="47"/>
      <c r="O7" s="47"/>
      <c r="P7" s="47"/>
      <c r="Q7" s="47"/>
      <c r="R7" s="47"/>
      <c r="S7" s="47"/>
      <c r="T7" s="47"/>
      <c r="U7" s="20"/>
      <c r="V7" s="3"/>
      <c r="W7" s="24"/>
      <c r="X7" s="24"/>
      <c r="Y7" s="24"/>
      <c r="Z7" s="24"/>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row>
    <row r="8" spans="1:97" ht="21" customHeight="1">
      <c r="A8" s="26" t="s">
        <v>46</v>
      </c>
      <c r="B8" s="41"/>
      <c r="C8" s="41"/>
      <c r="D8" s="41"/>
      <c r="E8" s="41"/>
      <c r="F8" s="41"/>
      <c r="G8" s="41"/>
      <c r="H8" s="41"/>
      <c r="I8" s="41"/>
      <c r="J8" s="41"/>
      <c r="K8" s="41"/>
      <c r="L8" s="41"/>
      <c r="M8" s="41"/>
      <c r="N8" s="41"/>
      <c r="O8" s="41"/>
      <c r="P8" s="41"/>
      <c r="Q8" s="41"/>
      <c r="R8" s="41"/>
      <c r="S8" s="41"/>
      <c r="T8" s="41"/>
      <c r="U8" s="41"/>
      <c r="V8" s="24"/>
      <c r="W8" s="26" t="s">
        <v>67</v>
      </c>
      <c r="X8" s="24"/>
      <c r="Y8" s="24"/>
      <c r="Z8" s="24"/>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row>
    <row r="9" spans="1:97" ht="18" customHeight="1">
      <c r="A9" s="27"/>
      <c r="B9" s="24"/>
      <c r="C9" s="47">
        <v>22100</v>
      </c>
      <c r="D9" s="47">
        <v>22102</v>
      </c>
      <c r="E9" s="47">
        <v>22103</v>
      </c>
      <c r="F9" s="47">
        <v>22104</v>
      </c>
      <c r="G9" s="47">
        <v>22105</v>
      </c>
      <c r="H9" s="47">
        <v>22106</v>
      </c>
      <c r="I9" s="47">
        <v>22107</v>
      </c>
      <c r="J9" s="47">
        <v>22200</v>
      </c>
      <c r="K9" s="47">
        <v>22201</v>
      </c>
      <c r="L9" s="47">
        <v>22202</v>
      </c>
      <c r="M9" s="47">
        <v>22205</v>
      </c>
      <c r="N9" s="47">
        <v>22206</v>
      </c>
      <c r="O9" s="47">
        <v>22231</v>
      </c>
      <c r="P9" s="47">
        <v>22233</v>
      </c>
      <c r="Q9" s="47">
        <v>22234</v>
      </c>
      <c r="R9" s="47">
        <v>22235</v>
      </c>
      <c r="S9" s="47">
        <v>22236</v>
      </c>
      <c r="T9" s="47">
        <v>22240</v>
      </c>
      <c r="U9" s="47">
        <v>22901</v>
      </c>
      <c r="V9" s="24"/>
      <c r="W9" s="26" t="s">
        <v>68</v>
      </c>
      <c r="X9" s="24"/>
      <c r="Y9" s="24"/>
      <c r="Z9" s="24"/>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row>
    <row r="10" spans="1:97" ht="12.95" customHeight="1">
      <c r="A10" s="26"/>
      <c r="B10" s="24"/>
      <c r="C10" s="47" t="s">
        <v>86</v>
      </c>
      <c r="D10" s="47" t="s">
        <v>86</v>
      </c>
      <c r="E10" s="47" t="s">
        <v>86</v>
      </c>
      <c r="F10" s="47" t="s">
        <v>86</v>
      </c>
      <c r="G10" s="47" t="s">
        <v>86</v>
      </c>
      <c r="H10" s="47" t="s">
        <v>86</v>
      </c>
      <c r="I10" s="47" t="s">
        <v>86</v>
      </c>
      <c r="J10" s="47" t="s">
        <v>86</v>
      </c>
      <c r="K10" s="47" t="s">
        <v>86</v>
      </c>
      <c r="L10" s="47" t="s">
        <v>86</v>
      </c>
      <c r="M10" s="47" t="s">
        <v>86</v>
      </c>
      <c r="N10" s="47" t="s">
        <v>86</v>
      </c>
      <c r="O10" s="47" t="s">
        <v>193</v>
      </c>
      <c r="P10" s="47" t="s">
        <v>193</v>
      </c>
      <c r="Q10" s="47" t="s">
        <v>193</v>
      </c>
      <c r="R10" s="47" t="s">
        <v>85</v>
      </c>
      <c r="S10" s="47" t="s">
        <v>193</v>
      </c>
      <c r="T10" s="47" t="s">
        <v>193</v>
      </c>
      <c r="U10" s="47" t="s">
        <v>87</v>
      </c>
      <c r="V10" s="24"/>
      <c r="W10" s="24"/>
      <c r="X10" s="24"/>
      <c r="Y10" s="24"/>
      <c r="Z10" s="24"/>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row>
    <row r="11" spans="1:26" ht="18" customHeight="1" thickBot="1">
      <c r="A11" s="28" t="s">
        <v>23</v>
      </c>
      <c r="B11" s="20"/>
      <c r="C11" s="47" t="s">
        <v>0</v>
      </c>
      <c r="D11" s="47" t="s">
        <v>2</v>
      </c>
      <c r="E11" s="47" t="s">
        <v>3</v>
      </c>
      <c r="F11" s="47" t="s">
        <v>4</v>
      </c>
      <c r="G11" s="47" t="s">
        <v>5</v>
      </c>
      <c r="H11" s="47" t="s">
        <v>6</v>
      </c>
      <c r="I11" s="47" t="s">
        <v>7</v>
      </c>
      <c r="J11" s="47" t="s">
        <v>8</v>
      </c>
      <c r="K11" s="1" t="s">
        <v>84</v>
      </c>
      <c r="L11" s="47" t="s">
        <v>9</v>
      </c>
      <c r="M11" s="47" t="s">
        <v>203</v>
      </c>
      <c r="N11" s="1" t="s">
        <v>204</v>
      </c>
      <c r="O11" s="1" t="s">
        <v>201</v>
      </c>
      <c r="P11" s="1" t="s">
        <v>194</v>
      </c>
      <c r="Q11" s="1" t="s">
        <v>195</v>
      </c>
      <c r="R11" s="1" t="s">
        <v>196</v>
      </c>
      <c r="S11" s="1" t="s">
        <v>198</v>
      </c>
      <c r="T11" s="1" t="s">
        <v>202</v>
      </c>
      <c r="U11" s="47" t="s">
        <v>18</v>
      </c>
      <c r="V11" s="20"/>
      <c r="W11" s="24"/>
      <c r="X11" s="20"/>
      <c r="Z11" s="57"/>
    </row>
    <row r="12" spans="1:26" ht="33" customHeight="1">
      <c r="A12" s="58" t="s">
        <v>28</v>
      </c>
      <c r="B12" s="31">
        <f>Z1</f>
        <v>1995</v>
      </c>
      <c r="C12" s="121"/>
      <c r="D12" s="121"/>
      <c r="E12" s="121"/>
      <c r="F12" s="121"/>
      <c r="G12" s="121"/>
      <c r="H12" s="121"/>
      <c r="I12" s="121"/>
      <c r="J12" s="121"/>
      <c r="K12" s="121"/>
      <c r="L12" s="121"/>
      <c r="M12" s="121"/>
      <c r="N12" s="121"/>
      <c r="O12" s="121"/>
      <c r="P12" s="121"/>
      <c r="Q12" s="121"/>
      <c r="R12" s="121"/>
      <c r="S12" s="121"/>
      <c r="U12" s="121"/>
      <c r="V12" s="20"/>
      <c r="W12" s="108" t="s">
        <v>67</v>
      </c>
      <c r="X12" s="108"/>
      <c r="Y12" s="59"/>
      <c r="Z12" s="31">
        <f>Z1</f>
        <v>1995</v>
      </c>
    </row>
    <row r="13" spans="1:26" ht="18" customHeight="1">
      <c r="A13" s="60" t="s">
        <v>94</v>
      </c>
      <c r="B13" s="61"/>
      <c r="C13" s="121"/>
      <c r="D13" s="121"/>
      <c r="E13" s="121"/>
      <c r="F13" s="121"/>
      <c r="G13" s="121"/>
      <c r="H13" s="121"/>
      <c r="I13" s="121"/>
      <c r="J13" s="121"/>
      <c r="K13" s="121"/>
      <c r="L13" s="121"/>
      <c r="M13" s="121"/>
      <c r="N13" s="121"/>
      <c r="O13" s="121"/>
      <c r="P13" s="121"/>
      <c r="Q13" s="121"/>
      <c r="R13" s="121"/>
      <c r="S13" s="121"/>
      <c r="T13" s="121"/>
      <c r="U13" s="121"/>
      <c r="V13" s="20"/>
      <c r="W13" s="62" t="s">
        <v>29</v>
      </c>
      <c r="X13" s="63"/>
      <c r="Y13" s="64"/>
      <c r="Z13" s="63"/>
    </row>
    <row r="14" spans="1:26" s="37" customFormat="1" ht="18" customHeight="1">
      <c r="A14" s="36" t="s">
        <v>88</v>
      </c>
      <c r="B14" s="49">
        <f>C14+D14+E14+F14+G14+H14+I14+J14+K14+L14+M14+N14++O14+P14+Q14+R14+S14+T14+U14</f>
        <v>0</v>
      </c>
      <c r="C14" s="48"/>
      <c r="D14" s="48"/>
      <c r="E14" s="48"/>
      <c r="F14" s="48"/>
      <c r="G14" s="48"/>
      <c r="H14" s="48"/>
      <c r="I14" s="48"/>
      <c r="J14" s="48"/>
      <c r="K14" s="48"/>
      <c r="L14" s="48"/>
      <c r="M14" s="48"/>
      <c r="N14" s="48"/>
      <c r="O14" s="48"/>
      <c r="P14" s="48"/>
      <c r="Q14" s="48"/>
      <c r="R14" s="48"/>
      <c r="S14" s="48"/>
      <c r="T14" s="48"/>
      <c r="U14" s="48"/>
      <c r="V14" s="36"/>
      <c r="W14" s="36"/>
      <c r="X14" s="20"/>
      <c r="Y14" s="66"/>
      <c r="Z14" s="20"/>
    </row>
    <row r="15" spans="1:26" s="37" customFormat="1" ht="18" customHeight="1">
      <c r="A15" s="36" t="s">
        <v>26</v>
      </c>
      <c r="B15" s="49">
        <f aca="true" t="shared" si="0" ref="B15:B61">C15+D15+E15+F15+G15+H15+I15+J15+K15+L15+M15+N15++O15+P15+Q15+R15+S15+T15+U15</f>
        <v>0</v>
      </c>
      <c r="C15" s="48">
        <f>C16+C17</f>
        <v>0</v>
      </c>
      <c r="D15" s="48">
        <f aca="true" t="shared" si="1" ref="D15:Q15">D16+D17</f>
        <v>0</v>
      </c>
      <c r="E15" s="48">
        <f t="shared" si="1"/>
        <v>0</v>
      </c>
      <c r="F15" s="48">
        <f t="shared" si="1"/>
        <v>0</v>
      </c>
      <c r="G15" s="48">
        <f t="shared" si="1"/>
        <v>0</v>
      </c>
      <c r="H15" s="48">
        <f t="shared" si="1"/>
        <v>0</v>
      </c>
      <c r="I15" s="48">
        <f t="shared" si="1"/>
        <v>0</v>
      </c>
      <c r="J15" s="48">
        <f t="shared" si="1"/>
        <v>0</v>
      </c>
      <c r="K15" s="48">
        <f t="shared" si="1"/>
        <v>0</v>
      </c>
      <c r="L15" s="48">
        <f t="shared" si="1"/>
        <v>0</v>
      </c>
      <c r="M15" s="48">
        <f t="shared" si="1"/>
        <v>0</v>
      </c>
      <c r="N15" s="48">
        <f t="shared" si="1"/>
        <v>0</v>
      </c>
      <c r="O15" s="48">
        <f t="shared" si="1"/>
        <v>0</v>
      </c>
      <c r="P15" s="48">
        <f aca="true" t="shared" si="2" ref="P15">P16+P17</f>
        <v>0</v>
      </c>
      <c r="Q15" s="48">
        <f t="shared" si="1"/>
        <v>0</v>
      </c>
      <c r="R15" s="48">
        <f>R16+R17</f>
        <v>0</v>
      </c>
      <c r="S15" s="48">
        <f>S16+S17</f>
        <v>0</v>
      </c>
      <c r="T15" s="48">
        <f>T16+T17</f>
        <v>0</v>
      </c>
      <c r="U15" s="48">
        <f>U16+U17</f>
        <v>0</v>
      </c>
      <c r="V15" s="36"/>
      <c r="W15" s="36" t="s">
        <v>30</v>
      </c>
      <c r="Z15" s="68">
        <f>IF((Balance!Y43+Balance!Y56)=0,"--",Balance!B52/(Balance!Y43+Balance!Y56))</f>
        <v>0.08803375399576584</v>
      </c>
    </row>
    <row r="16" spans="1:26" s="37" customFormat="1" ht="18" customHeight="1">
      <c r="A16" s="67" t="s">
        <v>89</v>
      </c>
      <c r="B16" s="49">
        <f t="shared" si="0"/>
        <v>0</v>
      </c>
      <c r="C16" s="48"/>
      <c r="D16" s="48"/>
      <c r="E16" s="48"/>
      <c r="F16" s="48"/>
      <c r="G16" s="48"/>
      <c r="H16" s="48"/>
      <c r="I16" s="48"/>
      <c r="J16" s="48"/>
      <c r="K16" s="48"/>
      <c r="L16" s="48"/>
      <c r="M16" s="48"/>
      <c r="N16" s="48"/>
      <c r="O16" s="48"/>
      <c r="P16" s="48"/>
      <c r="Q16" s="48"/>
      <c r="R16" s="48"/>
      <c r="S16" s="48"/>
      <c r="T16" s="48"/>
      <c r="U16" s="48"/>
      <c r="V16" s="36"/>
      <c r="W16" s="36" t="s">
        <v>31</v>
      </c>
      <c r="Z16" s="68">
        <f>IF((Balance!Y43+Balance!Y56)=0,"--",(Balance!B43-Balance!B45-Balance!B46)/(Balance!Y43+Balance!Y56))</f>
        <v>0.9248741491889872</v>
      </c>
    </row>
    <row r="17" spans="1:26" s="37" customFormat="1" ht="18" customHeight="1">
      <c r="A17" s="67" t="s">
        <v>90</v>
      </c>
      <c r="B17" s="49">
        <f t="shared" si="0"/>
        <v>0</v>
      </c>
      <c r="C17" s="48"/>
      <c r="D17" s="48"/>
      <c r="E17" s="48"/>
      <c r="F17" s="48"/>
      <c r="G17" s="48"/>
      <c r="H17" s="48"/>
      <c r="I17" s="48"/>
      <c r="J17" s="48"/>
      <c r="K17" s="48"/>
      <c r="L17" s="48"/>
      <c r="M17" s="48"/>
      <c r="N17" s="48"/>
      <c r="O17" s="48"/>
      <c r="P17" s="48"/>
      <c r="Q17" s="48"/>
      <c r="R17" s="48"/>
      <c r="S17" s="48"/>
      <c r="T17" s="48"/>
      <c r="U17" s="48"/>
      <c r="V17" s="36"/>
      <c r="W17" s="36" t="s">
        <v>32</v>
      </c>
      <c r="Z17" s="68">
        <f>IF((Balance!Y43+Balance!Y56)=0,"--",Balance!B43/(Balance!Y43+Balance!Y56))</f>
        <v>1.3070445789090406</v>
      </c>
    </row>
    <row r="18" spans="1:26" s="37" customFormat="1" ht="18" customHeight="1">
      <c r="A18" s="36" t="s">
        <v>16</v>
      </c>
      <c r="B18" s="49">
        <f t="shared" si="0"/>
        <v>105866550.02000001</v>
      </c>
      <c r="C18" s="48" t="str">
        <f>'[1]2201'!$L$4</f>
        <v>565.569,68</v>
      </c>
      <c r="D18" s="48" t="str">
        <f>'[2]2201'!$L$4</f>
        <v>13.660.632,51</v>
      </c>
      <c r="E18" s="48" t="str">
        <f>'[3]2201'!$L$4</f>
        <v>956.703,59</v>
      </c>
      <c r="F18" s="48" t="str">
        <f>'[4]2201'!$L$4</f>
        <v>1.906.007,72</v>
      </c>
      <c r="G18" s="48" t="str">
        <f>'[5]2201'!$L$4</f>
        <v>24.196,75</v>
      </c>
      <c r="H18" s="48" t="str">
        <f>'[6]2201'!$L$4</f>
        <v>0,00</v>
      </c>
      <c r="I18" s="48" t="str">
        <f>'[7]2201'!$L$4</f>
        <v>5.631.060,67</v>
      </c>
      <c r="J18" s="48" t="str">
        <f>'[8]2201'!$L$4</f>
        <v>16.685.316,07</v>
      </c>
      <c r="K18" s="48" t="str">
        <f>'[9]2201'!$L$4</f>
        <v>8.129.326,90</v>
      </c>
      <c r="L18" s="48" t="str">
        <f>'[10]2201'!$L$4</f>
        <v>23.132.108,47</v>
      </c>
      <c r="M18" s="48" t="str">
        <f>'[11]2201'!$L$4</f>
        <v>3.053.856,69</v>
      </c>
      <c r="N18" s="48" t="str">
        <f>'[12]2201'!$L$4</f>
        <v>0,00</v>
      </c>
      <c r="O18" s="48" t="str">
        <f>'[13]2211'!$L$5</f>
        <v>0,00</v>
      </c>
      <c r="P18" s="48" t="str">
        <f>'[14]2211'!$L$5</f>
        <v>0,00</v>
      </c>
      <c r="Q18" s="48" t="str">
        <f>'[15]2211'!$L$5</f>
        <v>0,00</v>
      </c>
      <c r="R18" s="48" t="str">
        <f>'[16]2211'!$L$5</f>
        <v>462.387,93</v>
      </c>
      <c r="S18" s="48" t="str">
        <f>'[17]2211'!$L$5</f>
        <v>0,00</v>
      </c>
      <c r="T18" s="48" t="str">
        <f>'[18]2211'!$L$5</f>
        <v>0,00</v>
      </c>
      <c r="U18" s="48" t="str">
        <f>'[19]2291'!$L$4</f>
        <v>31.659.383,04</v>
      </c>
      <c r="V18" s="36"/>
      <c r="W18" s="36" t="s">
        <v>33</v>
      </c>
      <c r="Z18" s="69">
        <f>Balance!B43-Balance!Y43-Balance!Y56</f>
        <v>108877845.22999996</v>
      </c>
    </row>
    <row r="19" spans="1:26" s="37" customFormat="1" ht="18" customHeight="1">
      <c r="A19" s="36" t="s">
        <v>91</v>
      </c>
      <c r="B19" s="49">
        <f t="shared" si="0"/>
        <v>0</v>
      </c>
      <c r="C19" s="48"/>
      <c r="D19" s="48"/>
      <c r="E19" s="48"/>
      <c r="F19" s="48"/>
      <c r="G19" s="48"/>
      <c r="H19" s="48"/>
      <c r="I19" s="48"/>
      <c r="J19" s="48"/>
      <c r="K19" s="48"/>
      <c r="L19" s="48"/>
      <c r="M19" s="48"/>
      <c r="N19" s="48"/>
      <c r="O19" s="48"/>
      <c r="P19" s="48"/>
      <c r="Q19" s="48"/>
      <c r="R19" s="48"/>
      <c r="S19" s="48"/>
      <c r="T19" s="48"/>
      <c r="U19" s="48"/>
      <c r="V19" s="36"/>
      <c r="W19" s="36" t="s">
        <v>34</v>
      </c>
      <c r="Z19" s="70" t="str">
        <f>IF((B14+B15+B18+B19+B20+B22+B24)=0,"--",INT((Balance!B47+Balance!B48+Balance!B49)/(B14+B15+B18+B19+B20+B22+B24)*365)&amp;"  días")</f>
        <v>623  días</v>
      </c>
    </row>
    <row r="20" spans="1:26" s="37" customFormat="1" ht="18" customHeight="1">
      <c r="A20" s="36" t="s">
        <v>17</v>
      </c>
      <c r="B20" s="49">
        <f t="shared" si="0"/>
        <v>0</v>
      </c>
      <c r="C20" s="48"/>
      <c r="D20" s="48"/>
      <c r="E20" s="48"/>
      <c r="F20" s="48"/>
      <c r="G20" s="48"/>
      <c r="H20" s="48"/>
      <c r="I20" s="48"/>
      <c r="J20" s="48"/>
      <c r="K20" s="48"/>
      <c r="L20" s="48"/>
      <c r="M20" s="48"/>
      <c r="N20" s="48"/>
      <c r="O20" s="48"/>
      <c r="P20" s="48"/>
      <c r="Q20" s="48"/>
      <c r="R20" s="48"/>
      <c r="S20" s="48"/>
      <c r="T20" s="48"/>
      <c r="U20" s="48"/>
      <c r="V20" s="36"/>
      <c r="W20" s="36" t="s">
        <v>35</v>
      </c>
      <c r="Z20" s="70" t="str">
        <f>IF((-B37-B41-B49-B50)=0,"--",(INT((Balance!Y43-Balance!Y52)/(-B37-B41-B49-B50)*365)&amp;"  días"))</f>
        <v>373  días</v>
      </c>
    </row>
    <row r="21" spans="1:26" s="37" customFormat="1" ht="18" customHeight="1">
      <c r="A21" s="36" t="s">
        <v>65</v>
      </c>
      <c r="B21" s="49">
        <f t="shared" si="0"/>
        <v>15459423.860000001</v>
      </c>
      <c r="C21" s="48">
        <f>'[1]2201'!$L$9-'[1]2201'!$D$4</f>
        <v>0</v>
      </c>
      <c r="D21" s="48">
        <f>'[2]2201'!$L$9-'[2]2201'!$D$4</f>
        <v>0</v>
      </c>
      <c r="E21" s="48">
        <f>'[3]2201'!$L$9-'[3]2201'!$D$4</f>
        <v>0</v>
      </c>
      <c r="F21" s="48">
        <f>'[4]2201'!$L$9-'[4]2201'!$D$4</f>
        <v>0</v>
      </c>
      <c r="G21" s="48">
        <f>'[5]2201'!$L$9-'[5]2201'!$D$4</f>
        <v>-6300337.77</v>
      </c>
      <c r="H21" s="48">
        <f>'[6]2201'!$L$9-'[6]2201'!$D$4</f>
        <v>0</v>
      </c>
      <c r="I21" s="48">
        <f>'[7]2201'!$L$9-'[7]2201'!$D$4</f>
        <v>0</v>
      </c>
      <c r="J21" s="48">
        <f>'[8]2201'!$L$9-'[8]2201'!$D$4</f>
        <v>7547371.77</v>
      </c>
      <c r="K21" s="48">
        <f>'[9]2201'!$L$9-'[9]2201'!$D$4</f>
        <v>0</v>
      </c>
      <c r="L21" s="48">
        <f>'[10]2201'!$L$9-'[10]2201'!$D$4</f>
        <v>12115388.31</v>
      </c>
      <c r="M21" s="48">
        <f>'[11]2201'!$L$9-'[11]2201'!$D$4</f>
        <v>0</v>
      </c>
      <c r="N21" s="48">
        <f>'[12]2201'!$L$9-'[12]2201'!$D$4</f>
        <v>0</v>
      </c>
      <c r="O21" s="48"/>
      <c r="P21" s="48"/>
      <c r="Q21" s="48"/>
      <c r="R21" s="48"/>
      <c r="S21" s="48"/>
      <c r="T21" s="48"/>
      <c r="U21" s="48">
        <f>'[19]2291'!$L$5-'[19]2291'!$D$4</f>
        <v>2097001.55</v>
      </c>
      <c r="V21" s="36"/>
      <c r="W21" s="36" t="s">
        <v>36</v>
      </c>
      <c r="Z21" s="70" t="str">
        <f>IF((-B26-B29-B32-B34-B36)=0,"--",(INT((+Balance!Y47+Balance!Y48+Balance!Y49+Balance!Y50+Balance!Y51+Balance!Y53)/(-B26-B29-B32-B34-B36)*365)&amp;"  días"))</f>
        <v>271  días</v>
      </c>
    </row>
    <row r="22" spans="1:23" s="37" customFormat="1" ht="18" customHeight="1">
      <c r="A22" s="36" t="s">
        <v>143</v>
      </c>
      <c r="B22" s="49">
        <f t="shared" si="0"/>
        <v>25231570.270000003</v>
      </c>
      <c r="C22" s="48">
        <f>'[1]2201'!$L$10+'[1]2201'!$L$11</f>
        <v>698374.69</v>
      </c>
      <c r="D22" s="48">
        <f>'[2]2201'!$L$10+'[2]2201'!$L$11</f>
        <v>911999.81</v>
      </c>
      <c r="E22" s="48">
        <f>'[3]2201'!$L$10+'[3]2201'!$L$11</f>
        <v>0</v>
      </c>
      <c r="F22" s="48">
        <f>'[4]2201'!$L$10+'[4]2201'!$L$11</f>
        <v>1003678.19</v>
      </c>
      <c r="G22" s="48">
        <f>'[5]2201'!$L$10+'[5]2201'!$L$11</f>
        <v>148107.41</v>
      </c>
      <c r="H22" s="48">
        <f>'[6]2201'!$L$10+'[6]2201'!$L$11</f>
        <v>0</v>
      </c>
      <c r="I22" s="48">
        <f>'[7]2201'!$L$10+'[7]2201'!$L$11</f>
        <v>7781418.5</v>
      </c>
      <c r="J22" s="48">
        <f>'[8]2201'!$L$10+'[8]2201'!$L$11</f>
        <v>389173.37</v>
      </c>
      <c r="K22" s="48">
        <f>'[9]2201'!$L$10+'[9]2201'!$L$11</f>
        <v>0</v>
      </c>
      <c r="L22" s="48">
        <f>'[10]2201'!$L$10+'[10]2201'!$L$11</f>
        <v>5998797.97</v>
      </c>
      <c r="M22" s="48">
        <f>'[11]2201'!$L$10+'[11]2201'!$L$11</f>
        <v>4610063.35</v>
      </c>
      <c r="N22" s="48">
        <f>'[12]2201'!$L$10+'[12]2201'!$L$11</f>
        <v>121019.8</v>
      </c>
      <c r="O22" s="48" t="str">
        <f>'[13]2211'!$L$6</f>
        <v>0,00</v>
      </c>
      <c r="P22" s="48" t="str">
        <f>'[14]2211'!$L$6</f>
        <v>0,00</v>
      </c>
      <c r="Q22" s="48" t="str">
        <f>'[15]2211'!$L$6</f>
        <v>3.768,35</v>
      </c>
      <c r="R22" s="48" t="str">
        <f>'[16]2211'!$L$6</f>
        <v>245.751,23</v>
      </c>
      <c r="S22" s="48" t="str">
        <f>'[17]2211'!$L$6</f>
        <v>0,00</v>
      </c>
      <c r="T22" s="48" t="str">
        <f>'[18]2211'!$L$6</f>
        <v>0,00</v>
      </c>
      <c r="U22" s="48">
        <f>'[19]2291'!$L$6+'[19]2291'!$L$7</f>
        <v>3319417.6</v>
      </c>
      <c r="V22" s="36"/>
      <c r="W22" s="36"/>
    </row>
    <row r="23" spans="1:26" s="37" customFormat="1" ht="18" customHeight="1">
      <c r="A23" s="36" t="s">
        <v>144</v>
      </c>
      <c r="B23" s="49">
        <f t="shared" si="0"/>
        <v>0</v>
      </c>
      <c r="C23" s="48"/>
      <c r="D23" s="48"/>
      <c r="E23" s="48"/>
      <c r="F23" s="48"/>
      <c r="G23" s="48"/>
      <c r="H23" s="48"/>
      <c r="I23" s="48"/>
      <c r="J23" s="48"/>
      <c r="K23" s="48"/>
      <c r="L23" s="48"/>
      <c r="M23" s="48"/>
      <c r="N23" s="48"/>
      <c r="O23" s="48"/>
      <c r="P23" s="48"/>
      <c r="Q23" s="48"/>
      <c r="R23" s="48"/>
      <c r="S23" s="48"/>
      <c r="T23" s="48"/>
      <c r="U23" s="48"/>
      <c r="V23" s="36"/>
      <c r="W23" s="62" t="s">
        <v>37</v>
      </c>
      <c r="X23" s="62"/>
      <c r="Y23" s="62"/>
      <c r="Z23" s="62"/>
    </row>
    <row r="24" spans="1:26" s="37" customFormat="1" ht="18" customHeight="1">
      <c r="A24" s="36" t="s">
        <v>145</v>
      </c>
      <c r="B24" s="49">
        <f t="shared" si="0"/>
        <v>0</v>
      </c>
      <c r="C24" s="48"/>
      <c r="D24" s="48"/>
      <c r="E24" s="48"/>
      <c r="F24" s="48"/>
      <c r="G24" s="48"/>
      <c r="H24" s="48"/>
      <c r="I24" s="48"/>
      <c r="J24" s="48"/>
      <c r="K24" s="48"/>
      <c r="L24" s="48"/>
      <c r="M24" s="48"/>
      <c r="N24" s="48"/>
      <c r="O24" s="48"/>
      <c r="P24" s="48"/>
      <c r="Q24" s="48"/>
      <c r="R24" s="48"/>
      <c r="S24" s="48"/>
      <c r="T24" s="48"/>
      <c r="U24" s="48"/>
      <c r="V24" s="36"/>
      <c r="W24" s="36"/>
      <c r="X24" s="36"/>
      <c r="Y24" s="36"/>
      <c r="Z24" s="36"/>
    </row>
    <row r="25" spans="1:26" s="37" customFormat="1" ht="18" customHeight="1">
      <c r="A25" s="72" t="s">
        <v>146</v>
      </c>
      <c r="B25" s="114">
        <f t="shared" si="0"/>
        <v>146557544.14999998</v>
      </c>
      <c r="C25" s="48">
        <f>C14+C15+C18+C19+C20+C21+C22+C23+C24</f>
        <v>1263944.37</v>
      </c>
      <c r="D25" s="48">
        <f aca="true" t="shared" si="3" ref="D25:Q25">D14+D15+D18+D19+D20+D21+D22+D23+D24</f>
        <v>14572632.32</v>
      </c>
      <c r="E25" s="48">
        <f t="shared" si="3"/>
        <v>956703.59</v>
      </c>
      <c r="F25" s="48">
        <f t="shared" si="3"/>
        <v>2909685.91</v>
      </c>
      <c r="G25" s="48">
        <f t="shared" si="3"/>
        <v>-6128033.609999999</v>
      </c>
      <c r="H25" s="48">
        <f t="shared" si="3"/>
        <v>0</v>
      </c>
      <c r="I25" s="48">
        <f t="shared" si="3"/>
        <v>13412479.17</v>
      </c>
      <c r="J25" s="48">
        <f t="shared" si="3"/>
        <v>24621861.21</v>
      </c>
      <c r="K25" s="48">
        <f t="shared" si="3"/>
        <v>8129326.9</v>
      </c>
      <c r="L25" s="48">
        <f t="shared" si="3"/>
        <v>41246294.75</v>
      </c>
      <c r="M25" s="48">
        <f t="shared" si="3"/>
        <v>7663920.039999999</v>
      </c>
      <c r="N25" s="48">
        <f t="shared" si="3"/>
        <v>121019.8</v>
      </c>
      <c r="O25" s="48">
        <f t="shared" si="3"/>
        <v>0</v>
      </c>
      <c r="P25" s="48">
        <f aca="true" t="shared" si="4" ref="P25">P14+P15+P18+P19+P20+P21+P22+P23+P24</f>
        <v>0</v>
      </c>
      <c r="Q25" s="48">
        <f t="shared" si="3"/>
        <v>3768.35</v>
      </c>
      <c r="R25" s="48">
        <f>R14+R15+R18+R19+R20+R21+R22+R23+R24</f>
        <v>708139.16</v>
      </c>
      <c r="S25" s="48">
        <f>S14+S15+S18+S19+S20+S21+S22+S23+S24</f>
        <v>0</v>
      </c>
      <c r="T25" s="48">
        <f>T14+T15+T18+T19+T20+T21+T22+T23+T24</f>
        <v>0</v>
      </c>
      <c r="U25" s="48">
        <f>U14+U15+U18+U19+U20+U21+U22+U23+U24</f>
        <v>37075802.19</v>
      </c>
      <c r="V25" s="36"/>
      <c r="W25" s="36" t="s">
        <v>38</v>
      </c>
      <c r="Z25" s="69">
        <f>(Balance!Y31+Balance!Y33+Balance!Y43+Balance!Y56)/Cuenta!Z5</f>
        <v>147.97588071852658</v>
      </c>
    </row>
    <row r="26" spans="1:26" s="37" customFormat="1" ht="18" customHeight="1">
      <c r="A26" s="36" t="s">
        <v>147</v>
      </c>
      <c r="B26" s="49">
        <f t="shared" si="0"/>
        <v>-85990714.19</v>
      </c>
      <c r="C26" s="48">
        <f aca="true" t="shared" si="5" ref="C26:I26">C27+C28</f>
        <v>-3533449.0700000003</v>
      </c>
      <c r="D26" s="48">
        <f t="shared" si="5"/>
        <v>-27825856.740000002</v>
      </c>
      <c r="E26" s="48">
        <f t="shared" si="5"/>
        <v>-1440665.51</v>
      </c>
      <c r="F26" s="48">
        <f t="shared" si="5"/>
        <v>-2915263.3</v>
      </c>
      <c r="G26" s="48">
        <f t="shared" si="5"/>
        <v>-2320087.0300000003</v>
      </c>
      <c r="H26" s="48">
        <f t="shared" si="5"/>
        <v>-850792.73</v>
      </c>
      <c r="I26" s="48">
        <f t="shared" si="5"/>
        <v>-1765273.8</v>
      </c>
      <c r="J26" s="48">
        <f aca="true" t="shared" si="6" ref="J26:N26">J27+J28</f>
        <v>-8537833.709999999</v>
      </c>
      <c r="K26" s="48">
        <f t="shared" si="6"/>
        <v>-5139784.08</v>
      </c>
      <c r="L26" s="48">
        <f t="shared" si="6"/>
        <v>-4474889.72</v>
      </c>
      <c r="M26" s="48">
        <f t="shared" si="6"/>
        <v>-1851393.75</v>
      </c>
      <c r="N26" s="48">
        <f t="shared" si="6"/>
        <v>-384533.56000000006</v>
      </c>
      <c r="O26" s="48">
        <f aca="true" t="shared" si="7" ref="O26:T26">O27+O28</f>
        <v>0</v>
      </c>
      <c r="P26" s="48">
        <f aca="true" t="shared" si="8" ref="P26">P27+P28</f>
        <v>-53814.63</v>
      </c>
      <c r="Q26" s="48">
        <f t="shared" si="7"/>
        <v>0</v>
      </c>
      <c r="R26" s="48">
        <f t="shared" si="7"/>
        <v>-255052.49</v>
      </c>
      <c r="S26" s="48">
        <f t="shared" si="7"/>
        <v>0</v>
      </c>
      <c r="T26" s="48">
        <f t="shared" si="7"/>
        <v>-69374.83</v>
      </c>
      <c r="U26" s="48">
        <f aca="true" t="shared" si="9" ref="U26">U27+U28</f>
        <v>-24572649.240000002</v>
      </c>
      <c r="V26" s="36"/>
      <c r="W26" s="36" t="s">
        <v>39</v>
      </c>
      <c r="Z26" s="68">
        <f>(Balance!Y31+Balance!Y33+Balance!Y43+Balance!Y56)/Balance!Y58</f>
        <v>0.5521852598832644</v>
      </c>
    </row>
    <row r="27" spans="1:26" s="37" customFormat="1" ht="18" customHeight="1">
      <c r="A27" s="67" t="s">
        <v>92</v>
      </c>
      <c r="B27" s="49">
        <f t="shared" si="0"/>
        <v>-64030336.39000001</v>
      </c>
      <c r="C27" s="48">
        <f>-'[1]2201'!$D$11</f>
        <v>-2715293.31</v>
      </c>
      <c r="D27" s="48">
        <f>-'[2]2201'!$D$11</f>
        <v>-18669214.96</v>
      </c>
      <c r="E27" s="48">
        <f>-'[3]2201'!$D$11</f>
        <v>-1116104.68</v>
      </c>
      <c r="F27" s="48">
        <f>-'[4]2201'!$D$11</f>
        <v>-2286051.71</v>
      </c>
      <c r="G27" s="48">
        <f>-'[5]2201'!$D$11</f>
        <v>-1830196.05</v>
      </c>
      <c r="H27" s="48">
        <f>-'[6]2201'!$D$11</f>
        <v>-672418.35</v>
      </c>
      <c r="I27" s="48">
        <f>-'[7]2201'!$D$11</f>
        <v>-1361358.61</v>
      </c>
      <c r="J27" s="48">
        <f>-'[8]2201'!$D$11</f>
        <v>-6480316.85</v>
      </c>
      <c r="K27" s="48">
        <f>-'[9]2201'!$D$11</f>
        <v>-4167624.36</v>
      </c>
      <c r="L27" s="48">
        <f>-'[10]2201'!$D$11</f>
        <v>-3462202.35</v>
      </c>
      <c r="M27" s="48">
        <f>-'[11]2201'!$D$11</f>
        <v>-1632643.37</v>
      </c>
      <c r="N27" s="48">
        <f>-'[12]2201'!$D$11</f>
        <v>-307321.53</v>
      </c>
      <c r="O27" s="48">
        <f>-'[13]2211'!$D$10</f>
        <v>0</v>
      </c>
      <c r="P27" s="48">
        <f>-'[14]2211'!$D$10</f>
        <v>-45508.64</v>
      </c>
      <c r="Q27" s="48">
        <f>-'[15]2211'!$D$10</f>
        <v>0</v>
      </c>
      <c r="R27" s="48">
        <f>-'[16]2211'!$D$10</f>
        <v>-197797.99</v>
      </c>
      <c r="S27" s="48">
        <f>-'[17]2211'!$D$10</f>
        <v>0</v>
      </c>
      <c r="T27" s="48">
        <f>-'[18]2211'!$D$10</f>
        <v>-57637.06</v>
      </c>
      <c r="U27" s="48">
        <f>-'[19]2291'!$D$7</f>
        <v>-19028646.57</v>
      </c>
      <c r="V27" s="71"/>
      <c r="W27" s="36" t="s">
        <v>40</v>
      </c>
      <c r="Z27" s="68">
        <f>IF((Balance!Y31+Balance!Y33)=0,"--",(Balance!Y43+Balance!Y56)/(Balance!Y31+Balance!Y33))</f>
        <v>1.5233497470881956</v>
      </c>
    </row>
    <row r="28" spans="1:26" s="37" customFormat="1" ht="18" customHeight="1">
      <c r="A28" s="67" t="s">
        <v>93</v>
      </c>
      <c r="B28" s="49">
        <f t="shared" si="0"/>
        <v>-21960377.799999997</v>
      </c>
      <c r="C28" s="48">
        <f>-'[1]2201'!$D$12</f>
        <v>-818155.76</v>
      </c>
      <c r="D28" s="48">
        <f>-'[2]2201'!$D$12</f>
        <v>-9156641.78</v>
      </c>
      <c r="E28" s="48">
        <f>-'[3]2201'!$D$12</f>
        <v>-324560.83</v>
      </c>
      <c r="F28" s="48">
        <f>-'[4]2201'!$D$12</f>
        <v>-629211.59</v>
      </c>
      <c r="G28" s="48">
        <f>-'[5]2201'!$D$12</f>
        <v>-489890.98</v>
      </c>
      <c r="H28" s="48">
        <f>-'[6]2201'!$D$12</f>
        <v>-178374.38</v>
      </c>
      <c r="I28" s="48">
        <f>-'[7]2201'!$D$12</f>
        <v>-403915.19</v>
      </c>
      <c r="J28" s="48">
        <f>-'[8]2201'!$D$12</f>
        <v>-2057516.86</v>
      </c>
      <c r="K28" s="48">
        <f>-'[9]2201'!$D$12</f>
        <v>-972159.72</v>
      </c>
      <c r="L28" s="48">
        <f>-'[10]2201'!$D$12</f>
        <v>-1012687.37</v>
      </c>
      <c r="M28" s="48">
        <f>-'[11]2201'!$D$12</f>
        <v>-218750.38</v>
      </c>
      <c r="N28" s="48">
        <f>-'[12]2201'!$D$12</f>
        <v>-77212.03</v>
      </c>
      <c r="O28" s="48">
        <f>-'[13]2211'!$D$11</f>
        <v>0</v>
      </c>
      <c r="P28" s="48">
        <f>-'[14]2211'!$D$11</f>
        <v>-8305.99</v>
      </c>
      <c r="Q28" s="48">
        <f>-'[15]2211'!$D$11</f>
        <v>0</v>
      </c>
      <c r="R28" s="48">
        <f>-'[16]2211'!$D$11</f>
        <v>-57254.5</v>
      </c>
      <c r="S28" s="48">
        <f>-'[17]2211'!$D$11</f>
        <v>0</v>
      </c>
      <c r="T28" s="48">
        <f>-'[18]2211'!$D$11</f>
        <v>-11737.77</v>
      </c>
      <c r="U28" s="48">
        <f>-'[19]2291'!$D$8</f>
        <v>-5544002.67</v>
      </c>
      <c r="V28" s="71"/>
      <c r="W28" s="36" t="s">
        <v>69</v>
      </c>
      <c r="Z28" s="68">
        <f>(Balance!B13+Balance!B31+Balance!B33+Balance!B15)/(Balance!Y13+Balance!Y25+Balance!Y27+Balance!Y29)</f>
        <v>1.2600972968152442</v>
      </c>
    </row>
    <row r="29" spans="1:26" s="37" customFormat="1" ht="18" customHeight="1">
      <c r="A29" s="36" t="s">
        <v>148</v>
      </c>
      <c r="B29" s="49">
        <f t="shared" si="0"/>
        <v>0</v>
      </c>
      <c r="C29" s="48">
        <f aca="true" t="shared" si="10" ref="C29:I29">C30+C31</f>
        <v>0</v>
      </c>
      <c r="D29" s="48">
        <f t="shared" si="10"/>
        <v>0</v>
      </c>
      <c r="E29" s="48">
        <f t="shared" si="10"/>
        <v>0</v>
      </c>
      <c r="F29" s="48">
        <f t="shared" si="10"/>
        <v>0</v>
      </c>
      <c r="G29" s="48">
        <f t="shared" si="10"/>
        <v>0</v>
      </c>
      <c r="H29" s="48">
        <f t="shared" si="10"/>
        <v>0</v>
      </c>
      <c r="I29" s="48">
        <f t="shared" si="10"/>
        <v>0</v>
      </c>
      <c r="J29" s="48">
        <f aca="true" t="shared" si="11" ref="J29:N29">J30+J31</f>
        <v>0</v>
      </c>
      <c r="K29" s="48">
        <f t="shared" si="11"/>
        <v>0</v>
      </c>
      <c r="L29" s="48">
        <f t="shared" si="11"/>
        <v>0</v>
      </c>
      <c r="M29" s="48">
        <f t="shared" si="11"/>
        <v>0</v>
      </c>
      <c r="N29" s="48">
        <f t="shared" si="11"/>
        <v>0</v>
      </c>
      <c r="O29" s="48">
        <f aca="true" t="shared" si="12" ref="O29:T29">O30+O31</f>
        <v>0</v>
      </c>
      <c r="P29" s="48">
        <f aca="true" t="shared" si="13" ref="P29">P30+P31</f>
        <v>0</v>
      </c>
      <c r="Q29" s="48">
        <f t="shared" si="12"/>
        <v>0</v>
      </c>
      <c r="R29" s="48">
        <f t="shared" si="12"/>
        <v>0</v>
      </c>
      <c r="S29" s="48">
        <f t="shared" si="12"/>
        <v>0</v>
      </c>
      <c r="T29" s="48">
        <f t="shared" si="12"/>
        <v>0</v>
      </c>
      <c r="U29" s="48">
        <f aca="true" t="shared" si="14" ref="U29">U30+U31</f>
        <v>0</v>
      </c>
      <c r="V29" s="71"/>
      <c r="W29" s="37" t="s">
        <v>70</v>
      </c>
      <c r="Z29" s="68">
        <f>Balance!B58/(Balance!Y31+Balance!Y33+Balance!Y43+Balance!Y56)</f>
        <v>1.8109864073724216</v>
      </c>
    </row>
    <row r="30" spans="1:26" s="37" customFormat="1" ht="18" customHeight="1">
      <c r="A30" s="67" t="s">
        <v>89</v>
      </c>
      <c r="B30" s="49">
        <f t="shared" si="0"/>
        <v>0</v>
      </c>
      <c r="C30" s="48"/>
      <c r="D30" s="48"/>
      <c r="E30" s="48"/>
      <c r="F30" s="48"/>
      <c r="G30" s="48"/>
      <c r="H30" s="48"/>
      <c r="I30" s="48"/>
      <c r="J30" s="48"/>
      <c r="K30" s="48"/>
      <c r="L30" s="48"/>
      <c r="M30" s="48"/>
      <c r="N30" s="48"/>
      <c r="O30" s="48"/>
      <c r="P30" s="48"/>
      <c r="Q30" s="48"/>
      <c r="R30" s="48"/>
      <c r="S30" s="48"/>
      <c r="T30" s="48"/>
      <c r="U30" s="48"/>
      <c r="V30" s="71"/>
      <c r="W30" s="36" t="s">
        <v>71</v>
      </c>
      <c r="Z30" s="68">
        <f>IF((Balance!Y33+Balance!Y31)=0,"--",(Balance!B19+Balance!B23)/(Balance!Y33+Balance!Y31))</f>
        <v>2.0189060198703785</v>
      </c>
    </row>
    <row r="31" spans="1:26" s="37" customFormat="1" ht="18" customHeight="1">
      <c r="A31" s="67" t="s">
        <v>90</v>
      </c>
      <c r="B31" s="49">
        <f t="shared" si="0"/>
        <v>0</v>
      </c>
      <c r="C31" s="48"/>
      <c r="D31" s="48"/>
      <c r="E31" s="48"/>
      <c r="F31" s="48"/>
      <c r="G31" s="48"/>
      <c r="H31" s="48"/>
      <c r="I31" s="48"/>
      <c r="J31" s="48"/>
      <c r="K31" s="48"/>
      <c r="L31" s="48"/>
      <c r="M31" s="48"/>
      <c r="N31" s="48"/>
      <c r="O31" s="48"/>
      <c r="P31" s="48"/>
      <c r="Q31" s="48"/>
      <c r="R31" s="48"/>
      <c r="S31" s="48"/>
      <c r="T31" s="48"/>
      <c r="U31" s="48"/>
      <c r="V31" s="71"/>
      <c r="W31" s="37" t="s">
        <v>72</v>
      </c>
      <c r="Z31" s="68">
        <f>(B61-B35-B42-B51-B52-B54)/Balance!B58</f>
        <v>-0.11908432760071974</v>
      </c>
    </row>
    <row r="32" spans="1:26" s="37" customFormat="1" ht="18" customHeight="1">
      <c r="A32" s="36" t="s">
        <v>149</v>
      </c>
      <c r="B32" s="49">
        <f t="shared" si="0"/>
        <v>-130859296.37</v>
      </c>
      <c r="C32" s="48">
        <f>-'[1]2201'!$D$5</f>
        <v>-29108051.34</v>
      </c>
      <c r="D32" s="48">
        <f>-'[2]2201'!$D$5</f>
        <v>-1390369.38</v>
      </c>
      <c r="E32" s="48">
        <f>-'[3]2201'!$D$5</f>
        <v>-1194711.95</v>
      </c>
      <c r="F32" s="48">
        <f>-'[4]2201'!$D$5</f>
        <v>-4939904.8</v>
      </c>
      <c r="G32" s="48">
        <f>-'[5]2201'!$D$5</f>
        <v>-2284747.51</v>
      </c>
      <c r="H32" s="48">
        <f>-'[6]2201'!$D$5</f>
        <v>0</v>
      </c>
      <c r="I32" s="48">
        <f>-'[7]2201'!$D$5</f>
        <v>-2335689.46</v>
      </c>
      <c r="J32" s="48">
        <f>-'[8]2201'!$D$5</f>
        <v>-11031330.76</v>
      </c>
      <c r="K32" s="48">
        <f>-'[9]2201'!$D$5</f>
        <v>-1802772.62</v>
      </c>
      <c r="L32" s="48">
        <f>-'[10]2201'!$D$5</f>
        <v>-26442002.33</v>
      </c>
      <c r="M32" s="48">
        <f>-'[11]2201'!$D$5</f>
        <v>-2762576.18</v>
      </c>
      <c r="N32" s="48">
        <f>-'[12]2201'!$D$5</f>
        <v>-3690.21</v>
      </c>
      <c r="O32" s="48">
        <f>-'[13]2211'!$D$5</f>
        <v>0</v>
      </c>
      <c r="P32" s="48">
        <f>-'[14]2211'!$D$5</f>
        <v>4663.85</v>
      </c>
      <c r="Q32" s="48">
        <f>-'[15]2211'!$D$5</f>
        <v>0</v>
      </c>
      <c r="R32" s="48">
        <f>-'[16]2211'!$D$5</f>
        <v>-53989.75</v>
      </c>
      <c r="S32" s="48">
        <f>-'[17]2211'!$D$5</f>
        <v>0</v>
      </c>
      <c r="T32" s="48">
        <f>-'[18]2211'!$D$5</f>
        <v>0</v>
      </c>
      <c r="U32" s="48">
        <f>-'[19]2291'!$D$5</f>
        <v>-47514123.93</v>
      </c>
      <c r="V32" s="71"/>
      <c r="W32" s="37" t="s">
        <v>73</v>
      </c>
      <c r="Z32" s="68">
        <f>(Balance!B13+Balance!B15+Balance!B31+Balance!B33)/(Balance!Y13+Balance!Y25+Balance!Y27+Balance!Y29+Balance!Y31+Balance!Y33)</f>
        <v>0.846462735872695</v>
      </c>
    </row>
    <row r="33" spans="1:26" s="37" customFormat="1" ht="18" customHeight="1">
      <c r="A33" s="36" t="s">
        <v>150</v>
      </c>
      <c r="B33" s="49">
        <f t="shared" si="0"/>
        <v>-6844153.739999999</v>
      </c>
      <c r="C33" s="48">
        <f>-'[1]2201'!$D$14</f>
        <v>0</v>
      </c>
      <c r="D33" s="48">
        <f>-'[2]2201'!$D$14</f>
        <v>41445.79</v>
      </c>
      <c r="E33" s="48">
        <f>-'[3]2201'!$D$14</f>
        <v>-32026.52</v>
      </c>
      <c r="F33" s="48">
        <f>-'[4]2201'!$D$14</f>
        <v>0</v>
      </c>
      <c r="G33" s="48">
        <f>-'[5]2201'!$D$14</f>
        <v>0</v>
      </c>
      <c r="H33" s="48">
        <f>-'[6]2201'!$D$14</f>
        <v>0</v>
      </c>
      <c r="I33" s="48">
        <f>-'[7]2201'!$D$14</f>
        <v>-656161.52</v>
      </c>
      <c r="J33" s="48">
        <f>-'[8]2201'!$D$14</f>
        <v>-704193.86</v>
      </c>
      <c r="K33" s="48">
        <f>-'[9]2201'!$D$14</f>
        <v>-180199.96</v>
      </c>
      <c r="L33" s="48">
        <f>-'[10]2201'!$D$14</f>
        <v>-24004.42</v>
      </c>
      <c r="M33" s="48">
        <f>-'[11]2201'!$D$14</f>
        <v>-19731.23</v>
      </c>
      <c r="N33" s="48">
        <f>-'[12]2201'!$D$14</f>
        <v>-595</v>
      </c>
      <c r="O33" s="48">
        <f>-'[13]2211'!$D$13</f>
        <v>0</v>
      </c>
      <c r="P33" s="48">
        <f>-'[14]2211'!$D$13</f>
        <v>0</v>
      </c>
      <c r="Q33" s="48">
        <f>-'[15]2211'!$D$13</f>
        <v>0</v>
      </c>
      <c r="R33" s="48">
        <f>-'[16]2211'!$D$13</f>
        <v>0</v>
      </c>
      <c r="S33" s="48">
        <f>-'[17]2211'!$D$13</f>
        <v>0</v>
      </c>
      <c r="T33" s="48">
        <f>-'[18]2211'!$D$13</f>
        <v>-57853.43</v>
      </c>
      <c r="U33" s="48">
        <f>-'[19]2291'!$D$10</f>
        <v>-5210833.59</v>
      </c>
      <c r="V33" s="71"/>
      <c r="W33" s="37" t="s">
        <v>74</v>
      </c>
      <c r="Z33" s="68">
        <f>(Balance!Y13+Balance!Y25+Balance!Y27+Balance!Y29)/(Balance!Y31+Balance!Y33+Balance!Y43+Balance!Y56)</f>
        <v>0.8109864073724222</v>
      </c>
    </row>
    <row r="34" spans="1:26" s="37" customFormat="1" ht="18" customHeight="1">
      <c r="A34" s="36" t="s">
        <v>151</v>
      </c>
      <c r="B34" s="49">
        <f t="shared" si="0"/>
        <v>-66245212.650000006</v>
      </c>
      <c r="C34" s="48">
        <f>-'[1]2201'!$D$18</f>
        <v>-2928283.8</v>
      </c>
      <c r="D34" s="48">
        <f>-'[2]2201'!$D$18</f>
        <v>-9404138.57</v>
      </c>
      <c r="E34" s="48">
        <f>-'[3]2201'!$D$18</f>
        <v>-3088426</v>
      </c>
      <c r="F34" s="48">
        <f>-'[4]2201'!$D$18</f>
        <v>-3514340.15</v>
      </c>
      <c r="G34" s="48">
        <f>-'[5]2201'!$D$18</f>
        <v>-11004778.05</v>
      </c>
      <c r="H34" s="48">
        <f>-'[6]2201'!$D$18</f>
        <v>-373889.63</v>
      </c>
      <c r="I34" s="48">
        <f>-'[7]2201'!$D$18</f>
        <v>-7876159.89</v>
      </c>
      <c r="J34" s="48">
        <f>-'[8]2201'!$D$18</f>
        <v>-2341897.76</v>
      </c>
      <c r="K34" s="48">
        <f>-'[9]2201'!$D$18</f>
        <v>-1447894.53</v>
      </c>
      <c r="L34" s="48">
        <f>-'[10]2201'!$D$18</f>
        <v>-3413418.2</v>
      </c>
      <c r="M34" s="48">
        <f>-'[11]2201'!$D$18</f>
        <v>-2952207.52</v>
      </c>
      <c r="N34" s="48">
        <f>-'[12]2201'!$D$18</f>
        <v>-1143677.95</v>
      </c>
      <c r="O34" s="48">
        <f>-'[13]2211'!$D$17</f>
        <v>0</v>
      </c>
      <c r="P34" s="48">
        <f>-'[14]2211'!$D$17</f>
        <v>-19166.28</v>
      </c>
      <c r="Q34" s="48">
        <f>-'[15]2211'!$D$17</f>
        <v>-923797.68</v>
      </c>
      <c r="R34" s="48">
        <f>-'[16]2211'!$D$17</f>
        <v>-413988.92</v>
      </c>
      <c r="S34" s="48">
        <f>-'[17]2211'!$D$17</f>
        <v>0</v>
      </c>
      <c r="T34" s="48">
        <f>-'[18]2211'!$D$17</f>
        <v>-27712.67</v>
      </c>
      <c r="U34" s="48">
        <f>-'[19]2291'!$D$11</f>
        <v>-15371435.05</v>
      </c>
      <c r="V34" s="71"/>
      <c r="W34" s="37" t="s">
        <v>75</v>
      </c>
      <c r="Z34" s="68">
        <f>(Balance!Y43+Balance!Y56)/(Balance!Y31+Balance!Y33+Balance!Y43+Balance!Y56)</f>
        <v>0.6037013889359</v>
      </c>
    </row>
    <row r="35" spans="1:22" s="37" customFormat="1" ht="18" customHeight="1">
      <c r="A35" s="36" t="s">
        <v>152</v>
      </c>
      <c r="B35" s="49">
        <f t="shared" si="0"/>
        <v>-26399527.1</v>
      </c>
      <c r="C35" s="48">
        <f>-'[1]2201'!$D$13</f>
        <v>-1079560.83</v>
      </c>
      <c r="D35" s="48">
        <f>-'[2]2201'!$D$13</f>
        <v>-14003804.41</v>
      </c>
      <c r="E35" s="48">
        <f>-'[3]2201'!$D$13</f>
        <v>-254816.44</v>
      </c>
      <c r="F35" s="48">
        <f>-'[4]2201'!$D$13</f>
        <v>-202985.83</v>
      </c>
      <c r="G35" s="48">
        <f>-'[5]2201'!$D$13</f>
        <v>-2888091.55</v>
      </c>
      <c r="H35" s="48">
        <f>-'[6]2201'!$D$13</f>
        <v>-57871.46</v>
      </c>
      <c r="I35" s="48">
        <f>-'[7]2201'!$D$13</f>
        <v>-158788.54</v>
      </c>
      <c r="J35" s="48">
        <f>-'[8]2201'!$D$13</f>
        <v>-1131483.42</v>
      </c>
      <c r="K35" s="48">
        <f>-'[9]2201'!$D$13</f>
        <v>-246955.96</v>
      </c>
      <c r="L35" s="48">
        <f>-'[10]2201'!$D$13</f>
        <v>-240879.64</v>
      </c>
      <c r="M35" s="48">
        <f>-'[11]2201'!$D$13</f>
        <v>-108458.64</v>
      </c>
      <c r="N35" s="48">
        <f>-'[12]2201'!$D$13</f>
        <v>-1104798.48</v>
      </c>
      <c r="O35" s="48">
        <f>-'[13]2211'!$D$12</f>
        <v>0</v>
      </c>
      <c r="P35" s="48">
        <f>-'[14]2211'!$D$12</f>
        <v>-5222.8</v>
      </c>
      <c r="Q35" s="48">
        <f>-'[15]2211'!$D$12</f>
        <v>0</v>
      </c>
      <c r="R35" s="48">
        <f>-'[16]2211'!$D$12</f>
        <v>-33324.7</v>
      </c>
      <c r="S35" s="48">
        <f>-'[17]2211'!$D$12</f>
        <v>0</v>
      </c>
      <c r="T35" s="48">
        <f>-'[18]2211'!$D$12</f>
        <v>-13432.62</v>
      </c>
      <c r="U35" s="48">
        <f>-'[19]2291'!$D$9</f>
        <v>-4869051.78</v>
      </c>
      <c r="V35" s="71"/>
    </row>
    <row r="36" spans="1:22" s="37" customFormat="1" ht="18" customHeight="1">
      <c r="A36" s="36" t="s">
        <v>153</v>
      </c>
      <c r="B36" s="49">
        <f t="shared" si="0"/>
        <v>0</v>
      </c>
      <c r="C36" s="48"/>
      <c r="D36" s="48"/>
      <c r="E36" s="48"/>
      <c r="F36" s="48"/>
      <c r="G36" s="48"/>
      <c r="H36" s="48"/>
      <c r="I36" s="48"/>
      <c r="J36" s="48"/>
      <c r="K36" s="48"/>
      <c r="L36" s="48"/>
      <c r="M36" s="48"/>
      <c r="N36" s="48"/>
      <c r="O36" s="48"/>
      <c r="P36" s="48"/>
      <c r="Q36" s="48"/>
      <c r="R36" s="48"/>
      <c r="S36" s="48"/>
      <c r="T36" s="48"/>
      <c r="U36" s="48"/>
      <c r="V36" s="71"/>
    </row>
    <row r="37" spans="1:26" s="37" customFormat="1" ht="18" customHeight="1">
      <c r="A37" s="72" t="s">
        <v>154</v>
      </c>
      <c r="B37" s="114">
        <f t="shared" si="0"/>
        <v>-316338904.05</v>
      </c>
      <c r="C37" s="48">
        <f>C26+C29+C32+C33+C34+C35+C36</f>
        <v>-36649345.04</v>
      </c>
      <c r="D37" s="48">
        <f aca="true" t="shared" si="15" ref="D37:Q37">D26+D29+D32+D33+D34+D35+D36</f>
        <v>-52582723.31</v>
      </c>
      <c r="E37" s="48">
        <f t="shared" si="15"/>
        <v>-6010646.420000001</v>
      </c>
      <c r="F37" s="48">
        <f t="shared" si="15"/>
        <v>-11572494.08</v>
      </c>
      <c r="G37" s="48">
        <f t="shared" si="15"/>
        <v>-18497704.14</v>
      </c>
      <c r="H37" s="48">
        <f t="shared" si="15"/>
        <v>-1282553.8199999998</v>
      </c>
      <c r="I37" s="48">
        <f t="shared" si="15"/>
        <v>-12792073.209999997</v>
      </c>
      <c r="J37" s="48">
        <f t="shared" si="15"/>
        <v>-23746739.509999998</v>
      </c>
      <c r="K37" s="48">
        <f t="shared" si="15"/>
        <v>-8817607.15</v>
      </c>
      <c r="L37" s="48">
        <f t="shared" si="15"/>
        <v>-34595194.31</v>
      </c>
      <c r="M37" s="48">
        <f t="shared" si="15"/>
        <v>-7694367.319999999</v>
      </c>
      <c r="N37" s="48">
        <f t="shared" si="15"/>
        <v>-2637295.2</v>
      </c>
      <c r="O37" s="48">
        <f t="shared" si="15"/>
        <v>0</v>
      </c>
      <c r="P37" s="48">
        <f aca="true" t="shared" si="16" ref="P37">P26+P29+P32+P33+P34+P35+P36</f>
        <v>-73539.86</v>
      </c>
      <c r="Q37" s="48">
        <f t="shared" si="15"/>
        <v>-923797.68</v>
      </c>
      <c r="R37" s="48">
        <f>R26+R29+R32+R33+R34+R35+R36</f>
        <v>-756355.8599999999</v>
      </c>
      <c r="S37" s="48">
        <f>S26+S29+S32+S33+S34+S35+S36</f>
        <v>0</v>
      </c>
      <c r="T37" s="48">
        <f>T26+T29+T32+T33+T34+T35+T36</f>
        <v>-168373.55</v>
      </c>
      <c r="U37" s="48">
        <f>U26+U29+U32+U33+U34+U35+U36</f>
        <v>-97538093.59</v>
      </c>
      <c r="V37" s="71"/>
      <c r="W37" s="62" t="s">
        <v>41</v>
      </c>
      <c r="X37" s="62"/>
      <c r="Y37" s="62"/>
      <c r="Z37" s="62"/>
    </row>
    <row r="38" spans="1:26" s="37" customFormat="1" ht="18" customHeight="1">
      <c r="A38" s="75" t="s">
        <v>47</v>
      </c>
      <c r="B38" s="113">
        <f t="shared" si="0"/>
        <v>-169781359.89999998</v>
      </c>
      <c r="C38" s="48">
        <f aca="true" t="shared" si="17" ref="C38:I38">C25+C37</f>
        <v>-35385400.67</v>
      </c>
      <c r="D38" s="48">
        <f t="shared" si="17"/>
        <v>-38010090.99</v>
      </c>
      <c r="E38" s="48">
        <f t="shared" si="17"/>
        <v>-5053942.830000001</v>
      </c>
      <c r="F38" s="48">
        <f t="shared" si="17"/>
        <v>-8662808.17</v>
      </c>
      <c r="G38" s="48">
        <f t="shared" si="17"/>
        <v>-24625737.75</v>
      </c>
      <c r="H38" s="48">
        <f t="shared" si="17"/>
        <v>-1282553.8199999998</v>
      </c>
      <c r="I38" s="48">
        <f t="shared" si="17"/>
        <v>620405.9600000028</v>
      </c>
      <c r="J38" s="48">
        <f aca="true" t="shared" si="18" ref="J38:N38">J25+J37</f>
        <v>875121.700000003</v>
      </c>
      <c r="K38" s="48">
        <f t="shared" si="18"/>
        <v>-688280.25</v>
      </c>
      <c r="L38" s="48">
        <f t="shared" si="18"/>
        <v>6651100.439999998</v>
      </c>
      <c r="M38" s="48">
        <f t="shared" si="18"/>
        <v>-30447.28000000026</v>
      </c>
      <c r="N38" s="48">
        <f t="shared" si="18"/>
        <v>-2516275.4000000004</v>
      </c>
      <c r="O38" s="48">
        <f aca="true" t="shared" si="19" ref="O38:T38">O25+O37</f>
        <v>0</v>
      </c>
      <c r="P38" s="48">
        <f aca="true" t="shared" si="20" ref="P38">P25+P37</f>
        <v>-73539.86</v>
      </c>
      <c r="Q38" s="48">
        <f t="shared" si="19"/>
        <v>-920029.3300000001</v>
      </c>
      <c r="R38" s="48">
        <f t="shared" si="19"/>
        <v>-48216.69999999984</v>
      </c>
      <c r="S38" s="48">
        <f t="shared" si="19"/>
        <v>0</v>
      </c>
      <c r="T38" s="48">
        <f t="shared" si="19"/>
        <v>-168373.55</v>
      </c>
      <c r="U38" s="48">
        <f aca="true" t="shared" si="21" ref="U38">U25+U37</f>
        <v>-60462291.400000006</v>
      </c>
      <c r="V38" s="71"/>
      <c r="W38" s="36"/>
      <c r="X38" s="36"/>
      <c r="Y38" s="36"/>
      <c r="Z38" s="36"/>
    </row>
    <row r="39" spans="1:26" s="37" customFormat="1" ht="18" customHeight="1">
      <c r="A39" s="36" t="s">
        <v>155</v>
      </c>
      <c r="B39" s="49">
        <f t="shared" si="0"/>
        <v>30930863.78999999</v>
      </c>
      <c r="C39" s="48" t="str">
        <f>'[1]2201'!$L$34</f>
        <v>1.063.037,00</v>
      </c>
      <c r="D39" s="48" t="str">
        <f>'[2]2201'!$L$34</f>
        <v>8.849.614,75</v>
      </c>
      <c r="E39" s="48" t="str">
        <f>'[3]2201'!$L$34</f>
        <v>254.816,44</v>
      </c>
      <c r="F39" s="48" t="str">
        <f>'[4]2201'!$L$34</f>
        <v>202.985,83</v>
      </c>
      <c r="G39" s="48" t="str">
        <f>'[5]2201'!$L$34</f>
        <v>12.192.582,31</v>
      </c>
      <c r="H39" s="48" t="str">
        <f>'[6]2201'!$L$34</f>
        <v>23.950,33</v>
      </c>
      <c r="I39" s="48" t="str">
        <f>'[7]2201'!$L$34</f>
        <v>220.895,20</v>
      </c>
      <c r="J39" s="48" t="str">
        <f>'[8]2201'!$L$34</f>
        <v>47.612,18</v>
      </c>
      <c r="K39" s="48" t="str">
        <f>'[9]2201'!$L$34</f>
        <v>24.317,35</v>
      </c>
      <c r="L39" s="48" t="str">
        <f>'[10]2201'!$L$34</f>
        <v>2.908.477,88</v>
      </c>
      <c r="M39" s="48" t="str">
        <f>'[11]2201'!$L$34</f>
        <v>42.088,88</v>
      </c>
      <c r="N39" s="48" t="str">
        <f>'[12]2201'!$L$34</f>
        <v>3.555.473,42</v>
      </c>
      <c r="O39" s="48" t="str">
        <f>'[13]2211'!$L$33</f>
        <v>0,00</v>
      </c>
      <c r="P39" s="48" t="str">
        <f>'[14]2211'!$L$33</f>
        <v>0,00</v>
      </c>
      <c r="Q39" s="48" t="str">
        <f>'[15]2211'!$L$33</f>
        <v>0,00</v>
      </c>
      <c r="R39" s="48" t="str">
        <f>'[16]2211'!$L$33</f>
        <v>26.878,66</v>
      </c>
      <c r="S39" s="48" t="str">
        <f>'[17]2211'!$L$33</f>
        <v>0,00</v>
      </c>
      <c r="T39" s="48" t="str">
        <f>'[18]2211'!$L$33</f>
        <v>0,00</v>
      </c>
      <c r="U39" s="48" t="str">
        <f>'[19]2291'!$L$22</f>
        <v>1.518.133,56</v>
      </c>
      <c r="V39" s="36"/>
      <c r="W39" s="36" t="s">
        <v>42</v>
      </c>
      <c r="Z39" s="68">
        <f>IF(Balance!Y13&lt;0,B61/ABS(Balance!Y13),B61/Balance!Y13)</f>
        <v>-0.8345176337431097</v>
      </c>
    </row>
    <row r="40" spans="1:26" s="37" customFormat="1" ht="18" customHeight="1">
      <c r="A40" s="36" t="s">
        <v>156</v>
      </c>
      <c r="B40" s="49">
        <f t="shared" si="0"/>
        <v>7148256.569999998</v>
      </c>
      <c r="C40" s="48">
        <f>'[1]2201'!$L35+'[1]2201'!$L36</f>
        <v>4356485.39</v>
      </c>
      <c r="D40" s="48">
        <f>'[2]2201'!$L35+'[2]2201'!$L36</f>
        <v>210528.53</v>
      </c>
      <c r="E40" s="48">
        <f>'[3]2201'!$L35+'[3]2201'!$L36</f>
        <v>19222.91</v>
      </c>
      <c r="F40" s="48">
        <f>'[4]2201'!$L35+'[4]2201'!$L36</f>
        <v>1460.46</v>
      </c>
      <c r="G40" s="48">
        <f>'[5]2201'!$L35+'[5]2201'!$L36</f>
        <v>258236.87</v>
      </c>
      <c r="H40" s="48">
        <f>'[6]2201'!$L35+'[6]2201'!$L36</f>
        <v>0</v>
      </c>
      <c r="I40" s="48">
        <f>'[7]2201'!$L35+'[7]2201'!$L36</f>
        <v>1497504.8499999999</v>
      </c>
      <c r="J40" s="48">
        <f>'[8]2201'!$L35+'[8]2201'!$L36</f>
        <v>237874.58</v>
      </c>
      <c r="K40" s="48">
        <f>'[9]2201'!$L35+'[9]2201'!$L36</f>
        <v>5787.81</v>
      </c>
      <c r="L40" s="48">
        <f>'[10]2201'!$L35+'[10]2201'!$L36</f>
        <v>59824.74</v>
      </c>
      <c r="M40" s="48">
        <f>'[11]2201'!$L35+'[11]2201'!$L36</f>
        <v>23391.39</v>
      </c>
      <c r="N40" s="48">
        <f>'[12]2201'!$L35+'[12]2201'!$L36</f>
        <v>19935.58</v>
      </c>
      <c r="O40" s="48">
        <f>'[13]2211'!$L34+'[13]2211'!$L35</f>
        <v>0</v>
      </c>
      <c r="P40" s="48">
        <f>'[14]2211'!$L34+'[14]2211'!$L35</f>
        <v>204.34</v>
      </c>
      <c r="Q40" s="48">
        <f>'[15]2211'!$L34+'[15]2211'!$L35</f>
        <v>410190.76</v>
      </c>
      <c r="R40" s="48">
        <f>'[16]2211'!$L34+'[16]2211'!$L35</f>
        <v>-2309.49</v>
      </c>
      <c r="S40" s="48">
        <f>'[17]2211'!$L34+'[17]2211'!$L35</f>
        <v>0</v>
      </c>
      <c r="T40" s="48">
        <f>'[18]2211'!$L34+'[18]2211'!$L35</f>
        <v>0</v>
      </c>
      <c r="U40" s="48" t="str">
        <f>'[19]2291'!$L$23</f>
        <v>49.917,85</v>
      </c>
      <c r="V40" s="36"/>
      <c r="W40" s="37" t="s">
        <v>76</v>
      </c>
      <c r="Z40" s="68">
        <f>B14/B25</f>
        <v>0</v>
      </c>
    </row>
    <row r="41" spans="1:26" s="37" customFormat="1" ht="18" customHeight="1">
      <c r="A41" s="36" t="s">
        <v>157</v>
      </c>
      <c r="B41" s="49">
        <f t="shared" si="0"/>
        <v>-5945925.589999999</v>
      </c>
      <c r="C41" s="48">
        <f>-'[1]2201'!$D36-'[1]2201'!$D37</f>
        <v>-179856</v>
      </c>
      <c r="D41" s="48">
        <f>-'[2]2201'!$D36-'[2]2201'!$D37</f>
        <v>-624163.09</v>
      </c>
      <c r="E41" s="48">
        <f>-'[3]2201'!$D36-'[3]2201'!$D37</f>
        <v>0</v>
      </c>
      <c r="F41" s="48">
        <f>-'[4]2201'!$D36-'[4]2201'!$D37</f>
        <v>-27093.63</v>
      </c>
      <c r="G41" s="48">
        <f>-'[5]2201'!$D36-'[5]2201'!$D37</f>
        <v>-230662.43</v>
      </c>
      <c r="H41" s="48">
        <f>-'[6]2201'!$D36-'[6]2201'!$D37</f>
        <v>0</v>
      </c>
      <c r="I41" s="48">
        <f>-'[7]2201'!$D36-'[7]2201'!$D37</f>
        <v>-1255441.44</v>
      </c>
      <c r="J41" s="48">
        <f>-'[8]2201'!$D36-'[8]2201'!$D37</f>
        <v>-127234.26000000001</v>
      </c>
      <c r="K41" s="48">
        <f>-'[9]2201'!$D36-'[9]2201'!$D37</f>
        <v>-5343.88</v>
      </c>
      <c r="L41" s="48">
        <f>-'[10]2201'!$D36-'[10]2201'!$D37</f>
        <v>-3337480.32</v>
      </c>
      <c r="M41" s="48">
        <f>-'[11]2201'!$D36-'[11]2201'!$D37</f>
        <v>-5150.67</v>
      </c>
      <c r="N41" s="48">
        <f>-'[12]2201'!$D36-'[12]2201'!$D37</f>
        <v>-28794.489999999998</v>
      </c>
      <c r="O41" s="48">
        <f>-'[13]2211'!$D35-'[13]2211'!$D36</f>
        <v>0</v>
      </c>
      <c r="P41" s="48">
        <f>-'[14]2211'!$D35-'[14]2211'!$D36</f>
        <v>0</v>
      </c>
      <c r="Q41" s="48">
        <f>-'[15]2211'!$D35-'[15]2211'!$D36</f>
        <v>0</v>
      </c>
      <c r="R41" s="48">
        <f>-'[16]2211'!$D35-'[16]2211'!$D36</f>
        <v>-300.47</v>
      </c>
      <c r="S41" s="48">
        <f>-'[17]2211'!$D35-'[17]2211'!$D36</f>
        <v>0</v>
      </c>
      <c r="T41" s="48">
        <f>-'[18]2211'!$D35-'[18]2211'!$D36</f>
        <v>0</v>
      </c>
      <c r="U41" s="48">
        <f>-'[19]2291'!$D$27</f>
        <v>-124404.91</v>
      </c>
      <c r="V41" s="36"/>
      <c r="W41" s="37" t="s">
        <v>77</v>
      </c>
      <c r="Z41" s="68">
        <f>B15/B25</f>
        <v>0</v>
      </c>
    </row>
    <row r="42" spans="1:26" s="37" customFormat="1" ht="18" customHeight="1">
      <c r="A42" s="36" t="s">
        <v>158</v>
      </c>
      <c r="B42" s="49">
        <f t="shared" si="0"/>
        <v>-5149668.819999999</v>
      </c>
      <c r="C42" s="48">
        <f>'[1]2201'!$L32-'[1]2201'!$D34-0.01</f>
        <v>-298</v>
      </c>
      <c r="D42" s="48">
        <f>'[2]2201'!$L32-'[2]2201'!$D34</f>
        <v>22742.3</v>
      </c>
      <c r="E42" s="48">
        <f>'[3]2201'!$L32-'[3]2201'!$D34</f>
        <v>0</v>
      </c>
      <c r="F42" s="48">
        <f>'[4]2201'!$L32-'[4]2201'!$D34</f>
        <v>0</v>
      </c>
      <c r="G42" s="48">
        <f>'[5]2201'!$L32-'[5]2201'!$D34</f>
        <v>-1582879.57</v>
      </c>
      <c r="H42" s="48">
        <f>'[6]2201'!$L32-'[6]2201'!$D34</f>
        <v>0</v>
      </c>
      <c r="I42" s="48">
        <f>'[7]2201'!$L32-'[7]2201'!$D34</f>
        <v>0</v>
      </c>
      <c r="J42" s="48">
        <f>'[8]2201'!$L32-'[8]2201'!$D34</f>
        <v>-3227.4299999999994</v>
      </c>
      <c r="K42" s="48">
        <f>'[9]2201'!$L32-'[9]2201'!$D34</f>
        <v>0</v>
      </c>
      <c r="L42" s="48">
        <f>'[10]2201'!$L32-'[10]2201'!$D34</f>
        <v>5300.93</v>
      </c>
      <c r="M42" s="48">
        <f>'[11]2201'!$L32-'[11]2201'!$D34</f>
        <v>32791.22</v>
      </c>
      <c r="N42" s="48">
        <f>'[12]2201'!$L32-'[12]2201'!$D34-0.03</f>
        <v>-3485221.1399999997</v>
      </c>
      <c r="O42" s="48">
        <f>'[13]2211'!$L31-'[13]2211'!$D33</f>
        <v>0</v>
      </c>
      <c r="P42" s="48">
        <f>'[14]2211'!$L31-'[14]2211'!$D33</f>
        <v>0</v>
      </c>
      <c r="Q42" s="48">
        <f>'[15]2211'!$L31-'[15]2211'!$D33</f>
        <v>0</v>
      </c>
      <c r="R42" s="48">
        <f>'[16]2211'!$L31-'[16]2211'!$D33</f>
        <v>-783.93</v>
      </c>
      <c r="S42" s="48">
        <f>'[17]2211'!$L31-'[17]2211'!$D33</f>
        <v>0</v>
      </c>
      <c r="T42" s="48">
        <f>'[18]2211'!$L31-'[18]2211'!$D33</f>
        <v>0</v>
      </c>
      <c r="U42" s="48">
        <f>-'[19]2291'!$D$22-'[19]2291'!$D$24-'[19]2291'!$D$25+'[19]2291'!$L$18+'[19]2291'!$L$19+'[19]2291'!$L$20</f>
        <v>-138093.19999999998</v>
      </c>
      <c r="V42" s="36"/>
      <c r="W42" s="36" t="s">
        <v>78</v>
      </c>
      <c r="Z42" s="68">
        <f>(B18+B19+B20+B24)/B25</f>
        <v>0.7223548308891339</v>
      </c>
    </row>
    <row r="43" spans="1:26" s="37" customFormat="1" ht="18" customHeight="1">
      <c r="A43" s="36" t="s">
        <v>159</v>
      </c>
      <c r="B43" s="49">
        <f t="shared" si="0"/>
        <v>-482399.21</v>
      </c>
      <c r="C43" s="48">
        <f>-'[1]2201'!$D$33</f>
        <v>0</v>
      </c>
      <c r="D43" s="48">
        <f>-'[2]2201'!$D$33</f>
        <v>-10698.02</v>
      </c>
      <c r="E43" s="48">
        <f>-'[3]2201'!$D$33</f>
        <v>0</v>
      </c>
      <c r="F43" s="48">
        <f>-'[4]2201'!$D$33</f>
        <v>0</v>
      </c>
      <c r="G43" s="48">
        <f>-'[5]2201'!$D$33</f>
        <v>0</v>
      </c>
      <c r="H43" s="48">
        <f>-'[6]2201'!$D$33</f>
        <v>0</v>
      </c>
      <c r="I43" s="48">
        <f>-'[7]2201'!$D$33</f>
        <v>-149630.82</v>
      </c>
      <c r="J43" s="48">
        <f>-'[8]2201'!$D$33</f>
        <v>0</v>
      </c>
      <c r="K43" s="48">
        <f>-'[9]2201'!$D$33</f>
        <v>0</v>
      </c>
      <c r="L43" s="48">
        <f>-'[10]2201'!$D$33</f>
        <v>31523.08</v>
      </c>
      <c r="M43" s="48">
        <f>-'[11]2201'!$D$33</f>
        <v>0</v>
      </c>
      <c r="N43" s="48">
        <f>-'[12]2201'!$D$33</f>
        <v>0</v>
      </c>
      <c r="O43" s="48">
        <f>-'[13]2211'!$D$32</f>
        <v>0</v>
      </c>
      <c r="P43" s="48">
        <f>-'[14]2211'!$D$32</f>
        <v>0</v>
      </c>
      <c r="Q43" s="48">
        <f>-'[15]2211'!$D$32</f>
        <v>-353593.45</v>
      </c>
      <c r="R43" s="48">
        <f>-'[16]2211'!$D$32</f>
        <v>0</v>
      </c>
      <c r="S43" s="48">
        <f>-'[17]2211'!$D$32</f>
        <v>0</v>
      </c>
      <c r="T43" s="48">
        <f>-'[18]2211'!$D$32</f>
        <v>0</v>
      </c>
      <c r="U43" s="48">
        <f>-'[19]2291'!$D$23</f>
        <v>0</v>
      </c>
      <c r="V43" s="36"/>
      <c r="W43" s="36" t="s">
        <v>79</v>
      </c>
      <c r="Z43" s="68">
        <f>(B21+B22+B23)/B25</f>
        <v>0.27764516911086634</v>
      </c>
    </row>
    <row r="44" spans="1:26" s="37" customFormat="1" ht="18" customHeight="1">
      <c r="A44" s="36" t="s">
        <v>160</v>
      </c>
      <c r="B44" s="49">
        <f t="shared" si="0"/>
        <v>0</v>
      </c>
      <c r="C44" s="48">
        <f>'[1]2201'!$L33-'[1]2201'!$D35</f>
        <v>0</v>
      </c>
      <c r="D44" s="48">
        <f>'[2]2201'!$L33-'[2]2201'!$D35</f>
        <v>0</v>
      </c>
      <c r="E44" s="48">
        <f>'[3]2201'!$L33-'[3]2201'!$D35</f>
        <v>0</v>
      </c>
      <c r="F44" s="48">
        <f>'[4]2201'!$L33-'[4]2201'!$D35</f>
        <v>0</v>
      </c>
      <c r="G44" s="48">
        <f>'[5]2201'!$L33-'[5]2201'!$D35</f>
        <v>0</v>
      </c>
      <c r="H44" s="48">
        <f>'[6]2201'!$L33-'[6]2201'!$D35</f>
        <v>0</v>
      </c>
      <c r="I44" s="48">
        <f>'[7]2201'!$L33-'[7]2201'!$D35</f>
        <v>0</v>
      </c>
      <c r="J44" s="48">
        <f>'[8]2201'!$L33-'[8]2201'!$D35</f>
        <v>0</v>
      </c>
      <c r="K44" s="48">
        <f>'[9]2201'!$L33-'[9]2201'!$D35</f>
        <v>0</v>
      </c>
      <c r="L44" s="48">
        <f>'[10]2201'!$L33-'[10]2201'!$D35</f>
        <v>0</v>
      </c>
      <c r="M44" s="48">
        <f>'[11]2201'!$L33-'[11]2201'!$D35</f>
        <v>0</v>
      </c>
      <c r="N44" s="48">
        <f>'[12]2201'!$L33-'[12]2201'!$D35</f>
        <v>0</v>
      </c>
      <c r="O44" s="48">
        <f>'[13]2211'!$L32-'[13]2211'!$D34</f>
        <v>0</v>
      </c>
      <c r="P44" s="48">
        <f>'[14]2211'!$L32-'[14]2211'!$D34</f>
        <v>0</v>
      </c>
      <c r="Q44" s="48">
        <f>'[15]2211'!$L32-'[15]2211'!$D34</f>
        <v>0</v>
      </c>
      <c r="R44" s="48">
        <f>'[16]2211'!$L32-'[16]2211'!$D34</f>
        <v>0</v>
      </c>
      <c r="S44" s="48">
        <f>'[17]2211'!$L32-'[17]2211'!$D34</f>
        <v>0</v>
      </c>
      <c r="T44" s="48">
        <f>'[18]2211'!$L32-'[18]2211'!$D34</f>
        <v>0</v>
      </c>
      <c r="U44" s="48">
        <f>-'[19]2291'!$D$20-'[19]2291'!$D$26+'[19]2291'!$L$16+'[19]2291'!$L$21</f>
        <v>0</v>
      </c>
      <c r="V44" s="36"/>
      <c r="W44" s="37" t="s">
        <v>80</v>
      </c>
      <c r="Z44" s="68">
        <f>B26/B37</f>
        <v>0.2718309796521532</v>
      </c>
    </row>
    <row r="45" spans="1:26" s="37" customFormat="1" ht="18" customHeight="1">
      <c r="A45" s="36" t="s">
        <v>161</v>
      </c>
      <c r="B45" s="49">
        <f t="shared" si="0"/>
        <v>0</v>
      </c>
      <c r="V45" s="36"/>
      <c r="W45" s="37" t="s">
        <v>81</v>
      </c>
      <c r="Z45" s="68">
        <f>(B29+B36)/B37</f>
        <v>0</v>
      </c>
    </row>
    <row r="46" spans="1:26" s="37" customFormat="1" ht="18" customHeight="1">
      <c r="A46" s="75" t="s">
        <v>162</v>
      </c>
      <c r="B46" s="113">
        <f t="shared" si="0"/>
        <v>-143280233.16</v>
      </c>
      <c r="C46" s="48">
        <f>C38+C39+C40+C41+C42+C43+C44+C45</f>
        <v>-30146032.28</v>
      </c>
      <c r="D46" s="48">
        <f aca="true" t="shared" si="22" ref="D46:Q46">D38+D39+D40+D41+D42+D43+D44+D45</f>
        <v>-29562066.52</v>
      </c>
      <c r="E46" s="48">
        <f t="shared" si="22"/>
        <v>-4779903.48</v>
      </c>
      <c r="F46" s="48">
        <f t="shared" si="22"/>
        <v>-8485455.51</v>
      </c>
      <c r="G46" s="48">
        <f t="shared" si="22"/>
        <v>-13988460.57</v>
      </c>
      <c r="H46" s="48">
        <f t="shared" si="22"/>
        <v>-1258603.4899999998</v>
      </c>
      <c r="I46" s="48">
        <f t="shared" si="22"/>
        <v>933733.7500000026</v>
      </c>
      <c r="J46" s="48">
        <f t="shared" si="22"/>
        <v>1030146.7700000029</v>
      </c>
      <c r="K46" s="48">
        <f t="shared" si="22"/>
        <v>-663518.97</v>
      </c>
      <c r="L46" s="48">
        <f t="shared" si="22"/>
        <v>6318746.749999996</v>
      </c>
      <c r="M46" s="48">
        <f t="shared" si="22"/>
        <v>62673.53999999974</v>
      </c>
      <c r="N46" s="48">
        <f t="shared" si="22"/>
        <v>-2454882.0300000003</v>
      </c>
      <c r="O46" s="48">
        <f t="shared" si="22"/>
        <v>0</v>
      </c>
      <c r="P46" s="48">
        <f aca="true" t="shared" si="23" ref="P46">P38+P39+P40+P41+P42+P43+P44+P45</f>
        <v>-73335.52</v>
      </c>
      <c r="Q46" s="48">
        <f t="shared" si="22"/>
        <v>-863432.02</v>
      </c>
      <c r="R46" s="48">
        <f>R38+R39+R40+R41+R42+R43+R44+R45</f>
        <v>-24731.92999999984</v>
      </c>
      <c r="S46" s="48">
        <f>S38+S39+S40+S41+S42+S43+S44+S45</f>
        <v>0</v>
      </c>
      <c r="T46" s="48">
        <f>T38+T39+T40+T41+T42+T43+T44+T45</f>
        <v>-168373.55</v>
      </c>
      <c r="U46" s="48">
        <f>U38+U39+U40+U41+U42+U43+U44+U45</f>
        <v>-59156738.1</v>
      </c>
      <c r="V46" s="36"/>
      <c r="W46" s="37" t="s">
        <v>182</v>
      </c>
      <c r="Z46" s="68">
        <f>B34/B37</f>
        <v>0.20941215829567836</v>
      </c>
    </row>
    <row r="47" spans="1:26" s="37" customFormat="1" ht="18" customHeight="1">
      <c r="A47" s="36" t="s">
        <v>163</v>
      </c>
      <c r="B47" s="49">
        <f t="shared" si="0"/>
        <v>2585253.57</v>
      </c>
      <c r="C47" s="48">
        <f>'[1]2201'!$L$16+'[1]2201'!$L$20</f>
        <v>0</v>
      </c>
      <c r="D47" s="48">
        <f>'[2]2201'!$L$16+'[2]2201'!$L$20</f>
        <v>0</v>
      </c>
      <c r="E47" s="48">
        <f>'[3]2201'!$L$16+'[3]2201'!$L$20</f>
        <v>0</v>
      </c>
      <c r="F47" s="48">
        <f>'[4]2201'!$L$16+'[4]2201'!$L$20</f>
        <v>0</v>
      </c>
      <c r="G47" s="48">
        <f>'[5]2201'!$L$16+'[5]2201'!$L$20</f>
        <v>0</v>
      </c>
      <c r="H47" s="48">
        <f>'[6]2201'!$L$16+'[6]2201'!$L$20</f>
        <v>0</v>
      </c>
      <c r="I47" s="48">
        <f>'[7]2201'!$L$16+'[7]2201'!$L$20</f>
        <v>0</v>
      </c>
      <c r="J47" s="48">
        <f>'[8]2201'!$L$16+'[8]2201'!$L$20</f>
        <v>0</v>
      </c>
      <c r="K47" s="48">
        <f>'[9]2201'!$L$16+'[9]2201'!$L$20</f>
        <v>0</v>
      </c>
      <c r="L47" s="48">
        <f>'[10]2201'!$L$16+'[10]2201'!$L$20</f>
        <v>2585253.57</v>
      </c>
      <c r="M47" s="48">
        <f>'[11]2201'!$L$16+'[11]2201'!$L$20</f>
        <v>0</v>
      </c>
      <c r="N47" s="48">
        <f>'[12]2201'!$L$16+'[12]2201'!$L$20</f>
        <v>0</v>
      </c>
      <c r="O47" s="48">
        <f>'[13]2211'!$L$15+'[13]2211'!$L$19</f>
        <v>0</v>
      </c>
      <c r="P47" s="48">
        <f>'[14]2211'!$L$15+'[14]2211'!$L$19</f>
        <v>0</v>
      </c>
      <c r="Q47" s="48">
        <f>'[15]2211'!$L$15+'[15]2211'!$L$19</f>
        <v>0</v>
      </c>
      <c r="R47" s="48">
        <f>'[16]2211'!$L$15+'[16]2211'!$L$19</f>
        <v>0</v>
      </c>
      <c r="S47" s="48">
        <f>'[17]2211'!$L$15+'[17]2211'!$L$19</f>
        <v>0</v>
      </c>
      <c r="T47" s="48">
        <f>'[18]2211'!$L$15+'[18]2211'!$L$19</f>
        <v>0</v>
      </c>
      <c r="U47" s="48" t="str">
        <f>'[19]2291'!$L$9</f>
        <v>0,00</v>
      </c>
      <c r="V47" s="36"/>
      <c r="W47" s="37" t="s">
        <v>82</v>
      </c>
      <c r="Z47" s="68">
        <f>B32/B37</f>
        <v>0.4136680461828893</v>
      </c>
    </row>
    <row r="48" spans="1:26" s="37" customFormat="1" ht="18" customHeight="1" thickBot="1">
      <c r="A48" s="36" t="s">
        <v>164</v>
      </c>
      <c r="B48" s="49">
        <f t="shared" si="0"/>
        <v>6891219.750000001</v>
      </c>
      <c r="C48" s="48" t="str">
        <f>'[1]2201'!$L$24</f>
        <v>323.572,19</v>
      </c>
      <c r="D48" s="48" t="str">
        <f>'[2]2201'!$L$24</f>
        <v>1.941.365,26</v>
      </c>
      <c r="E48" s="48" t="str">
        <f>'[3]2201'!$L$24</f>
        <v>45.593,45</v>
      </c>
      <c r="F48" s="48" t="str">
        <f>'[4]2201'!$L$24</f>
        <v>51.476,69</v>
      </c>
      <c r="G48" s="48" t="str">
        <f>'[5]2201'!$L$24</f>
        <v>261.253,95</v>
      </c>
      <c r="H48" s="48" t="str">
        <f>'[6]2201'!$L$24</f>
        <v>53.411,95</v>
      </c>
      <c r="I48" s="48" t="str">
        <f>'[7]2201'!$L$24</f>
        <v>76.930,60</v>
      </c>
      <c r="J48" s="48" t="str">
        <f>'[8]2201'!$L$24</f>
        <v>75.084,44</v>
      </c>
      <c r="K48" s="48" t="str">
        <f>'[9]2201'!$L$24</f>
        <v>744.217,77</v>
      </c>
      <c r="L48" s="48" t="str">
        <f>'[10]2201'!$L$24</f>
        <v>615.442,41</v>
      </c>
      <c r="M48" s="48" t="str">
        <f>'[11]2201'!$L$24</f>
        <v>61.237,12</v>
      </c>
      <c r="N48" s="48" t="str">
        <f>'[12]2201'!$L$24</f>
        <v>140.270,22</v>
      </c>
      <c r="O48" s="48" t="str">
        <f>'[13]2211'!$L$23</f>
        <v>69,81</v>
      </c>
      <c r="P48" s="48" t="str">
        <f>'[14]2211'!$L$23</f>
        <v>1.306.341,88</v>
      </c>
      <c r="Q48" s="48" t="str">
        <f>'[15]2211'!$L$23</f>
        <v>1.012.410,90</v>
      </c>
      <c r="R48" s="48" t="str">
        <f>'[16]2211'!$L$23</f>
        <v>25.893,45</v>
      </c>
      <c r="S48" s="48" t="str">
        <f>'[17]2211'!$L$23</f>
        <v>0,00</v>
      </c>
      <c r="T48" s="48">
        <f>'[18]2211'!$L$23+0.01</f>
        <v>55809.990000000005</v>
      </c>
      <c r="U48" s="48" t="str">
        <f>'[19]2291'!$L$10</f>
        <v>100.837,67</v>
      </c>
      <c r="V48" s="36"/>
      <c r="W48" s="73" t="s">
        <v>83</v>
      </c>
      <c r="X48" s="73"/>
      <c r="Y48" s="73"/>
      <c r="Z48" s="74">
        <f>(B33+B35)/B37</f>
        <v>0.1050888158692791</v>
      </c>
    </row>
    <row r="49" spans="1:22" s="37" customFormat="1" ht="18" customHeight="1">
      <c r="A49" s="36" t="s">
        <v>165</v>
      </c>
      <c r="B49" s="49">
        <f t="shared" si="0"/>
        <v>0</v>
      </c>
      <c r="C49" s="48"/>
      <c r="D49" s="48"/>
      <c r="E49" s="48"/>
      <c r="F49" s="48"/>
      <c r="G49" s="48"/>
      <c r="H49" s="48"/>
      <c r="I49" s="48"/>
      <c r="J49" s="48"/>
      <c r="K49" s="48"/>
      <c r="L49" s="48"/>
      <c r="M49" s="48"/>
      <c r="N49" s="48"/>
      <c r="O49" s="48"/>
      <c r="P49" s="48"/>
      <c r="Q49" s="48"/>
      <c r="R49" s="48"/>
      <c r="S49" s="48"/>
      <c r="T49" s="48"/>
      <c r="U49" s="48"/>
      <c r="V49" s="36"/>
    </row>
    <row r="50" spans="1:23" s="37" customFormat="1" ht="18" customHeight="1">
      <c r="A50" s="36" t="s">
        <v>166</v>
      </c>
      <c r="B50" s="49">
        <f t="shared" si="0"/>
        <v>-23785553.169999998</v>
      </c>
      <c r="C50" s="48">
        <f>-'[1]2201'!$D$24</f>
        <v>-170332.85</v>
      </c>
      <c r="D50" s="48">
        <f>-'[2]2201'!$D$24</f>
        <v>-9987054.2</v>
      </c>
      <c r="E50" s="48">
        <f>-'[3]2201'!$D$24</f>
        <v>-4723.42</v>
      </c>
      <c r="F50" s="48">
        <f>-'[4]2201'!$D$24</f>
        <v>-61495.56</v>
      </c>
      <c r="G50" s="48">
        <f>-'[5]2201'!$D$24</f>
        <v>0</v>
      </c>
      <c r="H50" s="48">
        <f>-'[6]2201'!$D$24</f>
        <v>-12477.01</v>
      </c>
      <c r="I50" s="48">
        <f>-'[7]2201'!$D$24</f>
        <v>0</v>
      </c>
      <c r="J50" s="48">
        <f>-'[8]2201'!$D$24</f>
        <v>-1053399.93</v>
      </c>
      <c r="K50" s="48">
        <f>-'[9]2201'!$D$24</f>
        <v>-15705.29</v>
      </c>
      <c r="L50" s="48">
        <f>-'[10]2201'!$D$24+0.01</f>
        <v>-11103951.040000001</v>
      </c>
      <c r="M50" s="48">
        <f>-'[11]2201'!$D$24</f>
        <v>-26234.18</v>
      </c>
      <c r="N50" s="48">
        <f>-'[12]2201'!$D$24</f>
        <v>-254101.91</v>
      </c>
      <c r="O50" s="48">
        <f>-'[13]2211'!$D$23</f>
        <v>0</v>
      </c>
      <c r="P50" s="48">
        <f>-'[14]2211'!$D$23</f>
        <v>-818764.8</v>
      </c>
      <c r="Q50" s="48">
        <f>-'[15]2211'!$D$23</f>
        <v>0</v>
      </c>
      <c r="R50" s="48">
        <f>-'[16]2211'!$D$23</f>
        <v>-1162.19</v>
      </c>
      <c r="S50" s="48">
        <f>-'[17]2211'!$D$23</f>
        <v>0</v>
      </c>
      <c r="T50" s="48">
        <f>-'[18]2211'!$D$23</f>
        <v>0</v>
      </c>
      <c r="U50" s="48">
        <f>-'[19]2291'!$D$13</f>
        <v>-276150.79</v>
      </c>
      <c r="V50" s="36"/>
      <c r="W50" s="37" t="s">
        <v>43</v>
      </c>
    </row>
    <row r="51" spans="1:23" s="37" customFormat="1" ht="18" customHeight="1">
      <c r="A51" s="36" t="s">
        <v>167</v>
      </c>
      <c r="B51" s="49">
        <f t="shared" si="0"/>
        <v>0</v>
      </c>
      <c r="C51" s="48"/>
      <c r="D51" s="48"/>
      <c r="E51" s="48"/>
      <c r="F51" s="48"/>
      <c r="G51" s="48"/>
      <c r="H51" s="48"/>
      <c r="I51" s="48"/>
      <c r="J51" s="48"/>
      <c r="K51" s="48"/>
      <c r="L51" s="48"/>
      <c r="M51" s="48"/>
      <c r="N51" s="48"/>
      <c r="O51" s="48"/>
      <c r="P51" s="48"/>
      <c r="Q51" s="48"/>
      <c r="R51" s="48"/>
      <c r="S51" s="48"/>
      <c r="T51" s="48"/>
      <c r="U51" s="48"/>
      <c r="V51" s="36"/>
      <c r="W51" s="37" t="s">
        <v>44</v>
      </c>
    </row>
    <row r="52" spans="1:22" s="37" customFormat="1" ht="18" customHeight="1">
      <c r="A52" s="36" t="s">
        <v>168</v>
      </c>
      <c r="B52" s="49">
        <f t="shared" si="0"/>
        <v>-1996711.17</v>
      </c>
      <c r="C52" s="48">
        <f>-'[1]2201'!$D$29</f>
        <v>0</v>
      </c>
      <c r="D52" s="48">
        <f>-'[2]2201'!$D$29</f>
        <v>0</v>
      </c>
      <c r="E52" s="48">
        <f>-'[3]2201'!$D$29</f>
        <v>0</v>
      </c>
      <c r="F52" s="48">
        <f>-'[4]2201'!$D$29</f>
        <v>0</v>
      </c>
      <c r="G52" s="48">
        <f>-'[5]2201'!$D$29</f>
        <v>0</v>
      </c>
      <c r="H52" s="48">
        <f>-'[6]2201'!$D$29</f>
        <v>0</v>
      </c>
      <c r="I52" s="48">
        <f>-'[7]2201'!$D$29</f>
        <v>-1996711.17</v>
      </c>
      <c r="J52" s="48">
        <f>-'[8]2201'!$D$29</f>
        <v>0</v>
      </c>
      <c r="K52" s="48">
        <f>-'[9]2201'!$D$29</f>
        <v>0</v>
      </c>
      <c r="L52" s="48">
        <f>-'[10]2201'!$D$29</f>
        <v>0</v>
      </c>
      <c r="M52" s="48">
        <f>-'[11]2201'!$D$29</f>
        <v>0</v>
      </c>
      <c r="N52" s="48">
        <f>-'[12]2201'!$D$29</f>
        <v>0</v>
      </c>
      <c r="O52" s="48">
        <f>-'[13]2211'!$D$28</f>
        <v>0</v>
      </c>
      <c r="P52" s="48">
        <f>-'[14]2211'!$D$28</f>
        <v>0</v>
      </c>
      <c r="Q52" s="48">
        <f>-'[15]2211'!$D$28</f>
        <v>0</v>
      </c>
      <c r="R52" s="48">
        <f>-'[16]2211'!$D$28</f>
        <v>0</v>
      </c>
      <c r="S52" s="48">
        <f>-'[17]2211'!$D$28</f>
        <v>0</v>
      </c>
      <c r="T52" s="48">
        <f>-'[18]2211'!$D$28</f>
        <v>0</v>
      </c>
      <c r="U52" s="48">
        <f>-'[19]2291'!$D$15</f>
        <v>0</v>
      </c>
      <c r="V52" s="36"/>
    </row>
    <row r="53" spans="1:23" s="37" customFormat="1" ht="18" customHeight="1">
      <c r="A53" s="36" t="s">
        <v>169</v>
      </c>
      <c r="B53" s="49">
        <f t="shared" si="0"/>
        <v>-360511.19999999995</v>
      </c>
      <c r="C53" s="48">
        <f>'[1]2201'!$L$29-'[1]2201'!$D$30</f>
        <v>14745.3</v>
      </c>
      <c r="D53" s="48">
        <f>'[2]2201'!$L$29-'[2]2201'!$D$30</f>
        <v>-197522.63</v>
      </c>
      <c r="E53" s="48">
        <f>'[3]2201'!$L$29-'[3]2201'!$D$30</f>
        <v>-702.7400000000052</v>
      </c>
      <c r="F53" s="48">
        <f>'[4]2201'!$L$29-'[4]2201'!$D$30</f>
        <v>-54.09</v>
      </c>
      <c r="G53" s="48">
        <f>'[5]2201'!$L$29-'[5]2201'!$D$30+0.01</f>
        <v>1556.6299999999999</v>
      </c>
      <c r="H53" s="48">
        <f>'[6]2201'!$L$29-'[6]2201'!$D$30</f>
        <v>0</v>
      </c>
      <c r="I53" s="48">
        <f>'[7]2201'!$L$29-'[7]2201'!$D$30</f>
        <v>10.45</v>
      </c>
      <c r="J53" s="48">
        <f>'[8]2201'!$L$29-'[8]2201'!$D$30</f>
        <v>0</v>
      </c>
      <c r="K53" s="48">
        <f>'[9]2201'!$L$29-'[9]2201'!$D$30</f>
        <v>0</v>
      </c>
      <c r="L53" s="48">
        <f>'[10]2201'!$L$29-'[10]2201'!$D$30</f>
        <v>0</v>
      </c>
      <c r="M53" s="48">
        <f>'[11]2201'!$L$29-'[11]2201'!$D$30+0.01</f>
        <v>-46987.119999999995</v>
      </c>
      <c r="N53" s="48">
        <f>'[12]2201'!$L$29-'[12]2201'!$D$30</f>
        <v>1304.2</v>
      </c>
      <c r="O53" s="48">
        <f>'[13]2211'!$L$28-'[13]2211'!$D$29</f>
        <v>0</v>
      </c>
      <c r="P53" s="48">
        <f>'[14]2211'!$L$28-'[14]2211'!$D$29</f>
        <v>0</v>
      </c>
      <c r="Q53" s="48">
        <f>'[15]2211'!$L$28-'[15]2211'!$D$29</f>
        <v>0</v>
      </c>
      <c r="R53" s="48">
        <f>'[16]2211'!$L$28-'[16]2211'!$D$29</f>
        <v>0.69</v>
      </c>
      <c r="S53" s="48">
        <f>'[17]2211'!$L$28-'[17]2211'!$D$29</f>
        <v>0</v>
      </c>
      <c r="T53" s="48">
        <f>'[18]2211'!$L$28-'[18]2211'!$D$29</f>
        <v>0</v>
      </c>
      <c r="U53" s="48">
        <f>-'[19]2291'!$D$16+'[19]2291'!$L$12</f>
        <v>-132861.89</v>
      </c>
      <c r="V53" s="36"/>
      <c r="W53" s="36"/>
    </row>
    <row r="54" spans="1:23" s="37" customFormat="1" ht="18" customHeight="1">
      <c r="A54" s="36" t="s">
        <v>170</v>
      </c>
      <c r="B54" s="49">
        <f t="shared" si="0"/>
        <v>0</v>
      </c>
      <c r="C54" s="48"/>
      <c r="D54" s="48"/>
      <c r="E54" s="48"/>
      <c r="F54" s="48"/>
      <c r="G54" s="48"/>
      <c r="H54" s="48"/>
      <c r="I54" s="48"/>
      <c r="J54" s="48"/>
      <c r="K54" s="48"/>
      <c r="L54" s="48"/>
      <c r="M54" s="48"/>
      <c r="N54" s="48"/>
      <c r="O54" s="48"/>
      <c r="P54" s="48"/>
      <c r="Q54" s="48"/>
      <c r="R54" s="48"/>
      <c r="S54" s="48"/>
      <c r="T54" s="48"/>
      <c r="U54" s="48">
        <f>-'[19]2291'!$D$14-'[19]2291'!$D$17+'[19]2291'!$L$11+'[19]2291'!$L$13</f>
        <v>0</v>
      </c>
      <c r="V54" s="36"/>
      <c r="W54" s="36"/>
    </row>
    <row r="55" spans="1:23" s="37" customFormat="1" ht="18" customHeight="1">
      <c r="A55" s="75" t="s">
        <v>171</v>
      </c>
      <c r="B55" s="113">
        <f t="shared" si="0"/>
        <v>-16666302.22</v>
      </c>
      <c r="C55" s="48">
        <f>C47+C48+C49+C50+C51+C52+C53+C54</f>
        <v>167984.63999999998</v>
      </c>
      <c r="D55" s="48">
        <f aca="true" t="shared" si="24" ref="D55:Q55">D47+D48+D49+D50+D51+D52+D53+D54</f>
        <v>-8243211.569999999</v>
      </c>
      <c r="E55" s="48">
        <f t="shared" si="24"/>
        <v>40167.28999999999</v>
      </c>
      <c r="F55" s="48">
        <f t="shared" si="24"/>
        <v>-10072.959999999995</v>
      </c>
      <c r="G55" s="48">
        <f t="shared" si="24"/>
        <v>262810.58</v>
      </c>
      <c r="H55" s="48">
        <f t="shared" si="24"/>
        <v>40934.939999999995</v>
      </c>
      <c r="I55" s="48">
        <f t="shared" si="24"/>
        <v>-1919770.1199999999</v>
      </c>
      <c r="J55" s="48">
        <f t="shared" si="24"/>
        <v>-978315.49</v>
      </c>
      <c r="K55" s="48">
        <f t="shared" si="24"/>
        <v>728512.48</v>
      </c>
      <c r="L55" s="48">
        <f t="shared" si="24"/>
        <v>-7903255.0600000005</v>
      </c>
      <c r="M55" s="48">
        <f t="shared" si="24"/>
        <v>-11984.179999999993</v>
      </c>
      <c r="N55" s="48">
        <f t="shared" si="24"/>
        <v>-112527.49</v>
      </c>
      <c r="O55" s="48">
        <f t="shared" si="24"/>
        <v>69.81</v>
      </c>
      <c r="P55" s="48">
        <f aca="true" t="shared" si="25" ref="P55">P47+P48+P49+P50+P51+P52+P53+P54</f>
        <v>487577.07999999984</v>
      </c>
      <c r="Q55" s="48">
        <f t="shared" si="24"/>
        <v>1012410.9</v>
      </c>
      <c r="R55" s="48">
        <f>R47+R48+R49+R50+R51+R52+R53+R54</f>
        <v>24731.95</v>
      </c>
      <c r="S55" s="48">
        <f>S47+S48+S49+S50+S51+S52+S53+S54</f>
        <v>0</v>
      </c>
      <c r="T55" s="48">
        <f>T47+T48+T49+T50+T51+T52+T53+T54</f>
        <v>55809.990000000005</v>
      </c>
      <c r="U55" s="48">
        <f>U47+U48+U49+U50+U51+U52+U53+U54</f>
        <v>-308175.01</v>
      </c>
      <c r="V55" s="36"/>
      <c r="W55" s="36"/>
    </row>
    <row r="56" spans="1:22" s="37" customFormat="1" ht="18" customHeight="1">
      <c r="A56" s="36" t="s">
        <v>172</v>
      </c>
      <c r="B56" s="49">
        <f t="shared" si="0"/>
        <v>0</v>
      </c>
      <c r="C56" s="48"/>
      <c r="D56" s="48"/>
      <c r="E56" s="48"/>
      <c r="F56" s="48"/>
      <c r="G56" s="48"/>
      <c r="H56" s="48"/>
      <c r="I56" s="48"/>
      <c r="J56" s="48"/>
      <c r="K56" s="48"/>
      <c r="L56" s="48"/>
      <c r="M56" s="48"/>
      <c r="N56" s="48"/>
      <c r="O56" s="48"/>
      <c r="P56" s="48"/>
      <c r="Q56" s="48"/>
      <c r="R56" s="48"/>
      <c r="S56" s="48"/>
      <c r="T56" s="48"/>
      <c r="U56" s="48">
        <f>-'[19]2291'!$D$19+'[19]2291'!$L$15</f>
        <v>0</v>
      </c>
      <c r="V56" s="36"/>
    </row>
    <row r="57" spans="1:23" s="37" customFormat="1" ht="18" customHeight="1">
      <c r="A57" s="75" t="s">
        <v>173</v>
      </c>
      <c r="B57" s="113">
        <f t="shared" si="0"/>
        <v>-159946535.38</v>
      </c>
      <c r="C57" s="48">
        <f aca="true" t="shared" si="26" ref="C57:I57">C46+C55+C56</f>
        <v>-29978047.64</v>
      </c>
      <c r="D57" s="48">
        <f t="shared" si="26"/>
        <v>-37805278.089999996</v>
      </c>
      <c r="E57" s="48">
        <f t="shared" si="26"/>
        <v>-4739736.19</v>
      </c>
      <c r="F57" s="48">
        <f t="shared" si="26"/>
        <v>-8495528.47</v>
      </c>
      <c r="G57" s="48">
        <f t="shared" si="26"/>
        <v>-13725649.99</v>
      </c>
      <c r="H57" s="48">
        <f t="shared" si="26"/>
        <v>-1217668.5499999998</v>
      </c>
      <c r="I57" s="48">
        <f t="shared" si="26"/>
        <v>-986036.3699999973</v>
      </c>
      <c r="J57" s="48">
        <f aca="true" t="shared" si="27" ref="J57:N57">J46+J55+J56</f>
        <v>51831.28000000294</v>
      </c>
      <c r="K57" s="48">
        <f t="shared" si="27"/>
        <v>64993.51000000001</v>
      </c>
      <c r="L57" s="48">
        <f t="shared" si="27"/>
        <v>-1584508.3100000042</v>
      </c>
      <c r="M57" s="48">
        <f t="shared" si="27"/>
        <v>50689.359999999746</v>
      </c>
      <c r="N57" s="48">
        <f t="shared" si="27"/>
        <v>-2567409.5200000005</v>
      </c>
      <c r="O57" s="48">
        <f aca="true" t="shared" si="28" ref="O57:T57">O46+O55+O56</f>
        <v>69.81</v>
      </c>
      <c r="P57" s="48">
        <f aca="true" t="shared" si="29" ref="P57">P46+P55+P56</f>
        <v>414241.5599999998</v>
      </c>
      <c r="Q57" s="48">
        <f t="shared" si="28"/>
        <v>148978.88</v>
      </c>
      <c r="R57" s="48">
        <f t="shared" si="28"/>
        <v>0.020000000160507625</v>
      </c>
      <c r="S57" s="48">
        <f t="shared" si="28"/>
        <v>0</v>
      </c>
      <c r="T57" s="48">
        <f t="shared" si="28"/>
        <v>-112563.55999999998</v>
      </c>
      <c r="U57" s="48">
        <f aca="true" t="shared" si="30" ref="U57">U46+U55+U56</f>
        <v>-59464913.11</v>
      </c>
      <c r="V57" s="36"/>
      <c r="W57" s="36"/>
    </row>
    <row r="58" spans="1:26" s="37" customFormat="1" ht="18" customHeight="1">
      <c r="A58" s="36" t="s">
        <v>174</v>
      </c>
      <c r="B58" s="49">
        <f t="shared" si="0"/>
        <v>-272853.44999999995</v>
      </c>
      <c r="C58" s="48">
        <f>-'[1]2201'!$D$41-'[1]2201'!$D$40-0.01</f>
        <v>-81150.23999999999</v>
      </c>
      <c r="D58" s="48">
        <f>-'[2]2201'!$D$41-'[2]2201'!$D$40</f>
        <v>0</v>
      </c>
      <c r="E58" s="48">
        <f>-'[3]2201'!$D$41-'[3]2201'!$D$40</f>
        <v>0</v>
      </c>
      <c r="F58" s="48">
        <f>-'[4]2201'!$D$41-'[4]2201'!$D$40</f>
        <v>0</v>
      </c>
      <c r="G58" s="48">
        <f>-'[5]2201'!$D$41-'[5]2201'!$D$40</f>
        <v>0</v>
      </c>
      <c r="H58" s="48">
        <f>-'[6]2201'!$D$41-'[6]2201'!$D$40</f>
        <v>0</v>
      </c>
      <c r="I58" s="48">
        <f>-'[7]2201'!$D$41-'[7]2201'!$D$40</f>
        <v>0</v>
      </c>
      <c r="J58" s="48">
        <f>-'[8]2201'!$D$41-'[8]2201'!$D$40+0.01</f>
        <v>-18138.54</v>
      </c>
      <c r="K58" s="48">
        <f>-'[9]2201'!$D$41-'[9]2201'!$D$40-0.01</f>
        <v>-3205.75</v>
      </c>
      <c r="L58" s="48">
        <f>-'[10]2201'!$D$41-'[10]2201'!$D$40</f>
        <v>0</v>
      </c>
      <c r="M58" s="48">
        <f>-'[11]2201'!$D$41-'[11]2201'!$D$40</f>
        <v>0</v>
      </c>
      <c r="N58" s="48">
        <f>-'[12]2201'!$D$41-'[12]2201'!$D$40</f>
        <v>0</v>
      </c>
      <c r="O58" s="48">
        <f>-'[13]2211'!$D$40-'[13]2211'!$D$39</f>
        <v>-24.43</v>
      </c>
      <c r="P58" s="48">
        <f>-'[14]2211'!$D$40-'[14]2211'!$D$39+0.03</f>
        <v>-88769.46</v>
      </c>
      <c r="Q58" s="48">
        <f>-'[15]2211'!$D$40-'[15]2211'!$D$39</f>
        <v>-81166.68</v>
      </c>
      <c r="R58" s="48">
        <f>-'[16]2211'!$D$40-'[16]2211'!$D$39-0.02</f>
        <v>-398.34999999999997</v>
      </c>
      <c r="S58" s="48">
        <f>-'[17]2211'!$D$40-'[17]2211'!$D$39</f>
        <v>0</v>
      </c>
      <c r="T58" s="48">
        <f>-'[18]2211'!$D$40-'[18]2211'!$D$39</f>
        <v>0</v>
      </c>
      <c r="U58" s="48">
        <f>-'[19]2291'!$D$30</f>
        <v>0</v>
      </c>
      <c r="V58" s="36"/>
      <c r="W58" s="36"/>
      <c r="Z58" s="45"/>
    </row>
    <row r="59" spans="1:23" s="37" customFormat="1" ht="18" customHeight="1">
      <c r="A59" s="75" t="s">
        <v>175</v>
      </c>
      <c r="B59" s="113">
        <f t="shared" si="0"/>
        <v>-160219388.82999998</v>
      </c>
      <c r="C59" s="48">
        <f aca="true" t="shared" si="31" ref="C59:I59">C57+C58</f>
        <v>-30059197.88</v>
      </c>
      <c r="D59" s="48">
        <f t="shared" si="31"/>
        <v>-37805278.089999996</v>
      </c>
      <c r="E59" s="48">
        <f t="shared" si="31"/>
        <v>-4739736.19</v>
      </c>
      <c r="F59" s="48">
        <f t="shared" si="31"/>
        <v>-8495528.47</v>
      </c>
      <c r="G59" s="48">
        <f t="shared" si="31"/>
        <v>-13725649.99</v>
      </c>
      <c r="H59" s="48">
        <f t="shared" si="31"/>
        <v>-1217668.5499999998</v>
      </c>
      <c r="I59" s="48">
        <f t="shared" si="31"/>
        <v>-986036.3699999973</v>
      </c>
      <c r="J59" s="48">
        <f aca="true" t="shared" si="32" ref="J59:N59">J57+J58</f>
        <v>33692.74000000294</v>
      </c>
      <c r="K59" s="48">
        <f t="shared" si="32"/>
        <v>61787.76000000001</v>
      </c>
      <c r="L59" s="48">
        <f t="shared" si="32"/>
        <v>-1584508.3100000042</v>
      </c>
      <c r="M59" s="48">
        <f t="shared" si="32"/>
        <v>50689.359999999746</v>
      </c>
      <c r="N59" s="48">
        <f t="shared" si="32"/>
        <v>-2567409.5200000005</v>
      </c>
      <c r="O59" s="48">
        <f aca="true" t="shared" si="33" ref="O59:T59">O57+O58</f>
        <v>45.38</v>
      </c>
      <c r="P59" s="48">
        <f aca="true" t="shared" si="34" ref="P59">P57+P58</f>
        <v>325472.0999999998</v>
      </c>
      <c r="Q59" s="48">
        <f t="shared" si="33"/>
        <v>67812.20000000001</v>
      </c>
      <c r="R59" s="48">
        <f t="shared" si="33"/>
        <v>-398.32999999983946</v>
      </c>
      <c r="S59" s="48">
        <f t="shared" si="33"/>
        <v>0</v>
      </c>
      <c r="T59" s="48">
        <f t="shared" si="33"/>
        <v>-112563.55999999998</v>
      </c>
      <c r="U59" s="48">
        <f aca="true" t="shared" si="35" ref="U59">U57+U58</f>
        <v>-59464913.11</v>
      </c>
      <c r="V59" s="36"/>
      <c r="W59" s="36"/>
    </row>
    <row r="60" spans="1:22" s="37" customFormat="1" ht="18" customHeight="1">
      <c r="A60" s="36" t="s">
        <v>176</v>
      </c>
      <c r="B60" s="49">
        <f t="shared" si="0"/>
        <v>0</v>
      </c>
      <c r="C60" s="48"/>
      <c r="D60" s="48"/>
      <c r="E60" s="48"/>
      <c r="F60" s="48"/>
      <c r="G60" s="48"/>
      <c r="H60" s="48"/>
      <c r="I60" s="48"/>
      <c r="J60" s="48"/>
      <c r="K60" s="48"/>
      <c r="L60" s="48"/>
      <c r="M60" s="48"/>
      <c r="N60" s="48"/>
      <c r="O60" s="48"/>
      <c r="P60" s="48"/>
      <c r="Q60" s="48"/>
      <c r="R60" s="48"/>
      <c r="S60" s="48"/>
      <c r="T60" s="48"/>
      <c r="U60" s="48">
        <f>-'[19]2291'!$D$32+'[19]2291'!$L$27</f>
        <v>0</v>
      </c>
      <c r="V60" s="36"/>
    </row>
    <row r="61" spans="1:22" s="37" customFormat="1" ht="18" customHeight="1">
      <c r="A61" s="75" t="s">
        <v>177</v>
      </c>
      <c r="B61" s="113">
        <f t="shared" si="0"/>
        <v>-160219388.82999998</v>
      </c>
      <c r="C61" s="76">
        <f aca="true" t="shared" si="36" ref="C61:T61">C59-C60</f>
        <v>-30059197.88</v>
      </c>
      <c r="D61" s="76">
        <f t="shared" si="36"/>
        <v>-37805278.089999996</v>
      </c>
      <c r="E61" s="76">
        <f t="shared" si="36"/>
        <v>-4739736.19</v>
      </c>
      <c r="F61" s="76">
        <f t="shared" si="36"/>
        <v>-8495528.47</v>
      </c>
      <c r="G61" s="76">
        <f t="shared" si="36"/>
        <v>-13725649.99</v>
      </c>
      <c r="H61" s="76">
        <f t="shared" si="36"/>
        <v>-1217668.5499999998</v>
      </c>
      <c r="I61" s="76">
        <f t="shared" si="36"/>
        <v>-986036.3699999973</v>
      </c>
      <c r="J61" s="76">
        <f t="shared" si="36"/>
        <v>33692.74000000294</v>
      </c>
      <c r="K61" s="76">
        <f>K59-K60</f>
        <v>61787.76000000001</v>
      </c>
      <c r="L61" s="76">
        <f t="shared" si="36"/>
        <v>-1584508.3100000042</v>
      </c>
      <c r="M61" s="76">
        <f t="shared" si="36"/>
        <v>50689.359999999746</v>
      </c>
      <c r="N61" s="76">
        <f>N59-N60</f>
        <v>-2567409.5200000005</v>
      </c>
      <c r="O61" s="76">
        <f t="shared" si="36"/>
        <v>45.38</v>
      </c>
      <c r="P61" s="76">
        <f aca="true" t="shared" si="37" ref="P61">P59-P60</f>
        <v>325472.0999999998</v>
      </c>
      <c r="Q61" s="76">
        <f t="shared" si="36"/>
        <v>67812.20000000001</v>
      </c>
      <c r="R61" s="76">
        <f t="shared" si="36"/>
        <v>-398.32999999983946</v>
      </c>
      <c r="S61" s="76">
        <f t="shared" si="36"/>
        <v>0</v>
      </c>
      <c r="T61" s="76">
        <f t="shared" si="36"/>
        <v>-112563.55999999998</v>
      </c>
      <c r="U61" s="76">
        <f>U59+U60</f>
        <v>-59464913.11</v>
      </c>
      <c r="V61" s="36"/>
    </row>
    <row r="62" spans="1:22" s="37" customFormat="1" ht="18" customHeight="1">
      <c r="A62" s="65"/>
      <c r="B62" s="38"/>
      <c r="C62" s="38"/>
      <c r="D62" s="38"/>
      <c r="E62" s="38"/>
      <c r="F62" s="38"/>
      <c r="G62" s="38"/>
      <c r="H62" s="38"/>
      <c r="I62" s="38"/>
      <c r="J62" s="38"/>
      <c r="K62" s="38"/>
      <c r="L62" s="38"/>
      <c r="M62" s="38"/>
      <c r="N62" s="38"/>
      <c r="O62" s="38"/>
      <c r="P62" s="38"/>
      <c r="Q62" s="38"/>
      <c r="R62" s="38"/>
      <c r="S62" s="38"/>
      <c r="T62" s="38"/>
      <c r="U62" s="38"/>
      <c r="V62" s="36"/>
    </row>
    <row r="63" spans="1:22" s="37" customFormat="1" ht="18" customHeight="1">
      <c r="A63" s="65"/>
      <c r="B63" s="38"/>
      <c r="C63" s="38"/>
      <c r="D63" s="38"/>
      <c r="E63" s="38"/>
      <c r="F63" s="38"/>
      <c r="G63" s="38"/>
      <c r="H63" s="38"/>
      <c r="I63" s="38"/>
      <c r="J63" s="38"/>
      <c r="K63" s="38"/>
      <c r="L63" s="38"/>
      <c r="M63" s="38"/>
      <c r="N63" s="38"/>
      <c r="O63" s="38"/>
      <c r="P63" s="38"/>
      <c r="Q63" s="38"/>
      <c r="R63" s="38"/>
      <c r="S63" s="38"/>
      <c r="T63" s="38"/>
      <c r="U63" s="38"/>
      <c r="V63" s="38"/>
    </row>
    <row r="64" spans="1:26" ht="15.75">
      <c r="A64" s="37" t="s">
        <v>178</v>
      </c>
      <c r="C64" s="38"/>
      <c r="D64" s="38"/>
      <c r="E64" s="38"/>
      <c r="F64" s="38"/>
      <c r="G64" s="38"/>
      <c r="H64" s="38"/>
      <c r="I64" s="38"/>
      <c r="J64" s="38"/>
      <c r="K64" s="38"/>
      <c r="L64" s="38"/>
      <c r="M64" s="38"/>
      <c r="N64" s="38"/>
      <c r="O64" s="38"/>
      <c r="P64" s="38"/>
      <c r="Q64" s="38"/>
      <c r="R64" s="38"/>
      <c r="S64" s="38"/>
      <c r="T64" s="38"/>
      <c r="U64" s="38"/>
      <c r="W64" s="37"/>
      <c r="X64" s="37"/>
      <c r="Y64" s="37"/>
      <c r="Z64" s="37"/>
    </row>
    <row r="65" spans="1:26" ht="15.75">
      <c r="A65" s="37" t="s">
        <v>181</v>
      </c>
      <c r="W65" s="37"/>
      <c r="X65" s="37"/>
      <c r="Y65" s="37"/>
      <c r="Z65" s="37"/>
    </row>
    <row r="66" spans="1:26" ht="18" customHeight="1">
      <c r="A66" s="37" t="s">
        <v>180</v>
      </c>
      <c r="W66" s="37"/>
      <c r="X66" s="37"/>
      <c r="Y66" s="37"/>
      <c r="Z66" s="37"/>
    </row>
    <row r="67" spans="1:26" ht="18" customHeight="1">
      <c r="A67" s="37"/>
      <c r="V67" s="29"/>
      <c r="W67" s="37"/>
      <c r="X67" s="37"/>
      <c r="Y67" s="37"/>
      <c r="Z67" s="37"/>
    </row>
    <row r="68" spans="1:26" ht="18" customHeight="1">
      <c r="A68" s="65" t="s">
        <v>190</v>
      </c>
      <c r="W68" s="37"/>
      <c r="X68" s="37"/>
      <c r="Y68" s="37"/>
      <c r="Z68" s="37"/>
    </row>
    <row r="69" spans="1:26" ht="18" customHeight="1">
      <c r="A69" s="36"/>
      <c r="W69" s="37"/>
      <c r="X69" s="37"/>
      <c r="Y69" s="37"/>
      <c r="Z69" s="37"/>
    </row>
    <row r="70" spans="23:26" ht="15.75">
      <c r="W70" s="37"/>
      <c r="X70" s="37"/>
      <c r="Y70" s="37"/>
      <c r="Z70" s="37"/>
    </row>
    <row r="75" spans="23:25" ht="12.75">
      <c r="W75" s="29"/>
      <c r="Y75" s="29"/>
    </row>
  </sheetData>
  <printOptions/>
  <pageMargins left="0.31496062992125984" right="0.31496062992125984" top="0.5905511811023623" bottom="0.5905511811023623" header="0" footer="0"/>
  <pageSetup fitToHeight="1"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6"/>
  <sheetViews>
    <sheetView zoomScale="75" zoomScaleNormal="75" workbookViewId="0" topLeftCell="A1">
      <selection activeCell="B1" sqref="B1"/>
    </sheetView>
  </sheetViews>
  <sheetFormatPr defaultColWidth="11.421875" defaultRowHeight="12.75"/>
  <cols>
    <col min="1" max="1" width="6.57421875" style="3" customWidth="1"/>
    <col min="2" max="2" width="47.00390625" style="3" bestFit="1" customWidth="1"/>
    <col min="3" max="3" width="62.140625" style="3" customWidth="1"/>
    <col min="4" max="4" width="18.7109375" style="3" customWidth="1"/>
    <col min="5" max="5" width="18.00390625" style="3" customWidth="1"/>
    <col min="6" max="6" width="18.00390625" style="3" hidden="1" customWidth="1"/>
    <col min="7" max="7" width="34.421875" style="3" hidden="1" customWidth="1"/>
    <col min="8" max="8" width="30.8515625" style="3" hidden="1" customWidth="1"/>
    <col min="9" max="9" width="76.7109375" style="3" hidden="1" customWidth="1"/>
    <col min="10" max="10" width="31.7109375" style="3" hidden="1" customWidth="1"/>
    <col min="11" max="11" width="32.57421875" style="3" hidden="1" customWidth="1"/>
    <col min="12" max="12" width="56.140625" style="3" hidden="1" customWidth="1"/>
    <col min="13" max="14" width="42.28125" style="3" hidden="1" customWidth="1"/>
    <col min="15" max="15" width="62.00390625" style="3" hidden="1" customWidth="1"/>
    <col min="16" max="16" width="77.7109375" style="3" hidden="1" customWidth="1"/>
    <col min="17" max="17" width="28.8515625" style="3" hidden="1" customWidth="1"/>
    <col min="18" max="18" width="20.00390625" style="3" hidden="1" customWidth="1"/>
    <col min="19" max="19" width="22.7109375" style="3" hidden="1" customWidth="1"/>
    <col min="20" max="24" width="29.28125" style="3" hidden="1" customWidth="1"/>
    <col min="25" max="25" width="19.28125" style="3" hidden="1" customWidth="1"/>
    <col min="26" max="16384" width="11.421875" style="3" customWidth="1"/>
  </cols>
  <sheetData>
    <row r="1" spans="1:39" ht="60" customHeight="1">
      <c r="A1" s="8"/>
      <c r="B1" s="10"/>
      <c r="C1" s="10" t="s">
        <v>22</v>
      </c>
      <c r="D1" s="11">
        <f>Balance!Z1</f>
        <v>1995</v>
      </c>
      <c r="E1" s="3"/>
      <c r="F1" s="3"/>
      <c r="G1" s="51"/>
      <c r="H1" s="51"/>
      <c r="I1" s="51"/>
      <c r="J1" s="51"/>
      <c r="K1" s="51"/>
      <c r="L1" s="51"/>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row>
    <row r="2" spans="1:39" ht="12.95" customHeight="1" thickBot="1">
      <c r="A2" s="8"/>
      <c r="B2" s="9"/>
      <c r="C2" s="9"/>
      <c r="D2" s="12"/>
      <c r="E2" s="3"/>
      <c r="F2" s="3"/>
      <c r="G2" s="51"/>
      <c r="H2" s="51"/>
      <c r="I2" s="51"/>
      <c r="J2" s="51"/>
      <c r="K2" s="51"/>
      <c r="L2" s="51"/>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39" ht="33" customHeight="1">
      <c r="A3" s="77" t="str">
        <f>"                                            "&amp;"SUBSECTOR EMPRESARIAL"</f>
        <v xml:space="preserve">                                            SUBSECTOR EMPRESARIAL</v>
      </c>
      <c r="B3" s="13"/>
      <c r="C3" s="13"/>
      <c r="D3" s="13"/>
      <c r="E3" s="3"/>
      <c r="F3" s="3"/>
      <c r="G3" s="51"/>
      <c r="H3" s="51"/>
      <c r="I3" s="51"/>
      <c r="J3" s="51"/>
      <c r="K3" s="51"/>
      <c r="L3" s="51"/>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row>
    <row r="4" spans="1:39" ht="20.1" customHeight="1">
      <c r="A4" s="17" t="str">
        <f>"AGREGADO"</f>
        <v>AGREGADO</v>
      </c>
      <c r="B4" s="80"/>
      <c r="C4" s="80"/>
      <c r="D4" s="80"/>
      <c r="E4" s="3"/>
      <c r="F4" s="3"/>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row>
    <row r="5" spans="1:39" ht="18" customHeight="1" thickBot="1">
      <c r="A5" s="21"/>
      <c r="B5" s="50"/>
      <c r="C5" s="50"/>
      <c r="D5" s="94"/>
      <c r="E5" s="3"/>
      <c r="F5" s="3"/>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row>
    <row r="6" spans="1:39" ht="15" customHeight="1">
      <c r="A6" s="95"/>
      <c r="B6" s="96"/>
      <c r="C6" s="96"/>
      <c r="D6" s="2"/>
      <c r="E6" s="3"/>
      <c r="F6" s="3"/>
      <c r="G6" s="97"/>
      <c r="H6" s="97"/>
      <c r="I6" s="97"/>
      <c r="J6" s="97"/>
      <c r="K6" s="97"/>
      <c r="L6" s="97"/>
      <c r="M6" s="97"/>
      <c r="N6" s="97"/>
      <c r="O6" s="97"/>
      <c r="P6" s="97"/>
      <c r="Q6" s="97"/>
      <c r="R6" s="97"/>
      <c r="S6" s="55"/>
      <c r="T6" s="55"/>
      <c r="U6" s="55"/>
      <c r="V6" s="55"/>
      <c r="W6" s="55"/>
      <c r="X6" s="55"/>
      <c r="Y6" s="55"/>
      <c r="Z6" s="55"/>
      <c r="AA6" s="55"/>
      <c r="AB6" s="55"/>
      <c r="AC6" s="55"/>
      <c r="AD6" s="55"/>
      <c r="AE6" s="55"/>
      <c r="AF6" s="55"/>
      <c r="AG6" s="55"/>
      <c r="AH6" s="55"/>
      <c r="AI6" s="55"/>
      <c r="AJ6" s="55"/>
      <c r="AK6" s="55"/>
      <c r="AL6" s="55"/>
      <c r="AM6" s="55"/>
    </row>
    <row r="7" spans="1:39" ht="12.95" customHeight="1">
      <c r="A7" s="98"/>
      <c r="B7" s="98"/>
      <c r="C7" s="98"/>
      <c r="D7" s="98"/>
      <c r="E7" s="3"/>
      <c r="F7" s="98"/>
      <c r="G7" s="47"/>
      <c r="H7" s="47"/>
      <c r="I7" s="47"/>
      <c r="J7" s="47"/>
      <c r="K7" s="47"/>
      <c r="L7" s="47"/>
      <c r="M7" s="47"/>
      <c r="N7" s="47"/>
      <c r="O7" s="47"/>
      <c r="P7" s="47"/>
      <c r="Q7" s="47"/>
      <c r="R7" s="47"/>
      <c r="S7" s="52"/>
      <c r="T7" s="52"/>
      <c r="U7" s="52"/>
      <c r="V7" s="52"/>
      <c r="W7" s="52"/>
      <c r="X7" s="52"/>
      <c r="Y7" s="52"/>
      <c r="Z7" s="52"/>
      <c r="AA7" s="52"/>
      <c r="AB7" s="52"/>
      <c r="AC7" s="52"/>
      <c r="AD7" s="52"/>
      <c r="AE7" s="52"/>
      <c r="AF7" s="52"/>
      <c r="AG7" s="52"/>
      <c r="AH7" s="52"/>
      <c r="AI7" s="52"/>
      <c r="AJ7" s="52"/>
      <c r="AK7" s="52"/>
      <c r="AL7" s="52"/>
      <c r="AM7" s="52"/>
    </row>
    <row r="8" spans="1:25" s="37" customFormat="1" ht="21" customHeight="1">
      <c r="A8" s="99" t="s">
        <v>60</v>
      </c>
      <c r="G8" s="47">
        <v>22100</v>
      </c>
      <c r="H8" s="47">
        <v>22102</v>
      </c>
      <c r="I8" s="47">
        <v>22103</v>
      </c>
      <c r="J8" s="47">
        <v>22104</v>
      </c>
      <c r="K8" s="47">
        <v>22105</v>
      </c>
      <c r="L8" s="47">
        <v>22106</v>
      </c>
      <c r="M8" s="47">
        <v>22107</v>
      </c>
      <c r="N8" s="47">
        <v>22200</v>
      </c>
      <c r="O8" s="47">
        <v>22201</v>
      </c>
      <c r="P8" s="47">
        <v>22202</v>
      </c>
      <c r="Q8" s="47">
        <v>22205</v>
      </c>
      <c r="R8" s="47">
        <v>22206</v>
      </c>
      <c r="S8" s="47">
        <v>22231</v>
      </c>
      <c r="T8" s="47">
        <v>22233</v>
      </c>
      <c r="U8" s="47">
        <v>22234</v>
      </c>
      <c r="V8" s="47">
        <v>22235</v>
      </c>
      <c r="W8" s="47">
        <v>22236</v>
      </c>
      <c r="X8" s="47">
        <v>22240</v>
      </c>
      <c r="Y8" s="47">
        <v>22901</v>
      </c>
    </row>
    <row r="9" spans="1:21" s="37" customFormat="1" ht="21" customHeight="1">
      <c r="A9" s="99"/>
      <c r="G9" s="47"/>
      <c r="H9" s="47"/>
      <c r="I9" s="47"/>
      <c r="J9" s="47"/>
      <c r="K9" s="47"/>
      <c r="L9" s="47"/>
      <c r="M9" s="47"/>
      <c r="N9" s="47"/>
      <c r="O9" s="47"/>
      <c r="P9" s="47"/>
      <c r="Q9" s="47"/>
      <c r="T9" s="47"/>
      <c r="U9" s="47"/>
    </row>
    <row r="10" spans="1:25" s="37" customFormat="1" ht="12.95" customHeight="1">
      <c r="A10" s="99"/>
      <c r="G10" s="47" t="s">
        <v>86</v>
      </c>
      <c r="H10" s="47" t="s">
        <v>86</v>
      </c>
      <c r="I10" s="47" t="s">
        <v>86</v>
      </c>
      <c r="J10" s="47" t="s">
        <v>86</v>
      </c>
      <c r="K10" s="47" t="s">
        <v>86</v>
      </c>
      <c r="L10" s="47" t="s">
        <v>86</v>
      </c>
      <c r="M10" s="47" t="s">
        <v>86</v>
      </c>
      <c r="N10" s="47" t="s">
        <v>86</v>
      </c>
      <c r="O10" s="47" t="s">
        <v>86</v>
      </c>
      <c r="P10" s="47" t="s">
        <v>86</v>
      </c>
      <c r="Q10" s="47" t="s">
        <v>86</v>
      </c>
      <c r="R10" s="47" t="s">
        <v>86</v>
      </c>
      <c r="S10" s="47" t="s">
        <v>193</v>
      </c>
      <c r="T10" s="47" t="s">
        <v>193</v>
      </c>
      <c r="U10" s="47" t="s">
        <v>193</v>
      </c>
      <c r="V10" s="47" t="s">
        <v>85</v>
      </c>
      <c r="W10" s="47" t="s">
        <v>193</v>
      </c>
      <c r="X10" s="47" t="s">
        <v>193</v>
      </c>
      <c r="Y10" s="47" t="s">
        <v>87</v>
      </c>
    </row>
    <row r="11" spans="7:25" s="37" customFormat="1" ht="12.95" customHeight="1" thickBot="1">
      <c r="G11" s="47" t="s">
        <v>0</v>
      </c>
      <c r="H11" s="47" t="s">
        <v>2</v>
      </c>
      <c r="I11" s="47" t="s">
        <v>3</v>
      </c>
      <c r="J11" s="47" t="s">
        <v>4</v>
      </c>
      <c r="K11" s="47" t="s">
        <v>5</v>
      </c>
      <c r="L11" s="47" t="s">
        <v>6</v>
      </c>
      <c r="M11" s="47" t="s">
        <v>7</v>
      </c>
      <c r="N11" s="1" t="s">
        <v>8</v>
      </c>
      <c r="O11" s="1" t="s">
        <v>84</v>
      </c>
      <c r="P11" s="1" t="s">
        <v>9</v>
      </c>
      <c r="Q11" s="1" t="s">
        <v>203</v>
      </c>
      <c r="R11" s="1" t="s">
        <v>204</v>
      </c>
      <c r="S11" s="1" t="s">
        <v>201</v>
      </c>
      <c r="T11" s="1" t="s">
        <v>194</v>
      </c>
      <c r="U11" s="1" t="s">
        <v>195</v>
      </c>
      <c r="V11" s="1" t="s">
        <v>196</v>
      </c>
      <c r="W11" s="1" t="s">
        <v>198</v>
      </c>
      <c r="X11" s="1" t="s">
        <v>202</v>
      </c>
      <c r="Y11" s="47" t="s">
        <v>18</v>
      </c>
    </row>
    <row r="12" spans="1:24" s="37" customFormat="1" ht="33" customHeight="1">
      <c r="A12" s="125" t="s">
        <v>63</v>
      </c>
      <c r="B12" s="125"/>
      <c r="C12" s="30"/>
      <c r="D12" s="31">
        <f>D1</f>
        <v>1995</v>
      </c>
      <c r="G12" s="47"/>
      <c r="H12" s="47"/>
      <c r="I12" s="47"/>
      <c r="J12" s="47"/>
      <c r="K12" s="47"/>
      <c r="L12" s="47"/>
      <c r="M12" s="47"/>
      <c r="N12" s="47"/>
      <c r="O12" s="47"/>
      <c r="P12" s="47"/>
      <c r="Q12" s="47"/>
      <c r="R12" s="47"/>
      <c r="S12" s="47"/>
      <c r="T12" s="47"/>
      <c r="U12" s="47"/>
      <c r="V12" s="47"/>
      <c r="W12" s="47"/>
      <c r="X12" s="47"/>
    </row>
    <row r="13" spans="1:25" s="37" customFormat="1" ht="18" customHeight="1" thickBot="1">
      <c r="A13" s="104" t="s">
        <v>56</v>
      </c>
      <c r="B13" s="105"/>
      <c r="C13" s="105"/>
      <c r="D13" s="106">
        <f>SUM(G13:Y13)</f>
        <v>2858</v>
      </c>
      <c r="G13" s="101">
        <f>'[1]8200'!$D$6</f>
        <v>118</v>
      </c>
      <c r="H13" s="101">
        <f>'[2]8200'!$D$6</f>
        <v>1130</v>
      </c>
      <c r="I13" s="101">
        <f>'[3]8200'!$D$6</f>
        <v>62</v>
      </c>
      <c r="J13" s="101">
        <f>'[4]8200'!$D$6</f>
        <v>77</v>
      </c>
      <c r="K13" s="101">
        <f>'[5]8200'!$D$6</f>
        <v>82</v>
      </c>
      <c r="L13" s="101">
        <f>'[6]8200'!$D$6</f>
        <v>29</v>
      </c>
      <c r="M13" s="101">
        <f>'[7]8200'!$D$6</f>
        <v>52</v>
      </c>
      <c r="N13" s="101">
        <f>'[8]8200'!$D$6</f>
        <v>361</v>
      </c>
      <c r="O13" s="101">
        <f>'[9]8200'!$D$6</f>
        <v>35</v>
      </c>
      <c r="P13" s="101">
        <f>'[10]8200'!$D$6</f>
        <v>185</v>
      </c>
      <c r="Q13" s="101">
        <f>'[11]8200'!$D$6</f>
        <v>49</v>
      </c>
      <c r="R13" s="101">
        <f>'[12]8200'!$D$6</f>
        <v>10</v>
      </c>
      <c r="S13" s="101">
        <f>'[13]8200'!$D$6</f>
        <v>0</v>
      </c>
      <c r="T13" s="101">
        <f>'[14]8200'!$D$6</f>
        <v>1</v>
      </c>
      <c r="U13" s="101">
        <f>'[15]8200'!$D$6</f>
        <v>0</v>
      </c>
      <c r="V13" s="101">
        <f>'[16]8200'!$D$6</f>
        <v>12</v>
      </c>
      <c r="W13" s="101">
        <f>'[17]8200'!$D$6</f>
        <v>0</v>
      </c>
      <c r="X13" s="101">
        <f>'[18]8200'!$D$6</f>
        <v>2</v>
      </c>
      <c r="Y13" s="101">
        <f>'[19]8290'!$D$6</f>
        <v>653</v>
      </c>
    </row>
    <row r="14" spans="1:25" s="37" customFormat="1" ht="18" customHeight="1">
      <c r="A14" s="3"/>
      <c r="B14" s="3"/>
      <c r="C14" s="3"/>
      <c r="D14" s="3"/>
      <c r="G14" s="101"/>
      <c r="H14" s="101"/>
      <c r="I14" s="101"/>
      <c r="J14" s="101"/>
      <c r="K14" s="101"/>
      <c r="L14" s="101"/>
      <c r="M14" s="101"/>
      <c r="N14" s="101"/>
      <c r="O14" s="101"/>
      <c r="P14" s="101"/>
      <c r="Q14" s="101"/>
      <c r="R14" s="101"/>
      <c r="S14" s="101"/>
      <c r="T14" s="101"/>
      <c r="U14" s="101"/>
      <c r="V14" s="101"/>
      <c r="W14" s="101"/>
      <c r="X14" s="101"/>
      <c r="Y14" s="101"/>
    </row>
    <row r="15" spans="1:25" s="37" customFormat="1" ht="18" customHeight="1">
      <c r="A15" s="1" t="str">
        <f>"* En su defecto, empleados a fin de ejercicio. En "&amp;COUNTIF(G13:Y13,"Sin información")&amp;" de las "&amp;COUNTA(G13:Y13)&amp;" cuentas agregadas, la memoria no ofrece dicha información."</f>
        <v>* En su defecto, empleados a fin de ejercicio. En 0 de las 19 cuentas agregadas, la memoria no ofrece dicha información.</v>
      </c>
      <c r="B15" s="3"/>
      <c r="C15" s="3"/>
      <c r="D15" s="3"/>
      <c r="G15" s="101"/>
      <c r="H15" s="101"/>
      <c r="I15" s="101"/>
      <c r="J15" s="101"/>
      <c r="K15" s="101"/>
      <c r="L15" s="101"/>
      <c r="M15" s="101"/>
      <c r="N15" s="101"/>
      <c r="O15" s="101"/>
      <c r="P15" s="101"/>
      <c r="Q15" s="101"/>
      <c r="R15" s="101"/>
      <c r="S15" s="101"/>
      <c r="T15" s="101"/>
      <c r="U15" s="101"/>
      <c r="V15" s="101"/>
      <c r="W15" s="101"/>
      <c r="X15" s="101"/>
      <c r="Y15" s="101"/>
    </row>
    <row r="16" spans="1:25" s="37" customFormat="1" ht="18" customHeight="1" thickBot="1">
      <c r="A16" s="1"/>
      <c r="B16" s="3"/>
      <c r="C16" s="3"/>
      <c r="D16" s="3"/>
      <c r="G16" s="101"/>
      <c r="H16" s="101"/>
      <c r="I16" s="101"/>
      <c r="J16" s="101"/>
      <c r="K16" s="101"/>
      <c r="L16" s="101"/>
      <c r="M16" s="101"/>
      <c r="N16" s="101"/>
      <c r="O16" s="101"/>
      <c r="P16" s="101"/>
      <c r="Q16" s="101"/>
      <c r="R16" s="101"/>
      <c r="S16" s="101"/>
      <c r="T16" s="101"/>
      <c r="U16" s="101"/>
      <c r="V16" s="101"/>
      <c r="W16" s="101"/>
      <c r="X16" s="101"/>
      <c r="Y16" s="101"/>
    </row>
    <row r="17" spans="1:25" s="37" customFormat="1" ht="33" customHeight="1">
      <c r="A17" s="125" t="s">
        <v>64</v>
      </c>
      <c r="B17" s="125"/>
      <c r="C17" s="30"/>
      <c r="D17" s="31">
        <f>D1</f>
        <v>1995</v>
      </c>
      <c r="G17" s="101"/>
      <c r="H17" s="101"/>
      <c r="I17" s="101"/>
      <c r="J17" s="101"/>
      <c r="K17" s="101"/>
      <c r="L17" s="101"/>
      <c r="M17" s="101"/>
      <c r="N17" s="101"/>
      <c r="O17" s="101"/>
      <c r="P17" s="101"/>
      <c r="Q17" s="101"/>
      <c r="R17" s="101"/>
      <c r="S17" s="101"/>
      <c r="T17" s="101"/>
      <c r="U17" s="101"/>
      <c r="V17" s="101"/>
      <c r="W17" s="101"/>
      <c r="X17" s="101"/>
      <c r="Y17" s="101"/>
    </row>
    <row r="18" spans="1:25" s="37" customFormat="1" ht="18" customHeight="1" thickBot="1">
      <c r="A18" s="104" t="s">
        <v>189</v>
      </c>
      <c r="B18" s="104"/>
      <c r="C18" s="104"/>
      <c r="D18" s="122">
        <f>+G18+H18+I18+J18+K18+L18+M18+N18+O18+P18+Q18+R18+S18+T18+U18+V18+W18+X18+Y18</f>
        <v>260935415.23926294</v>
      </c>
      <c r="G18" s="100">
        <f>'[1]8200'!$H$10</f>
        <v>0</v>
      </c>
      <c r="H18" s="100">
        <f>'[2]8200'!$H$10</f>
        <v>136790354.95774886</v>
      </c>
      <c r="I18" s="100">
        <f>'[3]8200'!$H$10</f>
        <v>0</v>
      </c>
      <c r="J18" s="100">
        <f>'[4]8200'!$H$10</f>
        <v>0</v>
      </c>
      <c r="K18" s="100">
        <f>'[5]8200'!$H$10</f>
        <v>0</v>
      </c>
      <c r="L18" s="100">
        <f>'[6]8200'!$H$10</f>
        <v>32809250.778310675</v>
      </c>
      <c r="M18" s="100">
        <f>'[7]8200'!$H$10</f>
        <v>0</v>
      </c>
      <c r="N18" s="100">
        <f>'[8]8200'!$H$10</f>
        <v>7704975.178200089</v>
      </c>
      <c r="O18" s="100">
        <f>'[9]8200'!$H$10</f>
        <v>0</v>
      </c>
      <c r="P18" s="100">
        <f>'[10]8200'!$H$10</f>
        <v>83630834.32500331</v>
      </c>
      <c r="Q18" s="100">
        <f>'[11]8200'!$H$10</f>
        <v>0</v>
      </c>
      <c r="R18" s="100">
        <f>'[12]8200'!$H$10</f>
        <v>0</v>
      </c>
      <c r="S18" s="100">
        <f>'[13]8200'!$H$10</f>
        <v>0</v>
      </c>
      <c r="T18" s="100">
        <f>'[14]8200'!$H$10</f>
        <v>0</v>
      </c>
      <c r="U18" s="100">
        <f>'[15]8200'!$H$10</f>
        <v>0</v>
      </c>
      <c r="V18" s="100">
        <f>'[16]8200'!$H$10</f>
        <v>0</v>
      </c>
      <c r="W18" s="100">
        <f>'[17]8200'!$H$10</f>
        <v>0</v>
      </c>
      <c r="X18" s="100">
        <f>'[18]8200'!$H$10</f>
        <v>0</v>
      </c>
      <c r="Y18" s="100">
        <f>'[19]8290'!$H$10</f>
        <v>0</v>
      </c>
    </row>
    <row r="19" spans="2:25" ht="18" customHeight="1">
      <c r="B19" s="88"/>
      <c r="D19" s="88"/>
      <c r="G19" s="48"/>
      <c r="H19" s="48"/>
      <c r="I19" s="48"/>
      <c r="J19" s="48"/>
      <c r="K19" s="48"/>
      <c r="L19" s="48"/>
      <c r="M19" s="100"/>
      <c r="N19" s="101"/>
      <c r="O19" s="101"/>
      <c r="P19" s="101"/>
      <c r="Q19" s="101"/>
      <c r="R19" s="101"/>
      <c r="S19" s="101"/>
      <c r="T19" s="101"/>
      <c r="U19" s="101"/>
      <c r="V19" s="101"/>
      <c r="W19" s="101"/>
      <c r="X19" s="101"/>
      <c r="Y19" s="2"/>
    </row>
    <row r="20" spans="2:24" ht="18" customHeight="1">
      <c r="B20" s="88"/>
      <c r="D20" s="88"/>
      <c r="G20" s="48"/>
      <c r="H20" s="48"/>
      <c r="I20" s="48"/>
      <c r="J20" s="48"/>
      <c r="K20" s="48"/>
      <c r="L20" s="48"/>
      <c r="M20" s="48"/>
      <c r="N20" s="48"/>
      <c r="O20" s="48"/>
      <c r="P20" s="48"/>
      <c r="Q20" s="48"/>
      <c r="R20" s="48"/>
      <c r="S20" s="48"/>
      <c r="T20" s="48"/>
      <c r="U20" s="48"/>
      <c r="V20" s="48"/>
      <c r="W20" s="48"/>
      <c r="X20" s="48"/>
    </row>
    <row r="21" spans="1:35" ht="12.95" customHeight="1">
      <c r="A21" s="3"/>
      <c r="B21" s="88"/>
      <c r="C21" s="3"/>
      <c r="D21" s="88"/>
      <c r="E21" s="3"/>
      <c r="F21" s="3"/>
      <c r="G21" s="3"/>
      <c r="H21" s="3"/>
      <c r="I21" s="3"/>
      <c r="J21" s="3"/>
      <c r="K21" s="3"/>
      <c r="L21" s="3"/>
      <c r="M21" s="3"/>
      <c r="N21" s="48"/>
      <c r="O21" s="48"/>
      <c r="P21" s="48"/>
      <c r="Q21" s="48"/>
      <c r="R21" s="48"/>
      <c r="S21" s="48"/>
      <c r="T21" s="48"/>
      <c r="U21" s="48"/>
      <c r="V21" s="48"/>
      <c r="W21" s="48"/>
      <c r="X21" s="48"/>
      <c r="Y21" s="3"/>
      <c r="Z21" s="2"/>
      <c r="AA21" s="2"/>
      <c r="AB21" s="2"/>
      <c r="AC21" s="2"/>
      <c r="AD21" s="2"/>
      <c r="AE21" s="2"/>
      <c r="AF21" s="2"/>
      <c r="AG21" s="2"/>
      <c r="AH21" s="2"/>
      <c r="AI21" s="2"/>
    </row>
    <row r="22" spans="2:4" ht="12.95" customHeight="1">
      <c r="B22" s="88"/>
      <c r="D22" s="88"/>
    </row>
    <row r="23" spans="1:4" ht="18" customHeight="1">
      <c r="A23" s="1"/>
      <c r="B23" s="88"/>
      <c r="D23" s="88"/>
    </row>
    <row r="24" ht="18" customHeight="1"/>
    <row r="25" ht="15.75">
      <c r="A25" s="65" t="s">
        <v>190</v>
      </c>
    </row>
    <row r="26" spans="1:3" ht="15.75">
      <c r="A26" s="36"/>
      <c r="C26" s="36"/>
    </row>
  </sheetData>
  <mergeCells count="2">
    <mergeCell ref="A12:B12"/>
    <mergeCell ref="A17:B17"/>
  </mergeCells>
  <printOptions horizontalCentered="1"/>
  <pageMargins left="0.31496062992125984" right="0.31496062992125984" top="0.5905511811023623" bottom="0.5905511811023623" header="0" footer="0"/>
  <pageSetup fitToHeight="1" fitToWidth="1"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1"/>
  <sheetViews>
    <sheetView zoomScale="75" zoomScaleNormal="75" workbookViewId="0" topLeftCell="A1"/>
  </sheetViews>
  <sheetFormatPr defaultColWidth="11.421875" defaultRowHeight="12.75"/>
  <cols>
    <col min="1" max="1" width="72.421875" style="2" customWidth="1"/>
    <col min="2" max="2" width="16.28125" style="2" customWidth="1"/>
    <col min="3" max="3" width="80.28125" style="2" customWidth="1"/>
    <col min="4" max="4" width="9.7109375" style="2" customWidth="1"/>
    <col min="5" max="5" width="21.28125" style="2" customWidth="1"/>
    <col min="6" max="16384" width="11.421875" style="2" customWidth="1"/>
  </cols>
  <sheetData>
    <row r="1" spans="1:4" ht="60" customHeight="1">
      <c r="A1" s="8"/>
      <c r="B1" s="10"/>
      <c r="C1" s="10" t="str">
        <f>"EJERCICIO    "&amp;Balance!Z1</f>
        <v>EJERCICIO    1995</v>
      </c>
      <c r="D1" s="11"/>
    </row>
    <row r="2" spans="1:4" ht="12.95" customHeight="1" thickBot="1">
      <c r="A2" s="8"/>
      <c r="B2" s="9"/>
      <c r="C2" s="9"/>
      <c r="D2" s="11"/>
    </row>
    <row r="3" spans="1:4" ht="33" customHeight="1">
      <c r="A3" s="77" t="str">
        <f>"                                            "&amp;"SUBSECTOR EMPRESARIAL"</f>
        <v xml:space="preserve">                                            SUBSECTOR EMPRESARIAL</v>
      </c>
      <c r="B3" s="13"/>
      <c r="C3" s="13"/>
      <c r="D3" s="11"/>
    </row>
    <row r="4" spans="1:5" ht="19.5" customHeight="1">
      <c r="A4" s="17" t="str">
        <f>"AGREGADO"</f>
        <v>AGREGADO</v>
      </c>
      <c r="B4" s="80"/>
      <c r="C4" s="80"/>
      <c r="D4" s="11"/>
      <c r="E4" s="93"/>
    </row>
    <row r="5" spans="1:4" ht="18" customHeight="1" thickBot="1">
      <c r="A5" s="21"/>
      <c r="B5" s="50"/>
      <c r="C5" s="78"/>
      <c r="D5" s="11"/>
    </row>
    <row r="6" spans="1:5" ht="15" customHeight="1">
      <c r="A6" s="95"/>
      <c r="B6" s="96"/>
      <c r="C6" s="96"/>
      <c r="D6" s="96"/>
      <c r="E6" s="96"/>
    </row>
    <row r="7" spans="1:5" ht="20.25">
      <c r="A7" s="99" t="s">
        <v>57</v>
      </c>
      <c r="B7" s="37"/>
      <c r="C7" s="37"/>
      <c r="D7" s="37"/>
      <c r="E7" s="37"/>
    </row>
    <row r="8" ht="12.95" customHeight="1" thickBot="1"/>
    <row r="9" spans="1:3" ht="33" customHeight="1">
      <c r="A9" s="102" t="s">
        <v>58</v>
      </c>
      <c r="C9" s="102" t="s">
        <v>59</v>
      </c>
    </row>
    <row r="10" ht="12.95" customHeight="1"/>
    <row r="11" spans="1:3" ht="18" customHeight="1">
      <c r="A11" s="1" t="s">
        <v>0</v>
      </c>
      <c r="C11" s="103" t="s">
        <v>19</v>
      </c>
    </row>
    <row r="12" spans="1:3" ht="18" customHeight="1">
      <c r="A12" s="1" t="s">
        <v>2</v>
      </c>
      <c r="C12" s="1" t="s">
        <v>1</v>
      </c>
    </row>
    <row r="13" spans="1:3" ht="18" customHeight="1">
      <c r="A13" s="1" t="s">
        <v>3</v>
      </c>
      <c r="C13" s="1" t="s">
        <v>10</v>
      </c>
    </row>
    <row r="14" spans="1:3" ht="18" customHeight="1">
      <c r="A14" s="1" t="s">
        <v>4</v>
      </c>
      <c r="C14" s="1" t="s">
        <v>11</v>
      </c>
    </row>
    <row r="15" ht="18" customHeight="1">
      <c r="A15" s="1" t="s">
        <v>5</v>
      </c>
    </row>
    <row r="16" spans="1:3" ht="18" customHeight="1">
      <c r="A16" s="1" t="s">
        <v>6</v>
      </c>
      <c r="C16" s="1"/>
    </row>
    <row r="17" spans="1:3" ht="18" customHeight="1">
      <c r="A17" s="1" t="s">
        <v>7</v>
      </c>
      <c r="C17" s="1"/>
    </row>
    <row r="18" spans="1:3" ht="18" customHeight="1">
      <c r="A18" s="1" t="s">
        <v>8</v>
      </c>
      <c r="C18" s="1"/>
    </row>
    <row r="19" spans="1:3" ht="18" customHeight="1">
      <c r="A19" s="1" t="s">
        <v>84</v>
      </c>
      <c r="C19" s="1"/>
    </row>
    <row r="20" spans="1:3" ht="18" customHeight="1">
      <c r="A20" s="1" t="s">
        <v>9</v>
      </c>
      <c r="C20" s="1"/>
    </row>
    <row r="21" spans="1:3" ht="18" customHeight="1">
      <c r="A21" s="1" t="s">
        <v>203</v>
      </c>
      <c r="C21" s="1"/>
    </row>
    <row r="22" spans="1:3" ht="18" customHeight="1">
      <c r="A22" s="1" t="s">
        <v>204</v>
      </c>
      <c r="C22" s="1"/>
    </row>
    <row r="23" spans="1:3" ht="18" customHeight="1">
      <c r="A23" s="1" t="s">
        <v>201</v>
      </c>
      <c r="C23" s="1"/>
    </row>
    <row r="24" spans="1:3" ht="18" customHeight="1">
      <c r="A24" s="1" t="s">
        <v>194</v>
      </c>
      <c r="C24" s="1"/>
    </row>
    <row r="25" spans="1:3" ht="18" customHeight="1">
      <c r="A25" s="1" t="s">
        <v>195</v>
      </c>
      <c r="C25" s="1"/>
    </row>
    <row r="26" spans="1:3" ht="18" customHeight="1">
      <c r="A26" s="1" t="s">
        <v>196</v>
      </c>
      <c r="C26" s="5" t="s">
        <v>20</v>
      </c>
    </row>
    <row r="27" spans="1:3" ht="18" customHeight="1">
      <c r="A27" s="1" t="s">
        <v>198</v>
      </c>
      <c r="C27" s="6" t="s">
        <v>192</v>
      </c>
    </row>
    <row r="28" spans="1:3" ht="18" customHeight="1">
      <c r="A28" s="1" t="s">
        <v>202</v>
      </c>
      <c r="C28" s="7" t="s">
        <v>21</v>
      </c>
    </row>
    <row r="29" ht="18" customHeight="1">
      <c r="A29" s="1"/>
    </row>
    <row r="30" ht="18" customHeight="1">
      <c r="A30" s="1"/>
    </row>
    <row r="31" ht="18" customHeight="1">
      <c r="A31" s="1"/>
    </row>
    <row r="32" spans="1:3" ht="18" customHeight="1">
      <c r="A32" s="1"/>
      <c r="C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spans="1:3" ht="18" customHeight="1">
      <c r="A48" s="1"/>
      <c r="C48" s="1"/>
    </row>
    <row r="49" spans="1:3" ht="18" customHeight="1">
      <c r="A49" s="1"/>
      <c r="C49" s="1"/>
    </row>
    <row r="50" spans="1:3" ht="18" customHeight="1">
      <c r="A50" s="1"/>
      <c r="C50" s="1"/>
    </row>
    <row r="51" spans="1:3" ht="18" customHeight="1">
      <c r="A51" s="1"/>
      <c r="C51" s="1"/>
    </row>
    <row r="52" spans="1:3" ht="18" customHeight="1">
      <c r="A52" s="1"/>
      <c r="C52" s="1"/>
    </row>
    <row r="53" spans="1:3" ht="18" customHeight="1">
      <c r="A53" s="1"/>
      <c r="C53" s="1"/>
    </row>
    <row r="54" spans="1:3" ht="18" customHeight="1">
      <c r="A54" s="1"/>
      <c r="C54" s="1"/>
    </row>
    <row r="55" spans="1:3" ht="18" customHeight="1">
      <c r="A55" s="1"/>
      <c r="C55" s="1"/>
    </row>
    <row r="56" ht="18" customHeight="1">
      <c r="C56" s="1"/>
    </row>
    <row r="57" ht="18" customHeight="1">
      <c r="C57" s="1"/>
    </row>
    <row r="58" ht="18" customHeight="1">
      <c r="C58" s="1"/>
    </row>
    <row r="59" ht="18" customHeight="1">
      <c r="C59" s="1"/>
    </row>
    <row r="60" ht="18" customHeight="1">
      <c r="C60" s="1"/>
    </row>
    <row r="61" ht="18" customHeight="1">
      <c r="C61" s="1"/>
    </row>
    <row r="62" ht="18" customHeight="1">
      <c r="C62" s="1"/>
    </row>
    <row r="63" ht="18" customHeight="1">
      <c r="C63" s="1"/>
    </row>
    <row r="64" ht="18" customHeight="1">
      <c r="C64" s="1"/>
    </row>
    <row r="65" ht="18" customHeight="1">
      <c r="C65" s="1"/>
    </row>
    <row r="66" ht="18" customHeight="1">
      <c r="C66" s="1"/>
    </row>
    <row r="67" ht="18" customHeight="1">
      <c r="C67" s="1"/>
    </row>
    <row r="68" ht="18" customHeight="1">
      <c r="C68" s="1"/>
    </row>
    <row r="69" ht="18" customHeight="1">
      <c r="C69" s="1"/>
    </row>
    <row r="70" ht="18" customHeight="1">
      <c r="C70" s="1"/>
    </row>
    <row r="71" ht="18" customHeight="1">
      <c r="C71" s="1"/>
    </row>
    <row r="72" ht="18" customHeight="1">
      <c r="C72" s="1"/>
    </row>
    <row r="73" ht="18" customHeight="1">
      <c r="C73" s="1"/>
    </row>
    <row r="74" ht="18" customHeight="1">
      <c r="C74" s="1"/>
    </row>
    <row r="75" ht="18" customHeight="1">
      <c r="C75" s="1"/>
    </row>
    <row r="76" ht="18" customHeight="1">
      <c r="C76" s="1"/>
    </row>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5" ht="12.75">
      <c r="B95" s="3"/>
    </row>
    <row r="96" ht="12.75">
      <c r="B96" s="3"/>
    </row>
    <row r="97" ht="12.75">
      <c r="B97" s="3"/>
    </row>
    <row r="98" spans="2:3" ht="12.75">
      <c r="B98" s="3"/>
      <c r="C98" s="3"/>
    </row>
    <row r="99" ht="12.75">
      <c r="C99" s="3"/>
    </row>
    <row r="100" ht="12.75">
      <c r="C100" s="3"/>
    </row>
    <row r="101" ht="12.75">
      <c r="C101" s="3"/>
    </row>
  </sheetData>
  <printOptions horizontalCentered="1"/>
  <pageMargins left="0.31496062992125984" right="0.31496062992125984" top="0.5905511811023623" bottom="0.5905511811023623" header="0" footer="0"/>
  <pageSetup fitToHeight="2"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jamartinez</cp:lastModifiedBy>
  <cp:lastPrinted>2018-06-18T09:30:50Z</cp:lastPrinted>
  <dcterms:created xsi:type="dcterms:W3CDTF">2010-12-21T11:30:58Z</dcterms:created>
  <dcterms:modified xsi:type="dcterms:W3CDTF">2018-06-18T09:30:55Z</dcterms:modified>
  <cp:category/>
  <cp:version/>
  <cp:contentType/>
  <cp:contentStatus/>
</cp:coreProperties>
</file>