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2355" yWindow="180" windowWidth="13875" windowHeight="7905" tabRatio="887" firstSheet="1" activeTab="1"/>
  </bookViews>
  <sheets>
    <sheet name="Acerno_Cache_XXXXX" sheetId="11" state="veryHidden" r:id="rId1"/>
    <sheet name="Información" sheetId="8" r:id="rId2"/>
    <sheet name="Balance" sheetId="6" r:id="rId3"/>
    <sheet name="Cuenta" sheetId="7" r:id="rId4"/>
    <sheet name="Memoria" sheetId="9" r:id="rId5"/>
    <sheet name="Entidades agregadas" sheetId="5"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2">'Balance'!$A$1:$O$61</definedName>
    <definedName name="_xlnm.Print_Area" localSheetId="3">'Cuenta'!$A$1:$O$68</definedName>
    <definedName name="_xlnm.Print_Area" localSheetId="5">'Entidades agregadas'!$A$1:$C$28</definedName>
    <definedName name="_xlnm.Print_Area" localSheetId="1">'Información'!$A$1:$B$54</definedName>
    <definedName name="_xlnm.Print_Area" localSheetId="4">'Memoria'!$A$1:$D$26</definedName>
    <definedName name="tm_1006633539">#REF!</definedName>
    <definedName name="tm_603982494">#REF!</definedName>
    <definedName name="tm_671088875">#REF!</definedName>
    <definedName name="tm_805306395">#REF!</definedName>
    <definedName name="tm_805306397">#REF!</definedName>
    <definedName name="_xlnm.Print_Titles" localSheetId="5">'Entidades agregadas'!$1:$10</definedName>
  </definedNames>
  <calcPr calcId="152511"/>
</workbook>
</file>

<file path=xl/sharedStrings.xml><?xml version="1.0" encoding="utf-8"?>
<sst xmlns="http://schemas.openxmlformats.org/spreadsheetml/2006/main" count="259" uniqueCount="185">
  <si>
    <t>Instituto de la Pequeña y Mediana Industria de la Generalitat Valenciana</t>
  </si>
  <si>
    <t>Ferrocarrils de la Generalitat Valenciana</t>
  </si>
  <si>
    <t>Instituto Valenciano de Arte Moderno</t>
  </si>
  <si>
    <t>Teatres de la Generalitat Valenciana</t>
  </si>
  <si>
    <t>Agència Valenciana del Turisme</t>
  </si>
  <si>
    <t>Entidad Pública de Saneamiento de Aguas Residuales de la Comunitat Valenciana</t>
  </si>
  <si>
    <t>Instituto Valenciano de Finanzas</t>
  </si>
  <si>
    <t>IV. Reservas</t>
  </si>
  <si>
    <t>II. Existencias</t>
  </si>
  <si>
    <t>VI. Beneficiarios acreedores (fundaciones)</t>
  </si>
  <si>
    <t>VII. Acreedores recurso cameral (cámaras)</t>
  </si>
  <si>
    <t>3. Importe neto de la cifra de negocios</t>
  </si>
  <si>
    <t>5. Ingresos de la entidad por la actividad propia (fundaciones)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</si>
  <si>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</si>
  <si>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</si>
  <si>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</si>
  <si>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</si>
  <si>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</si>
  <si>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</si>
  <si>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</si>
  <si>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</si>
  <si>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</si>
  <si>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</si>
  <si>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</si>
  <si>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</si>
  <si>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</si>
  <si>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</si>
  <si>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</si>
  <si>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</si>
  <si>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</si>
  <si>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</si>
  <si>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</si>
  <si>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</si>
  <si>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</si>
  <si>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</si>
  <si>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</si>
  <si>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</si>
  <si>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</si>
  <si>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</si>
  <si>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</si>
  <si>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</si>
  <si>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</si>
  <si>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</si>
  <si>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</si>
  <si>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</si>
  <si>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</si>
  <si>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</si>
  <si>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</si>
  <si>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ENTIDADES AGREGADAS</t>
  </si>
  <si>
    <t>ESTADOS INDIVIDUALES (1)</t>
  </si>
  <si>
    <t>OTRA INFORMACIÓN AGREGADA</t>
  </si>
  <si>
    <t>Tipos de entidad</t>
  </si>
  <si>
    <t>III. Prima de emisión</t>
  </si>
  <si>
    <t>EMPLEADOS</t>
  </si>
  <si>
    <t>AVALES</t>
  </si>
  <si>
    <t>6. Variación de existencias de productos terminados y en curso de fabricación</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</si>
  <si>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</si>
  <si>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</si>
  <si>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</si>
  <si>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</si>
  <si>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</si>
  <si>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</si>
  <si>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</si>
  <si>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</si>
  <si>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</si>
  <si>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</si>
  <si>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</si>
  <si>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</si>
  <si>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</si>
  <si>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</si>
  <si>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</si>
  <si>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</si>
  <si>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</si>
  <si>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</si>
  <si>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X201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</si>
  <si>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</si>
  <si>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</si>
  <si>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</si>
  <si>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</si>
  <si>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</si>
  <si>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</si>
  <si>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</si>
  <si>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</si>
  <si>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</si>
  <si>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</si>
  <si>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</si>
  <si>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</si>
  <si>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</si>
  <si>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</si>
  <si>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</si>
  <si>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</si>
  <si>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</si>
  <si>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</si>
  <si>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</si>
  <si>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</si>
  <si>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</si>
  <si>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</si>
  <si>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</si>
  <si>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</si>
  <si>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</si>
  <si>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</si>
  <si>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</si>
  <si>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</si>
  <si>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</si>
  <si>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</si>
  <si>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</si>
  <si>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</si>
  <si>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</si>
  <si>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</si>
  <si>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</si>
  <si>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</si>
  <si>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</si>
  <si>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</si>
  <si>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</si>
  <si>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</si>
  <si>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</si>
  <si>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</si>
  <si>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</si>
  <si>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</si>
  <si>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</si>
  <si>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</si>
  <si>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</si>
  <si>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</si>
  <si>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</si>
  <si>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</si>
  <si>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</si>
  <si>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</si>
  <si>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</si>
  <si>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</si>
  <si>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</si>
  <si>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7. Otros ingresos de explotación / gestión</t>
  </si>
  <si>
    <t xml:space="preserve">8. Reintegros (subsector administrativo) </t>
  </si>
  <si>
    <t>9. Ventas y otros ingresos ordinarios de la actividad mercantil (fundaciones)</t>
  </si>
  <si>
    <t>A.1) INGRESOS DE GESTIÓN ORDINARIA   (1+2+3+4+5+6+7+8+9)</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</si>
  <si>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</si>
  <si>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</si>
  <si>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</si>
  <si>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</si>
  <si>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</si>
  <si>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</si>
  <si>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</si>
  <si>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</si>
  <si>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</si>
  <si>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</si>
  <si>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</si>
  <si>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</si>
  <si>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</si>
  <si>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</si>
  <si>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</si>
  <si>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</si>
  <si>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</si>
  <si>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</si>
  <si>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</si>
  <si>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</si>
  <si>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</si>
  <si>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</si>
  <si>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</si>
  <si>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</si>
  <si>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</si>
  <si>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</si>
  <si>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</si>
  <si>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</si>
  <si>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</si>
  <si>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</si>
  <si>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</si>
  <si>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</si>
  <si>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</si>
  <si>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</si>
  <si>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</si>
  <si>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</si>
  <si>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Instrumental</t>
  </si>
  <si>
    <t>Empresarial</t>
  </si>
  <si>
    <t>Estimativo</t>
  </si>
  <si>
    <t>PGC privado 1990</t>
  </si>
  <si>
    <t xml:space="preserve">Sólo se presentan aquellos estados que son obligatorios para todas las entidades agregadas y determinada información de la memoria. El formato de la cuenta sigue una estructura análoga a la presentada en el PGC público 2010 del sector administrativo estatal. </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</si>
  <si>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</si>
  <si>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Ente Público Radiotelevisión Valenciana (1)</t>
  </si>
  <si>
    <t xml:space="preserve">(1) Entidad dominante de un grupo formado por sociedades mercantiles, </t>
  </si>
  <si>
    <t>que no forman parte de esta agregación.</t>
  </si>
  <si>
    <t>Ente Público Radiotelevisión Valenciana</t>
  </si>
  <si>
    <t>Avales prestados por la Generalitat a las entidades de derecho público</t>
  </si>
  <si>
    <r>
      <t>FUENTE</t>
    </r>
    <r>
      <rPr>
        <sz val="12"/>
        <rFont val="Times New Roman"/>
        <family val="1"/>
      </rPr>
      <t>: Elaboración propia a partir de las cuentas rendidas.</t>
    </r>
  </si>
  <si>
    <t>Entidades de derecho público</t>
  </si>
  <si>
    <t>VII. Total acreedores a largo plazo en 0 entidades sin desglose agrupación</t>
  </si>
  <si>
    <t>X. Total acreedores a corto plazo en 0 entidades sin desglose agrupación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</si>
</sst>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_)"/>
    <numFmt numFmtId="169" formatCode="#,##0\ &quot;empleados&quot;"/>
    <numFmt numFmtId="170" formatCode="#,##0.0%"/>
  </numFmts>
  <fonts count="14">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right style="thin"/>
      <top style="thin"/>
      <bottom/>
    </border>
    <border>
      <left style="thin"/>
      <right style="thin"/>
      <top/>
      <bottom/>
    </border>
    <border>
      <left style="thin"/>
      <right style="thin"/>
      <top/>
      <bottom style="thin"/>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7" fontId="8" fillId="0" borderId="0">
      <alignment/>
      <protection/>
    </xf>
    <xf numFmtId="167" fontId="8" fillId="0" borderId="0">
      <alignment/>
      <protection/>
    </xf>
  </cellStyleXfs>
  <cellXfs count="124">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167" fontId="9" fillId="2" borderId="0" xfId="22" applyFont="1" applyFill="1" applyAlignment="1" applyProtection="1">
      <alignment horizontal="left"/>
      <protection/>
    </xf>
    <xf numFmtId="167" fontId="9" fillId="2" borderId="0" xfId="22" applyFont="1" applyFill="1" applyProtection="1">
      <alignment/>
      <protection/>
    </xf>
    <xf numFmtId="167"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7" fontId="10" fillId="2" borderId="0" xfId="22" applyFont="1" applyFill="1" applyProtection="1">
      <alignment/>
      <protection/>
    </xf>
    <xf numFmtId="167" fontId="9" fillId="2" borderId="4" xfId="22" applyFont="1" applyFill="1" applyBorder="1" applyProtection="1">
      <alignment/>
      <protection/>
    </xf>
    <xf numFmtId="167" fontId="10" fillId="2" borderId="4" xfId="22" applyFont="1" applyFill="1" applyBorder="1" applyProtection="1">
      <alignment/>
      <protection/>
    </xf>
    <xf numFmtId="167" fontId="4" fillId="2" borderId="4" xfId="22" applyFont="1" applyFill="1" applyBorder="1" applyAlignment="1" applyProtection="1">
      <alignment horizontal="right"/>
      <protection/>
    </xf>
    <xf numFmtId="4" fontId="3" fillId="2" borderId="4" xfId="0" applyNumberFormat="1" applyFont="1" applyFill="1" applyBorder="1"/>
    <xf numFmtId="167" fontId="10" fillId="2" borderId="0" xfId="22" applyFont="1" applyFill="1" applyBorder="1" applyProtection="1">
      <alignment/>
      <protection/>
    </xf>
    <xf numFmtId="167" fontId="9" fillId="2" borderId="0" xfId="22" applyFont="1" applyFill="1" applyBorder="1" applyProtection="1">
      <alignment/>
      <protection/>
    </xf>
    <xf numFmtId="167" fontId="4" fillId="2" borderId="0" xfId="22" applyFont="1" applyFill="1" applyBorder="1" applyAlignment="1" applyProtection="1">
      <alignment horizontal="right"/>
      <protection/>
    </xf>
    <xf numFmtId="4" fontId="3" fillId="2" borderId="0" xfId="0" applyNumberFormat="1" applyFont="1" applyFill="1" applyBorder="1"/>
    <xf numFmtId="167" fontId="10" fillId="2" borderId="5" xfId="23" applyFont="1" applyFill="1" applyBorder="1">
      <alignment/>
      <protection/>
    </xf>
    <xf numFmtId="167" fontId="10" fillId="2" borderId="5" xfId="23" applyFont="1" applyFill="1" applyBorder="1" applyProtection="1">
      <alignment/>
      <protection/>
    </xf>
    <xf numFmtId="167" fontId="10" fillId="2" borderId="0" xfId="23" applyFont="1" applyFill="1" applyBorder="1">
      <alignment/>
      <protection/>
    </xf>
    <xf numFmtId="167" fontId="10" fillId="2" borderId="0" xfId="23" applyFont="1" applyFill="1" applyBorder="1" applyProtection="1">
      <alignment/>
      <protection/>
    </xf>
    <xf numFmtId="167" fontId="4" fillId="0" borderId="0" xfId="22" applyFont="1" applyFill="1" applyBorder="1" applyAlignment="1" applyProtection="1">
      <alignment horizontal="right"/>
      <protection/>
    </xf>
    <xf numFmtId="167" fontId="5" fillId="2" borderId="0" xfId="23" applyFont="1" applyFill="1" applyBorder="1">
      <alignment/>
      <protection/>
    </xf>
    <xf numFmtId="167" fontId="9" fillId="2" borderId="0" xfId="23" applyFont="1" applyFill="1" applyBorder="1">
      <alignment/>
      <protection/>
    </xf>
    <xf numFmtId="167" fontId="4" fillId="2" borderId="0" xfId="22" applyFont="1" applyFill="1" applyAlignment="1" applyProtection="1">
      <alignment horizontal="left"/>
      <protection/>
    </xf>
    <xf numFmtId="4" fontId="3" fillId="2" borderId="0" xfId="0" applyNumberFormat="1" applyFont="1" applyFill="1"/>
    <xf numFmtId="0" fontId="6" fillId="3" borderId="4" xfId="0" applyFont="1" applyFill="1" applyBorder="1" applyAlignment="1">
      <alignment horizontal="left" vertical="center" wrapText="1"/>
    </xf>
    <xf numFmtId="1" fontId="6" fillId="3" borderId="4" xfId="0" applyNumberFormat="1" applyFont="1" applyFill="1" applyBorder="1" applyAlignment="1">
      <alignment horizontal="right" vertical="center" wrapText="1"/>
    </xf>
    <xf numFmtId="4" fontId="6" fillId="3" borderId="4" xfId="0" applyNumberFormat="1" applyFont="1" applyFill="1" applyBorder="1" applyAlignment="1">
      <alignment horizontal="right" vertical="center" wrapText="1"/>
    </xf>
    <xf numFmtId="0" fontId="6" fillId="2" borderId="6" xfId="0" applyFont="1" applyFill="1" applyBorder="1" applyAlignment="1">
      <alignment horizontal="left"/>
    </xf>
    <xf numFmtId="4" fontId="6" fillId="2" borderId="6" xfId="0" applyNumberFormat="1" applyFont="1" applyFill="1" applyBorder="1"/>
    <xf numFmtId="166" fontId="6" fillId="2" borderId="6"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6" fontId="6"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0" fontId="6" fillId="3" borderId="7" xfId="0" applyFont="1" applyFill="1" applyBorder="1" applyAlignment="1">
      <alignment horizontal="left"/>
    </xf>
    <xf numFmtId="166" fontId="6" fillId="3" borderId="7" xfId="0" applyNumberFormat="1" applyFont="1" applyFill="1" applyBorder="1" applyAlignment="1">
      <alignment horizontal="right"/>
    </xf>
    <xf numFmtId="166" fontId="6" fillId="2" borderId="0" xfId="0" applyNumberFormat="1" applyFont="1" applyFill="1" applyBorder="1"/>
    <xf numFmtId="4" fontId="4" fillId="2" borderId="0" xfId="0" applyNumberFormat="1" applyFont="1" applyFill="1"/>
    <xf numFmtId="166"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7" fontId="4" fillId="2" borderId="5" xfId="22" applyFont="1" applyFill="1" applyBorder="1" applyAlignment="1" applyProtection="1">
      <alignment horizontal="right"/>
      <protection/>
    </xf>
    <xf numFmtId="167" fontId="4" fillId="2" borderId="0" xfId="22" applyFont="1" applyFill="1" applyProtection="1">
      <alignment/>
      <protection/>
    </xf>
    <xf numFmtId="167" fontId="8" fillId="2" borderId="0" xfId="22" applyFill="1">
      <alignment/>
      <protection/>
    </xf>
    <xf numFmtId="167" fontId="8" fillId="2" borderId="0" xfId="22" applyFont="1" applyFill="1">
      <alignment/>
      <protection/>
    </xf>
    <xf numFmtId="167" fontId="12" fillId="2" borderId="0" xfId="23" applyFont="1" applyFill="1" applyProtection="1">
      <alignment/>
      <protection locked="0"/>
    </xf>
    <xf numFmtId="167" fontId="4" fillId="2" borderId="0" xfId="23" applyFont="1" applyFill="1" applyProtection="1">
      <alignment/>
      <protection/>
    </xf>
    <xf numFmtId="167"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4" xfId="0" applyNumberFormat="1" applyFont="1" applyFill="1" applyBorder="1" applyAlignment="1">
      <alignment horizontal="left" vertical="center" wrapText="1"/>
    </xf>
    <xf numFmtId="0" fontId="3" fillId="3" borderId="4" xfId="0" applyFont="1" applyFill="1" applyBorder="1"/>
    <xf numFmtId="0" fontId="6" fillId="2" borderId="8" xfId="0" applyFont="1" applyFill="1" applyBorder="1"/>
    <xf numFmtId="4" fontId="6" fillId="2" borderId="8" xfId="0" applyNumberFormat="1" applyFont="1" applyFill="1" applyBorder="1"/>
    <xf numFmtId="0" fontId="4" fillId="2" borderId="8" xfId="0" applyFont="1" applyFill="1" applyBorder="1"/>
    <xf numFmtId="4" fontId="3" fillId="2" borderId="8" xfId="0" applyNumberFormat="1" applyFont="1" applyFill="1" applyBorder="1"/>
    <xf numFmtId="0" fontId="3" fillId="2" borderId="8"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0"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6" xfId="0" applyFont="1" applyFill="1" applyBorder="1"/>
    <xf numFmtId="0" fontId="4" fillId="2" borderId="5" xfId="0" applyFont="1" applyFill="1" applyBorder="1"/>
    <xf numFmtId="170" fontId="4" fillId="2" borderId="5" xfId="0" applyNumberFormat="1" applyFont="1" applyFill="1" applyBorder="1" applyAlignment="1">
      <alignment horizontal="right"/>
    </xf>
    <xf numFmtId="0" fontId="6" fillId="3" borderId="6" xfId="0" applyFont="1" applyFill="1" applyBorder="1"/>
    <xf numFmtId="165" fontId="6" fillId="2" borderId="0" xfId="0" applyNumberFormat="1" applyFont="1" applyFill="1" applyBorder="1" applyAlignment="1">
      <alignment horizontal="right"/>
    </xf>
    <xf numFmtId="167" fontId="5" fillId="2" borderId="4" xfId="23" applyNumberFormat="1" applyFont="1" applyFill="1" applyBorder="1" applyProtection="1">
      <alignment/>
      <protection locked="0"/>
    </xf>
    <xf numFmtId="167" fontId="10" fillId="0" borderId="5" xfId="22" applyFont="1" applyFill="1" applyBorder="1" applyAlignment="1" applyProtection="1">
      <alignment horizontal="right"/>
      <protection/>
    </xf>
    <xf numFmtId="167" fontId="10" fillId="2" borderId="5" xfId="22" applyFont="1" applyFill="1" applyBorder="1" applyAlignment="1" applyProtection="1">
      <alignment/>
      <protection/>
    </xf>
    <xf numFmtId="167" fontId="9" fillId="2" borderId="0" xfId="23" applyNumberFormat="1" applyFont="1" applyFill="1" applyBorder="1" applyProtection="1">
      <alignment/>
      <protection locked="0"/>
    </xf>
    <xf numFmtId="167" fontId="5" fillId="3" borderId="4" xfId="23" applyFont="1" applyFill="1" applyBorder="1">
      <alignment/>
      <protection/>
    </xf>
    <xf numFmtId="167" fontId="10" fillId="3" borderId="4"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5" xfId="0" applyFont="1" applyFill="1" applyBorder="1" applyAlignment="1">
      <alignment horizontal="left"/>
    </xf>
    <xf numFmtId="0" fontId="6" fillId="2" borderId="5"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3" fillId="2" borderId="0" xfId="23" applyNumberFormat="1" applyFont="1" applyFill="1" applyBorder="1" applyAlignment="1" applyProtection="1" quotePrefix="1">
      <alignment horizontal="right"/>
      <protection locked="0"/>
    </xf>
    <xf numFmtId="0" fontId="0" fillId="0" borderId="5" xfId="0" applyBorder="1"/>
    <xf numFmtId="167" fontId="4" fillId="2" borderId="0" xfId="23" applyFont="1" applyFill="1" applyBorder="1">
      <alignment/>
      <protection/>
    </xf>
    <xf numFmtId="167" fontId="4" fillId="2" borderId="0" xfId="23" applyFont="1" applyFill="1" applyBorder="1" applyProtection="1">
      <alignment/>
      <protection/>
    </xf>
    <xf numFmtId="167" fontId="4" fillId="2" borderId="0" xfId="23" applyFont="1" applyFill="1" applyBorder="1" applyAlignment="1" applyProtection="1">
      <alignment/>
      <protection/>
    </xf>
    <xf numFmtId="167" fontId="3" fillId="2" borderId="0" xfId="22" applyFont="1" applyFill="1" applyProtection="1">
      <alignment/>
      <protection/>
    </xf>
    <xf numFmtId="167" fontId="5" fillId="2" borderId="0" xfId="22" applyFont="1" applyFill="1" applyProtection="1">
      <alignment/>
      <protection/>
    </xf>
    <xf numFmtId="165" fontId="4" fillId="2" borderId="9" xfId="0" applyNumberFormat="1" applyFont="1" applyFill="1" applyBorder="1" applyAlignment="1">
      <alignment horizontal="right"/>
    </xf>
    <xf numFmtId="169" fontId="4" fillId="2" borderId="0" xfId="0" applyNumberFormat="1" applyFont="1" applyFill="1" applyBorder="1" applyAlignment="1">
      <alignment horizontal="right"/>
    </xf>
    <xf numFmtId="0" fontId="4" fillId="4" borderId="5" xfId="0" applyFont="1" applyFill="1" applyBorder="1" applyAlignment="1">
      <alignment/>
    </xf>
    <xf numFmtId="0" fontId="6" fillId="4" borderId="5" xfId="0" applyFont="1" applyFill="1" applyBorder="1" applyAlignment="1">
      <alignment/>
    </xf>
    <xf numFmtId="169" fontId="4" fillId="2" borderId="5" xfId="0" applyNumberFormat="1" applyFont="1" applyFill="1" applyBorder="1" applyAlignment="1">
      <alignment horizontal="right"/>
    </xf>
    <xf numFmtId="1" fontId="4" fillId="2" borderId="0" xfId="0" applyNumberFormat="1" applyFont="1" applyFill="1" applyBorder="1" applyAlignment="1" applyProtection="1">
      <alignment horizontal="left"/>
      <protection locked="0"/>
    </xf>
    <xf numFmtId="167" fontId="6" fillId="3" borderId="4" xfId="23" applyFont="1" applyFill="1" applyBorder="1" applyAlignment="1" applyProtection="1">
      <alignment vertical="center"/>
      <protection/>
    </xf>
    <xf numFmtId="165" fontId="4" fillId="2" borderId="0" xfId="0" applyNumberFormat="1" applyFont="1" applyFill="1"/>
    <xf numFmtId="0" fontId="6" fillId="2" borderId="10" xfId="0" applyFont="1" applyFill="1" applyBorder="1" applyAlignment="1">
      <alignment horizontal="left"/>
    </xf>
    <xf numFmtId="166" fontId="6" fillId="2" borderId="10" xfId="0" applyNumberFormat="1" applyFont="1" applyFill="1" applyBorder="1" applyAlignment="1">
      <alignment horizontal="right"/>
    </xf>
    <xf numFmtId="4" fontId="4" fillId="2" borderId="0" xfId="0" applyNumberFormat="1" applyFont="1" applyFill="1" applyBorder="1" applyAlignment="1">
      <alignment horizontal="center"/>
    </xf>
    <xf numFmtId="4" fontId="4" fillId="0" borderId="0" xfId="0" applyNumberFormat="1" applyFont="1" applyFill="1" applyBorder="1" applyAlignment="1">
      <alignment horizontal="center" vertical="center" wrapText="1"/>
    </xf>
    <xf numFmtId="0" fontId="4" fillId="2" borderId="0" xfId="23" applyNumberFormat="1" applyFont="1" applyFill="1" applyBorder="1" applyAlignment="1" applyProtection="1">
      <alignment horizontal="center"/>
      <protection/>
    </xf>
    <xf numFmtId="165" fontId="4" fillId="2" borderId="0" xfId="0" applyNumberFormat="1" applyFont="1" applyFill="1" applyBorder="1" applyAlignment="1">
      <alignment horizontal="center"/>
    </xf>
    <xf numFmtId="0" fontId="0" fillId="0" borderId="0" xfId="0" applyAlignment="1">
      <alignment shrinkToFit="1"/>
    </xf>
    <xf numFmtId="4" fontId="6" fillId="2" borderId="6" xfId="0" applyNumberFormat="1" applyFont="1" applyFill="1" applyBorder="1" applyAlignment="1">
      <alignment horizontal="right"/>
    </xf>
    <xf numFmtId="4" fontId="6" fillId="2" borderId="0" xfId="0" applyNumberFormat="1" applyFont="1" applyFill="1" applyBorder="1" applyAlignment="1">
      <alignment horizontal="right"/>
    </xf>
    <xf numFmtId="4" fontId="6" fillId="3" borderId="7" xfId="0" applyNumberFormat="1" applyFont="1" applyFill="1" applyBorder="1" applyAlignment="1">
      <alignment horizontal="right"/>
    </xf>
    <xf numFmtId="4" fontId="6" fillId="2" borderId="10" xfId="0" applyNumberFormat="1" applyFont="1" applyFill="1" applyBorder="1" applyAlignment="1">
      <alignment horizontal="right"/>
    </xf>
    <xf numFmtId="4" fontId="6" fillId="3" borderId="6" xfId="0" applyNumberFormat="1" applyFont="1" applyFill="1" applyBorder="1" applyAlignment="1">
      <alignment horizontal="right"/>
    </xf>
    <xf numFmtId="165" fontId="4" fillId="2" borderId="5"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7" fontId="10" fillId="2" borderId="5" xfId="22" applyFont="1" applyFill="1" applyBorder="1" applyAlignment="1" applyProtection="1">
      <alignment horizontal="right"/>
      <protection/>
    </xf>
    <xf numFmtId="0" fontId="6" fillId="3" borderId="4" xfId="0" applyFont="1" applyFill="1" applyBorder="1" applyAlignment="1">
      <alignment horizontal="left" vertical="center" wrapText="1"/>
    </xf>
    <xf numFmtId="0" fontId="9" fillId="3" borderId="4"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248"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272"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296"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4321"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344"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1995\22100_X201_19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1995\22101_X201_199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5\22102_X201_199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995\22103_X201_19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5\22104_X201_199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995\22105_X201_199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995\22106_X201_199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995\22107_X201_19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162.254,99</v>
          </cell>
        </row>
        <row r="4">
          <cell r="D4" t="str">
            <v>35.987.921,84</v>
          </cell>
          <cell r="L4" t="str">
            <v>225.326,88</v>
          </cell>
        </row>
        <row r="5">
          <cell r="D5" t="str">
            <v>0,00</v>
          </cell>
          <cell r="L5" t="str">
            <v>0,00</v>
          </cell>
        </row>
        <row r="6">
          <cell r="D6" t="str">
            <v>1.065.737,80</v>
          </cell>
          <cell r="L6" t="str">
            <v>0,00</v>
          </cell>
        </row>
        <row r="7">
          <cell r="L7" t="str">
            <v>0,00</v>
          </cell>
        </row>
        <row r="14">
          <cell r="L14" t="str">
            <v>-63.071,89</v>
          </cell>
        </row>
        <row r="17">
          <cell r="D17" t="str">
            <v>34.838.447,68</v>
          </cell>
          <cell r="L17" t="str">
            <v>-30.059.197,88</v>
          </cell>
        </row>
        <row r="18">
          <cell r="L18" t="str">
            <v>30.059.197,88</v>
          </cell>
        </row>
        <row r="19">
          <cell r="L19" t="str">
            <v>0,00</v>
          </cell>
        </row>
        <row r="20">
          <cell r="L20" t="str">
            <v>0,00</v>
          </cell>
        </row>
        <row r="21">
          <cell r="L21" t="str">
            <v>36.980.330,82</v>
          </cell>
        </row>
        <row r="25">
          <cell r="D25" t="str">
            <v>83.736,37</v>
          </cell>
        </row>
        <row r="26">
          <cell r="L26" t="str">
            <v>465.360,94</v>
          </cell>
        </row>
        <row r="31">
          <cell r="L31" t="str">
            <v>9.389,01</v>
          </cell>
        </row>
        <row r="32">
          <cell r="L32" t="str">
            <v>0,00</v>
          </cell>
        </row>
        <row r="35">
          <cell r="D35" t="str">
            <v>0,00</v>
          </cell>
        </row>
        <row r="36">
          <cell r="D36" t="str">
            <v>0,00</v>
          </cell>
          <cell r="L36" t="str">
            <v>0,00</v>
          </cell>
        </row>
        <row r="37">
          <cell r="D37" t="str">
            <v>0,00</v>
          </cell>
        </row>
        <row r="38">
          <cell r="D38" t="str">
            <v>28.702.504,63</v>
          </cell>
        </row>
        <row r="39">
          <cell r="D39" t="str">
            <v>0,00</v>
          </cell>
          <cell r="L39" t="str">
            <v>0,00</v>
          </cell>
        </row>
        <row r="40">
          <cell r="D40" t="str">
            <v>0,00</v>
          </cell>
        </row>
        <row r="42">
          <cell r="L42" t="str">
            <v>9.389,01</v>
          </cell>
        </row>
        <row r="47">
          <cell r="L47" t="str">
            <v>0,00</v>
          </cell>
        </row>
        <row r="48">
          <cell r="D48" t="str">
            <v>27.519.226,77</v>
          </cell>
        </row>
        <row r="51">
          <cell r="L51" t="str">
            <v>0,00</v>
          </cell>
        </row>
        <row r="52">
          <cell r="L52" t="str">
            <v>27.073.090,72</v>
          </cell>
        </row>
        <row r="53">
          <cell r="L53" t="str">
            <v>0,00</v>
          </cell>
        </row>
        <row r="56">
          <cell r="D56" t="str">
            <v>38.110,90</v>
          </cell>
        </row>
        <row r="58">
          <cell r="L58" t="str">
            <v>0,00</v>
          </cell>
        </row>
        <row r="62">
          <cell r="L62" t="str">
            <v>9.190.006,13</v>
          </cell>
        </row>
        <row r="65">
          <cell r="D65" t="str">
            <v>0,00</v>
          </cell>
          <cell r="L65" t="str">
            <v>0,00</v>
          </cell>
        </row>
        <row r="66">
          <cell r="D66" t="str">
            <v>1.145.166,96</v>
          </cell>
        </row>
        <row r="67">
          <cell r="D67" t="str">
            <v>0,00</v>
          </cell>
        </row>
        <row r="69">
          <cell r="L69" t="str">
            <v>17.883.084,59</v>
          </cell>
        </row>
        <row r="75">
          <cell r="L75" t="str">
            <v>0,00</v>
          </cell>
        </row>
        <row r="76">
          <cell r="L76" t="str">
            <v>0,00</v>
          </cell>
        </row>
        <row r="77">
          <cell r="L77" t="str">
            <v>0,00</v>
          </cell>
        </row>
      </sheetData>
      <sheetData sheetId="2">
        <row r="4">
          <cell r="D4" t="str">
            <v>0,00</v>
          </cell>
          <cell r="L4" t="str">
            <v>565.569,68</v>
          </cell>
        </row>
        <row r="5">
          <cell r="D5" t="str">
            <v>29.108.051,34</v>
          </cell>
        </row>
        <row r="9">
          <cell r="L9" t="str">
            <v>0,00</v>
          </cell>
        </row>
        <row r="10">
          <cell r="L10" t="str">
            <v>0,00</v>
          </cell>
        </row>
        <row r="11">
          <cell r="D11" t="str">
            <v>2.715.293,31</v>
          </cell>
          <cell r="L11" t="str">
            <v>698.374,69</v>
          </cell>
        </row>
        <row r="12">
          <cell r="D12" t="str">
            <v>818.155,76</v>
          </cell>
        </row>
        <row r="13">
          <cell r="D13" t="str">
            <v>1.079.560,83</v>
          </cell>
        </row>
        <row r="14">
          <cell r="D14" t="str">
            <v>0,00</v>
          </cell>
        </row>
        <row r="16">
          <cell r="L16" t="str">
            <v>0,00</v>
          </cell>
        </row>
        <row r="18">
          <cell r="D18" t="str">
            <v>2.928.283,80</v>
          </cell>
        </row>
        <row r="20">
          <cell r="L20" t="str">
            <v>0,00</v>
          </cell>
        </row>
        <row r="24">
          <cell r="D24" t="str">
            <v>170.332,85</v>
          </cell>
          <cell r="L24" t="str">
            <v>323.572,19</v>
          </cell>
        </row>
        <row r="29">
          <cell r="D29" t="str">
            <v>0,00</v>
          </cell>
          <cell r="L29" t="str">
            <v>14.745,30</v>
          </cell>
        </row>
        <row r="30">
          <cell r="D30" t="str">
            <v>0,00</v>
          </cell>
        </row>
        <row r="32">
          <cell r="L32" t="str">
            <v>0,00</v>
          </cell>
        </row>
        <row r="33">
          <cell r="D33" t="str">
            <v>0,00</v>
          </cell>
          <cell r="L33" t="str">
            <v>0,00</v>
          </cell>
        </row>
        <row r="34">
          <cell r="D34" t="str">
            <v>297,99</v>
          </cell>
          <cell r="L34" t="str">
            <v>1.063.037,00</v>
          </cell>
        </row>
        <row r="35">
          <cell r="D35" t="str">
            <v>0,00</v>
          </cell>
          <cell r="L35" t="str">
            <v>25.903,62</v>
          </cell>
        </row>
        <row r="36">
          <cell r="D36" t="str">
            <v>0,00</v>
          </cell>
          <cell r="L36" t="str">
            <v>4.330.581,77</v>
          </cell>
        </row>
        <row r="37">
          <cell r="D37" t="str">
            <v>179.856,00</v>
          </cell>
        </row>
        <row r="40">
          <cell r="D40" t="str">
            <v>81.150,23</v>
          </cell>
        </row>
        <row r="41">
          <cell r="D41" t="str">
            <v>0,00</v>
          </cell>
        </row>
      </sheetData>
      <sheetData sheetId="3">
        <row r="6">
          <cell r="D6">
            <v>118</v>
          </cell>
        </row>
        <row r="10">
          <cell r="H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51.792.953,09</v>
          </cell>
        </row>
        <row r="4">
          <cell r="D4" t="str">
            <v>36.043.937,04</v>
          </cell>
          <cell r="L4" t="str">
            <v>60.462.454,83</v>
          </cell>
        </row>
        <row r="5">
          <cell r="D5" t="str">
            <v>0,00</v>
          </cell>
          <cell r="L5" t="str">
            <v>0,00</v>
          </cell>
        </row>
        <row r="6">
          <cell r="D6" t="str">
            <v>72.821,42</v>
          </cell>
          <cell r="L6" t="str">
            <v>0,00</v>
          </cell>
        </row>
        <row r="7">
          <cell r="L7" t="str">
            <v>0,00</v>
          </cell>
        </row>
        <row r="14">
          <cell r="L14" t="str">
            <v>0,00</v>
          </cell>
        </row>
        <row r="17">
          <cell r="D17" t="str">
            <v>11.982.919,96</v>
          </cell>
          <cell r="L17" t="str">
            <v>-13.533.845,48</v>
          </cell>
        </row>
        <row r="18">
          <cell r="L18" t="str">
            <v>4.864.343,74</v>
          </cell>
        </row>
        <row r="19">
          <cell r="L19" t="str">
            <v>0,00</v>
          </cell>
        </row>
        <row r="20">
          <cell r="L20" t="str">
            <v>0,00</v>
          </cell>
        </row>
        <row r="21">
          <cell r="L21" t="str">
            <v>964.308,40</v>
          </cell>
        </row>
        <row r="25">
          <cell r="D25" t="str">
            <v>23.988.195,67</v>
          </cell>
        </row>
        <row r="26">
          <cell r="L26" t="str">
            <v>30.631,76</v>
          </cell>
        </row>
        <row r="31">
          <cell r="L31" t="str">
            <v>0,00</v>
          </cell>
        </row>
        <row r="32">
          <cell r="L32" t="str">
            <v>0,00</v>
          </cell>
        </row>
        <row r="35">
          <cell r="D35" t="str">
            <v>0,00</v>
          </cell>
        </row>
        <row r="36">
          <cell r="D36" t="str">
            <v>0,00</v>
          </cell>
          <cell r="L36" t="str">
            <v>0,00</v>
          </cell>
        </row>
        <row r="37">
          <cell r="D37" t="str">
            <v>0,00</v>
          </cell>
        </row>
        <row r="38">
          <cell r="D38" t="str">
            <v>23.370.901,72</v>
          </cell>
        </row>
        <row r="39">
          <cell r="D39" t="str">
            <v>0,00</v>
          </cell>
          <cell r="L39" t="str">
            <v>0,00</v>
          </cell>
        </row>
        <row r="40">
          <cell r="D40" t="str">
            <v>64.272,72</v>
          </cell>
        </row>
        <row r="42">
          <cell r="L42" t="str">
            <v>0,00</v>
          </cell>
        </row>
        <row r="47">
          <cell r="L47" t="str">
            <v>0,00</v>
          </cell>
        </row>
        <row r="48">
          <cell r="D48" t="str">
            <v>22.487.049,75</v>
          </cell>
        </row>
        <row r="51">
          <cell r="L51" t="str">
            <v>0,00</v>
          </cell>
        </row>
        <row r="52">
          <cell r="L52" t="str">
            <v>6.626.945,52</v>
          </cell>
        </row>
        <row r="53">
          <cell r="L53" t="str">
            <v>0,00</v>
          </cell>
        </row>
        <row r="56">
          <cell r="D56" t="str">
            <v>2.316,95</v>
          </cell>
        </row>
        <row r="58">
          <cell r="L58" t="str">
            <v>2.578.863,90</v>
          </cell>
        </row>
        <row r="62">
          <cell r="L62" t="str">
            <v>2.839.684,82</v>
          </cell>
        </row>
        <row r="65">
          <cell r="D65" t="str">
            <v>0,00</v>
          </cell>
          <cell r="L65" t="str">
            <v>662.554,66</v>
          </cell>
        </row>
        <row r="66">
          <cell r="D66" t="str">
            <v>814.765,22</v>
          </cell>
        </row>
        <row r="67">
          <cell r="D67" t="str">
            <v>2.497,09</v>
          </cell>
        </row>
        <row r="69">
          <cell r="L69" t="str">
            <v>545.842,14</v>
          </cell>
        </row>
        <row r="75">
          <cell r="L75" t="str">
            <v>0,00</v>
          </cell>
        </row>
        <row r="76">
          <cell r="L76" t="str">
            <v>0,00</v>
          </cell>
        </row>
        <row r="77">
          <cell r="L77" t="str">
            <v>0,00</v>
          </cell>
        </row>
      </sheetData>
      <sheetData sheetId="2">
        <row r="4">
          <cell r="D4" t="str">
            <v>0,00</v>
          </cell>
          <cell r="L4" t="str">
            <v>3.421.780,43</v>
          </cell>
        </row>
        <row r="5">
          <cell r="D5" t="str">
            <v>165.959,30</v>
          </cell>
        </row>
        <row r="9">
          <cell r="L9" t="str">
            <v>0,00</v>
          </cell>
        </row>
        <row r="10">
          <cell r="L10" t="str">
            <v>0,00</v>
          </cell>
        </row>
        <row r="11">
          <cell r="D11" t="str">
            <v>4.173.294,54</v>
          </cell>
          <cell r="L11" t="str">
            <v>3.269.830,19</v>
          </cell>
        </row>
        <row r="12">
          <cell r="D12" t="str">
            <v>1.161.398,12</v>
          </cell>
        </row>
        <row r="13">
          <cell r="D13" t="str">
            <v>2.648.094,71</v>
          </cell>
        </row>
        <row r="14">
          <cell r="D14" t="str">
            <v>0,00</v>
          </cell>
        </row>
        <row r="16">
          <cell r="L16" t="str">
            <v>0,00</v>
          </cell>
        </row>
        <row r="18">
          <cell r="D18" t="str">
            <v>5.524.739,47</v>
          </cell>
        </row>
        <row r="20">
          <cell r="L20" t="str">
            <v>0,00</v>
          </cell>
        </row>
        <row r="24">
          <cell r="D24" t="str">
            <v>217.879,95</v>
          </cell>
          <cell r="L24" t="str">
            <v>55.634,02</v>
          </cell>
        </row>
        <row r="29">
          <cell r="D29" t="str">
            <v>0,00</v>
          </cell>
          <cell r="L29" t="str">
            <v>10,36</v>
          </cell>
        </row>
        <row r="30">
          <cell r="D30" t="str">
            <v>301,52</v>
          </cell>
        </row>
        <row r="32">
          <cell r="L32" t="str">
            <v>4.627,79</v>
          </cell>
        </row>
        <row r="33">
          <cell r="D33" t="str">
            <v>6.545.676,02</v>
          </cell>
          <cell r="L33" t="str">
            <v>0,00</v>
          </cell>
        </row>
        <row r="34">
          <cell r="D34" t="str">
            <v>142.099,68</v>
          </cell>
          <cell r="L34" t="str">
            <v>294.814,59</v>
          </cell>
        </row>
        <row r="35">
          <cell r="D35" t="str">
            <v>0,00</v>
          </cell>
          <cell r="L35" t="str">
            <v>257,56</v>
          </cell>
        </row>
        <row r="36">
          <cell r="D36" t="str">
            <v>1.357,09</v>
          </cell>
          <cell r="L36" t="str">
            <v>0,00</v>
          </cell>
        </row>
        <row r="37">
          <cell r="D37" t="str">
            <v>0,00</v>
          </cell>
        </row>
        <row r="40">
          <cell r="D40" t="str">
            <v>0,00</v>
          </cell>
        </row>
        <row r="41">
          <cell r="D41" t="str">
            <v>0,00</v>
          </cell>
        </row>
      </sheetData>
      <sheetData sheetId="3">
        <row r="6">
          <cell r="D6">
            <v>170</v>
          </cell>
        </row>
        <row r="10">
          <cell r="H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26.064.164,05</v>
          </cell>
        </row>
        <row r="4">
          <cell r="D4" t="str">
            <v>296.932.025,53</v>
          </cell>
          <cell r="L4" t="str">
            <v>66.293.341,99</v>
          </cell>
        </row>
        <row r="5">
          <cell r="D5" t="str">
            <v>0,00</v>
          </cell>
          <cell r="L5" t="str">
            <v>0,00</v>
          </cell>
        </row>
        <row r="6">
          <cell r="D6" t="str">
            <v>226.311,11</v>
          </cell>
          <cell r="L6" t="str">
            <v>0,00</v>
          </cell>
        </row>
        <row r="7">
          <cell r="L7" t="str">
            <v>0,00</v>
          </cell>
        </row>
        <row r="14">
          <cell r="L14" t="str">
            <v>-33.460.285,12</v>
          </cell>
        </row>
        <row r="17">
          <cell r="D17" t="str">
            <v>296.563.815,47</v>
          </cell>
          <cell r="L17" t="str">
            <v>-37.805.278,09</v>
          </cell>
        </row>
        <row r="18">
          <cell r="L18" t="str">
            <v>31.036.385,27</v>
          </cell>
        </row>
        <row r="19">
          <cell r="L19" t="str">
            <v>0,00</v>
          </cell>
        </row>
        <row r="20">
          <cell r="L20" t="str">
            <v>0,00</v>
          </cell>
        </row>
        <row r="21">
          <cell r="L21" t="str">
            <v>167.442.471,12</v>
          </cell>
        </row>
        <row r="25">
          <cell r="D25" t="str">
            <v>141.898,96</v>
          </cell>
        </row>
        <row r="26">
          <cell r="L26" t="str">
            <v>6.091.047,32</v>
          </cell>
        </row>
        <row r="31">
          <cell r="L31" t="str">
            <v>111.328.939,93</v>
          </cell>
        </row>
        <row r="32">
          <cell r="L32" t="str">
            <v>0,00</v>
          </cell>
        </row>
        <row r="35">
          <cell r="D35" t="str">
            <v>0,00</v>
          </cell>
        </row>
        <row r="36">
          <cell r="D36" t="str">
            <v>0,00</v>
          </cell>
          <cell r="L36" t="str">
            <v>100.150.439,34</v>
          </cell>
        </row>
        <row r="37">
          <cell r="D37" t="str">
            <v>5.846.140,90</v>
          </cell>
        </row>
        <row r="38">
          <cell r="D38" t="str">
            <v>34.661.714,33</v>
          </cell>
        </row>
        <row r="39">
          <cell r="D39" t="str">
            <v>0,00</v>
          </cell>
          <cell r="L39" t="str">
            <v>0,00</v>
          </cell>
        </row>
        <row r="40">
          <cell r="D40" t="str">
            <v>1.870.145,32</v>
          </cell>
        </row>
        <row r="42">
          <cell r="L42" t="str">
            <v>11.178.500,60</v>
          </cell>
        </row>
        <row r="47">
          <cell r="L47" t="str">
            <v>0,00</v>
          </cell>
        </row>
        <row r="48">
          <cell r="D48" t="str">
            <v>26.033.969,20</v>
          </cell>
        </row>
        <row r="51">
          <cell r="L51" t="str">
            <v>0,00</v>
          </cell>
        </row>
        <row r="52">
          <cell r="L52" t="str">
            <v>26.513.258,33</v>
          </cell>
        </row>
        <row r="53">
          <cell r="L53" t="str">
            <v>0,00</v>
          </cell>
        </row>
        <row r="56">
          <cell r="D56" t="str">
            <v>5.883.427,69</v>
          </cell>
        </row>
        <row r="58">
          <cell r="L58" t="str">
            <v>16.142.776,44</v>
          </cell>
        </row>
        <row r="62">
          <cell r="L62" t="str">
            <v>582.591,08</v>
          </cell>
        </row>
        <row r="65">
          <cell r="D65" t="str">
            <v>0,00</v>
          </cell>
          <cell r="L65" t="str">
            <v>3.608.428,59</v>
          </cell>
        </row>
        <row r="66">
          <cell r="D66" t="str">
            <v>807.934,56</v>
          </cell>
        </row>
        <row r="67">
          <cell r="D67" t="str">
            <v>66.237,54</v>
          </cell>
        </row>
        <row r="69">
          <cell r="L69" t="str">
            <v>6.157.447,14</v>
          </cell>
        </row>
        <row r="75">
          <cell r="L75" t="str">
            <v>0,00</v>
          </cell>
        </row>
        <row r="76">
          <cell r="L76" t="str">
            <v>22.015,07</v>
          </cell>
        </row>
        <row r="77">
          <cell r="L77" t="str">
            <v>0,00</v>
          </cell>
        </row>
      </sheetData>
      <sheetData sheetId="2">
        <row r="4">
          <cell r="D4" t="str">
            <v>0,00</v>
          </cell>
          <cell r="L4" t="str">
            <v>13.660.632,51</v>
          </cell>
        </row>
        <row r="5">
          <cell r="D5" t="str">
            <v>1.390.369,38</v>
          </cell>
        </row>
        <row r="9">
          <cell r="L9" t="str">
            <v>0,00</v>
          </cell>
        </row>
        <row r="10">
          <cell r="L10" t="str">
            <v>0,00</v>
          </cell>
        </row>
        <row r="11">
          <cell r="D11" t="str">
            <v>18.669.214,96</v>
          </cell>
          <cell r="L11" t="str">
            <v>911.999,81</v>
          </cell>
        </row>
        <row r="12">
          <cell r="D12" t="str">
            <v>9.156.641,78</v>
          </cell>
        </row>
        <row r="13">
          <cell r="D13" t="str">
            <v>14.003.804,41</v>
          </cell>
        </row>
        <row r="14">
          <cell r="D14" t="str">
            <v>-41.445,79</v>
          </cell>
        </row>
        <row r="16">
          <cell r="L16" t="str">
            <v>0,00</v>
          </cell>
        </row>
        <row r="18">
          <cell r="D18" t="str">
            <v>9.404.138,57</v>
          </cell>
        </row>
        <row r="20">
          <cell r="L20" t="str">
            <v>0,00</v>
          </cell>
        </row>
        <row r="24">
          <cell r="D24" t="str">
            <v>9.987.054,20</v>
          </cell>
          <cell r="L24" t="str">
            <v>1.941.365,26</v>
          </cell>
        </row>
        <row r="29">
          <cell r="D29" t="str">
            <v>0,00</v>
          </cell>
          <cell r="L29" t="str">
            <v>0,00</v>
          </cell>
        </row>
        <row r="30">
          <cell r="D30" t="str">
            <v>197.522,63</v>
          </cell>
        </row>
        <row r="32">
          <cell r="L32" t="str">
            <v>22.742,30</v>
          </cell>
        </row>
        <row r="33">
          <cell r="D33" t="str">
            <v>10.698,02</v>
          </cell>
          <cell r="L33" t="str">
            <v>0,00</v>
          </cell>
        </row>
        <row r="34">
          <cell r="D34" t="str">
            <v>0,00</v>
          </cell>
          <cell r="L34" t="str">
            <v>8.849.614,75</v>
          </cell>
        </row>
        <row r="35">
          <cell r="D35" t="str">
            <v>0,00</v>
          </cell>
          <cell r="L35" t="str">
            <v>0,00</v>
          </cell>
        </row>
        <row r="36">
          <cell r="D36" t="str">
            <v>20.308,20</v>
          </cell>
          <cell r="L36" t="str">
            <v>210.528,53</v>
          </cell>
        </row>
        <row r="37">
          <cell r="D37" t="str">
            <v>603.854,89</v>
          </cell>
        </row>
        <row r="40">
          <cell r="D40" t="str">
            <v>0,00</v>
          </cell>
        </row>
        <row r="41">
          <cell r="D41" t="str">
            <v>0,00</v>
          </cell>
        </row>
      </sheetData>
      <sheetData sheetId="3">
        <row r="6">
          <cell r="D6">
            <v>1130</v>
          </cell>
        </row>
        <row r="10">
          <cell r="H10">
            <v>136790354.95774886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35.579.405,54</v>
          </cell>
          <cell r="L4" t="str">
            <v>0,00</v>
          </cell>
        </row>
        <row r="5">
          <cell r="D5" t="str">
            <v>0,00</v>
          </cell>
          <cell r="L5" t="str">
            <v>0,00</v>
          </cell>
        </row>
        <row r="6">
          <cell r="D6" t="str">
            <v>48.237,61</v>
          </cell>
          <cell r="L6" t="str">
            <v>0,00</v>
          </cell>
        </row>
        <row r="7">
          <cell r="L7" t="str">
            <v>0,00</v>
          </cell>
        </row>
        <row r="14">
          <cell r="L14" t="str">
            <v>0,00</v>
          </cell>
        </row>
        <row r="17">
          <cell r="D17" t="str">
            <v>35.531.167,93</v>
          </cell>
          <cell r="L17" t="str">
            <v>-4.739.736,19</v>
          </cell>
        </row>
        <row r="18">
          <cell r="L18" t="str">
            <v>4.739.736,19</v>
          </cell>
        </row>
        <row r="19">
          <cell r="L19" t="str">
            <v>0,00</v>
          </cell>
        </row>
        <row r="20">
          <cell r="L20" t="str">
            <v>0,00</v>
          </cell>
        </row>
        <row r="21">
          <cell r="L21" t="str">
            <v>34.264.255,45</v>
          </cell>
        </row>
        <row r="25">
          <cell r="D25" t="str">
            <v>0,00</v>
          </cell>
        </row>
        <row r="26">
          <cell r="L26" t="str">
            <v>0,00</v>
          </cell>
        </row>
        <row r="31">
          <cell r="L31" t="str">
            <v>240,40</v>
          </cell>
        </row>
        <row r="32">
          <cell r="L32" t="str">
            <v>0,00</v>
          </cell>
        </row>
        <row r="35">
          <cell r="D35" t="str">
            <v>0,00</v>
          </cell>
        </row>
        <row r="36">
          <cell r="D36" t="str">
            <v>0,00</v>
          </cell>
          <cell r="L36" t="str">
            <v>0,00</v>
          </cell>
        </row>
        <row r="37">
          <cell r="D37" t="str">
            <v>0,00</v>
          </cell>
        </row>
        <row r="38">
          <cell r="D38" t="str">
            <v>1.424.866,92</v>
          </cell>
        </row>
        <row r="39">
          <cell r="D39" t="str">
            <v>0,00</v>
          </cell>
          <cell r="L39" t="str">
            <v>0,00</v>
          </cell>
        </row>
        <row r="40">
          <cell r="D40" t="str">
            <v>0,00</v>
          </cell>
        </row>
        <row r="42">
          <cell r="L42" t="str">
            <v>240,40</v>
          </cell>
        </row>
        <row r="47">
          <cell r="L47" t="str">
            <v>0,00</v>
          </cell>
        </row>
        <row r="48">
          <cell r="D48" t="str">
            <v>626.097,45</v>
          </cell>
        </row>
        <row r="51">
          <cell r="L51" t="str">
            <v>0,00</v>
          </cell>
        </row>
        <row r="52">
          <cell r="L52" t="str">
            <v>2.739.776,60</v>
          </cell>
        </row>
        <row r="53">
          <cell r="L53" t="str">
            <v>0,00</v>
          </cell>
        </row>
        <row r="56">
          <cell r="D56" t="str">
            <v>0,00</v>
          </cell>
        </row>
        <row r="58">
          <cell r="L58" t="str">
            <v>0,00</v>
          </cell>
        </row>
        <row r="62">
          <cell r="L62" t="str">
            <v>0,00</v>
          </cell>
        </row>
        <row r="65">
          <cell r="D65" t="str">
            <v>0,00</v>
          </cell>
          <cell r="L65" t="str">
            <v>480.345,35</v>
          </cell>
        </row>
        <row r="66">
          <cell r="D66" t="str">
            <v>798.769,48</v>
          </cell>
        </row>
        <row r="67">
          <cell r="D67" t="str">
            <v>0,00</v>
          </cell>
        </row>
        <row r="69">
          <cell r="L69" t="str">
            <v>2.259.431,26</v>
          </cell>
        </row>
        <row r="75">
          <cell r="L75" t="str">
            <v>0,00</v>
          </cell>
        </row>
        <row r="76">
          <cell r="L76" t="str">
            <v>0,00</v>
          </cell>
        </row>
        <row r="77">
          <cell r="L77" t="str">
            <v>0,00</v>
          </cell>
        </row>
      </sheetData>
      <sheetData sheetId="2">
        <row r="4">
          <cell r="D4" t="str">
            <v>0,00</v>
          </cell>
          <cell r="L4" t="str">
            <v>956.703,59</v>
          </cell>
        </row>
        <row r="5">
          <cell r="D5" t="str">
            <v>1.194.711,95</v>
          </cell>
        </row>
        <row r="9">
          <cell r="L9" t="str">
            <v>0,00</v>
          </cell>
        </row>
        <row r="10">
          <cell r="L10" t="str">
            <v>0,00</v>
          </cell>
        </row>
        <row r="11">
          <cell r="D11" t="str">
            <v>1.116.104,68</v>
          </cell>
          <cell r="L11" t="str">
            <v>0,00</v>
          </cell>
        </row>
        <row r="12">
          <cell r="D12" t="str">
            <v>324.560,83</v>
          </cell>
        </row>
        <row r="13">
          <cell r="D13" t="str">
            <v>254.816,44</v>
          </cell>
        </row>
        <row r="14">
          <cell r="D14" t="str">
            <v>32.026,52</v>
          </cell>
        </row>
        <row r="16">
          <cell r="L16" t="str">
            <v>0,00</v>
          </cell>
        </row>
        <row r="18">
          <cell r="D18" t="str">
            <v>3.088.426,00</v>
          </cell>
        </row>
        <row r="20">
          <cell r="L20" t="str">
            <v>0,00</v>
          </cell>
        </row>
        <row r="24">
          <cell r="D24" t="str">
            <v>4.723,42</v>
          </cell>
          <cell r="L24" t="str">
            <v>45.593,45</v>
          </cell>
        </row>
        <row r="29">
          <cell r="D29" t="str">
            <v>0,00</v>
          </cell>
          <cell r="L29" t="str">
            <v>33.086,02</v>
          </cell>
        </row>
        <row r="30">
          <cell r="D30" t="str">
            <v>33.788,76</v>
          </cell>
        </row>
        <row r="32">
          <cell r="L32" t="str">
            <v>0,00</v>
          </cell>
        </row>
        <row r="33">
          <cell r="D33" t="str">
            <v>0,00</v>
          </cell>
          <cell r="L33" t="str">
            <v>0,00</v>
          </cell>
        </row>
        <row r="34">
          <cell r="D34" t="str">
            <v>0,00</v>
          </cell>
          <cell r="L34" t="str">
            <v>254.816,44</v>
          </cell>
        </row>
        <row r="35">
          <cell r="D35" t="str">
            <v>0,00</v>
          </cell>
          <cell r="L35" t="str">
            <v>0,00</v>
          </cell>
        </row>
        <row r="36">
          <cell r="D36" t="str">
            <v>0,00</v>
          </cell>
          <cell r="L36" t="str">
            <v>19.222,91</v>
          </cell>
        </row>
        <row r="37">
          <cell r="D37" t="str">
            <v>0,00</v>
          </cell>
        </row>
        <row r="40">
          <cell r="D40" t="str">
            <v>0,00</v>
          </cell>
        </row>
        <row r="41">
          <cell r="D41" t="str">
            <v>0,00</v>
          </cell>
        </row>
      </sheetData>
      <sheetData sheetId="3">
        <row r="6">
          <cell r="D6">
            <v>62</v>
          </cell>
        </row>
        <row r="10">
          <cell r="H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-252.274,83</v>
          </cell>
        </row>
        <row r="4">
          <cell r="D4" t="str">
            <v>2.120.761,36</v>
          </cell>
          <cell r="L4" t="str">
            <v>0,00</v>
          </cell>
        </row>
        <row r="5">
          <cell r="D5" t="str">
            <v>0,00</v>
          </cell>
          <cell r="L5" t="str">
            <v>0,00</v>
          </cell>
        </row>
        <row r="6">
          <cell r="D6" t="str">
            <v>12.350,80</v>
          </cell>
          <cell r="L6" t="str">
            <v>0,00</v>
          </cell>
        </row>
        <row r="7">
          <cell r="L7" t="str">
            <v>0,00</v>
          </cell>
        </row>
        <row r="14">
          <cell r="L14" t="str">
            <v>0,00</v>
          </cell>
        </row>
        <row r="17">
          <cell r="D17" t="str">
            <v>2.097.381,99</v>
          </cell>
          <cell r="L17" t="str">
            <v>-8.495.528,47</v>
          </cell>
        </row>
        <row r="18">
          <cell r="L18" t="str">
            <v>8.243.253,64</v>
          </cell>
        </row>
        <row r="19">
          <cell r="L19" t="str">
            <v>0,00</v>
          </cell>
        </row>
        <row r="20">
          <cell r="L20" t="str">
            <v>0,00</v>
          </cell>
        </row>
        <row r="21">
          <cell r="L21" t="str">
            <v>1.951.498,32</v>
          </cell>
        </row>
        <row r="25">
          <cell r="D25" t="str">
            <v>11.028,57</v>
          </cell>
        </row>
        <row r="26">
          <cell r="L26" t="str">
            <v>2.999,05</v>
          </cell>
        </row>
        <row r="31">
          <cell r="L31" t="str">
            <v>4.495,57</v>
          </cell>
        </row>
        <row r="32">
          <cell r="L32" t="str">
            <v>0,00</v>
          </cell>
        </row>
        <row r="35">
          <cell r="D35" t="str">
            <v>0,00</v>
          </cell>
        </row>
        <row r="36">
          <cell r="D36" t="str">
            <v>0,00</v>
          </cell>
          <cell r="L36" t="str">
            <v>0,00</v>
          </cell>
        </row>
        <row r="37">
          <cell r="D37" t="str">
            <v>0,00</v>
          </cell>
        </row>
        <row r="38">
          <cell r="D38" t="str">
            <v>2.632.925,85</v>
          </cell>
        </row>
        <row r="39">
          <cell r="D39" t="str">
            <v>0,00</v>
          </cell>
          <cell r="L39" t="str">
            <v>0,00</v>
          </cell>
        </row>
        <row r="40">
          <cell r="D40" t="str">
            <v>0,00</v>
          </cell>
        </row>
        <row r="42">
          <cell r="L42" t="str">
            <v>4.495,57</v>
          </cell>
        </row>
        <row r="47">
          <cell r="L47" t="str">
            <v>0,00</v>
          </cell>
        </row>
        <row r="48">
          <cell r="D48" t="str">
            <v>2.477.762,55</v>
          </cell>
        </row>
        <row r="51">
          <cell r="L51" t="str">
            <v>0,00</v>
          </cell>
        </row>
        <row r="52">
          <cell r="L52" t="str">
            <v>3.046.969,10</v>
          </cell>
        </row>
        <row r="53">
          <cell r="L53" t="str">
            <v>0,00</v>
          </cell>
        </row>
        <row r="56">
          <cell r="D56" t="str">
            <v>10.373,47</v>
          </cell>
        </row>
        <row r="58">
          <cell r="L58" t="str">
            <v>1.011.208,88</v>
          </cell>
        </row>
        <row r="62">
          <cell r="L62" t="str">
            <v>0,00</v>
          </cell>
        </row>
        <row r="65">
          <cell r="D65" t="str">
            <v>0,00</v>
          </cell>
          <cell r="L65" t="str">
            <v>1.674.497,85</v>
          </cell>
        </row>
        <row r="66">
          <cell r="D66" t="str">
            <v>144.789,83</v>
          </cell>
        </row>
        <row r="67">
          <cell r="D67" t="str">
            <v>0,00</v>
          </cell>
        </row>
        <row r="69">
          <cell r="L69" t="str">
            <v>361.262,37</v>
          </cell>
        </row>
        <row r="75">
          <cell r="L75" t="str">
            <v>0,00</v>
          </cell>
        </row>
        <row r="76">
          <cell r="L76" t="str">
            <v>0,00</v>
          </cell>
        </row>
        <row r="77">
          <cell r="L77" t="str">
            <v>0,00</v>
          </cell>
        </row>
      </sheetData>
      <sheetData sheetId="2">
        <row r="4">
          <cell r="D4" t="str">
            <v>0,00</v>
          </cell>
          <cell r="L4" t="str">
            <v>1.906.007,72</v>
          </cell>
        </row>
        <row r="5">
          <cell r="D5" t="str">
            <v>4.939.904,80</v>
          </cell>
        </row>
        <row r="9">
          <cell r="L9" t="str">
            <v>0,00</v>
          </cell>
        </row>
        <row r="10">
          <cell r="L10" t="str">
            <v>0,00</v>
          </cell>
        </row>
        <row r="11">
          <cell r="D11" t="str">
            <v>2.286.051,71</v>
          </cell>
          <cell r="L11" t="str">
            <v>1.003.678,19</v>
          </cell>
        </row>
        <row r="12">
          <cell r="D12" t="str">
            <v>629.211,59</v>
          </cell>
        </row>
        <row r="13">
          <cell r="D13" t="str">
            <v>202.985,83</v>
          </cell>
        </row>
        <row r="14">
          <cell r="D14" t="str">
            <v>0,00</v>
          </cell>
        </row>
        <row r="16">
          <cell r="L16" t="str">
            <v>0,00</v>
          </cell>
        </row>
        <row r="18">
          <cell r="D18" t="str">
            <v>3.514.340,15</v>
          </cell>
        </row>
        <row r="20">
          <cell r="L20" t="str">
            <v>0,00</v>
          </cell>
        </row>
        <row r="24">
          <cell r="D24" t="str">
            <v>61.495,56</v>
          </cell>
          <cell r="L24" t="str">
            <v>51.476,69</v>
          </cell>
        </row>
        <row r="29">
          <cell r="D29" t="str">
            <v>0,00</v>
          </cell>
          <cell r="L29" t="str">
            <v>0,00</v>
          </cell>
        </row>
        <row r="30">
          <cell r="D30" t="str">
            <v>54,09</v>
          </cell>
        </row>
        <row r="32">
          <cell r="L32" t="str">
            <v>0,00</v>
          </cell>
        </row>
        <row r="33">
          <cell r="D33" t="str">
            <v>0,00</v>
          </cell>
          <cell r="L33" t="str">
            <v>0,00</v>
          </cell>
        </row>
        <row r="34">
          <cell r="D34" t="str">
            <v>0,00</v>
          </cell>
          <cell r="L34" t="str">
            <v>202.985,83</v>
          </cell>
        </row>
        <row r="35">
          <cell r="D35" t="str">
            <v>0,00</v>
          </cell>
          <cell r="L35" t="str">
            <v>1.460,46</v>
          </cell>
        </row>
        <row r="36">
          <cell r="D36" t="str">
            <v>27.093,63</v>
          </cell>
          <cell r="L36" t="str">
            <v>0,00</v>
          </cell>
        </row>
        <row r="37">
          <cell r="D37" t="str">
            <v>0,00</v>
          </cell>
        </row>
        <row r="40">
          <cell r="D40" t="str">
            <v>0,00</v>
          </cell>
        </row>
        <row r="41">
          <cell r="D41" t="str">
            <v>0,00</v>
          </cell>
        </row>
      </sheetData>
      <sheetData sheetId="3">
        <row r="6">
          <cell r="D6">
            <v>77</v>
          </cell>
        </row>
        <row r="10">
          <cell r="H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2.530.873,99</v>
          </cell>
        </row>
        <row r="4">
          <cell r="D4" t="str">
            <v>17.865.691,83</v>
          </cell>
          <cell r="L4" t="str">
            <v>2.547.047,23</v>
          </cell>
        </row>
        <row r="5">
          <cell r="D5" t="str">
            <v>0,00</v>
          </cell>
          <cell r="L5" t="str">
            <v>0,00</v>
          </cell>
        </row>
        <row r="6">
          <cell r="D6" t="str">
            <v>460.898,15</v>
          </cell>
          <cell r="L6" t="str">
            <v>0,00</v>
          </cell>
        </row>
        <row r="7">
          <cell r="L7" t="str">
            <v>0,00</v>
          </cell>
        </row>
        <row r="14">
          <cell r="L14" t="str">
            <v>-16.173,24</v>
          </cell>
        </row>
        <row r="17">
          <cell r="D17" t="str">
            <v>17.399.438,65</v>
          </cell>
          <cell r="L17" t="str">
            <v>-13.725.649,99</v>
          </cell>
        </row>
        <row r="18">
          <cell r="L18" t="str">
            <v>13.725.649,99</v>
          </cell>
        </row>
        <row r="19">
          <cell r="L19" t="str">
            <v>0,00</v>
          </cell>
        </row>
        <row r="20">
          <cell r="L20" t="str">
            <v>0,00</v>
          </cell>
        </row>
        <row r="21">
          <cell r="L21" t="str">
            <v>15.988.731,02</v>
          </cell>
        </row>
        <row r="25">
          <cell r="D25" t="str">
            <v>5.355,02</v>
          </cell>
        </row>
        <row r="26">
          <cell r="L26" t="str">
            <v>0,00</v>
          </cell>
        </row>
        <row r="31">
          <cell r="L31" t="str">
            <v>12.621,25</v>
          </cell>
        </row>
        <row r="32">
          <cell r="L32" t="str">
            <v>0,00</v>
          </cell>
        </row>
        <row r="35">
          <cell r="D35" t="str">
            <v>0,00</v>
          </cell>
        </row>
        <row r="36">
          <cell r="D36" t="str">
            <v>0,00</v>
          </cell>
          <cell r="L36" t="str">
            <v>0,00</v>
          </cell>
        </row>
        <row r="37">
          <cell r="D37" t="str">
            <v>0,00</v>
          </cell>
        </row>
        <row r="38">
          <cell r="D38" t="str">
            <v>12.050.587,19</v>
          </cell>
        </row>
        <row r="39">
          <cell r="D39" t="str">
            <v>0,00</v>
          </cell>
          <cell r="L39" t="str">
            <v>0,00</v>
          </cell>
        </row>
        <row r="40">
          <cell r="D40" t="str">
            <v>35.712,14</v>
          </cell>
        </row>
        <row r="42">
          <cell r="L42" t="str">
            <v>12.621,25</v>
          </cell>
        </row>
        <row r="47">
          <cell r="L47" t="str">
            <v>0,00</v>
          </cell>
        </row>
        <row r="48">
          <cell r="D48" t="str">
            <v>9.316.318,68</v>
          </cell>
        </row>
        <row r="51">
          <cell r="L51" t="str">
            <v>0,00</v>
          </cell>
        </row>
        <row r="52">
          <cell r="L52" t="str">
            <v>11.384.052,74</v>
          </cell>
        </row>
        <row r="53">
          <cell r="L53" t="str">
            <v>0,00</v>
          </cell>
        </row>
        <row r="56">
          <cell r="D56" t="str">
            <v>34.215,62</v>
          </cell>
        </row>
        <row r="58">
          <cell r="L58" t="str">
            <v>0,00</v>
          </cell>
        </row>
        <row r="62">
          <cell r="L62" t="str">
            <v>6.142.043,20</v>
          </cell>
        </row>
        <row r="65">
          <cell r="D65" t="str">
            <v>0,00</v>
          </cell>
          <cell r="L65" t="str">
            <v>4.602.797,11</v>
          </cell>
        </row>
        <row r="66">
          <cell r="D66" t="str">
            <v>2.660.031,49</v>
          </cell>
        </row>
        <row r="67">
          <cell r="D67" t="str">
            <v>4.309,26</v>
          </cell>
        </row>
        <row r="69">
          <cell r="L69" t="str">
            <v>639.212,43</v>
          </cell>
        </row>
        <row r="75">
          <cell r="L75" t="str">
            <v>0,00</v>
          </cell>
        </row>
        <row r="76">
          <cell r="L76" t="str">
            <v>0,00</v>
          </cell>
        </row>
        <row r="77">
          <cell r="L77" t="str">
            <v>0,00</v>
          </cell>
        </row>
      </sheetData>
      <sheetData sheetId="2">
        <row r="4">
          <cell r="D4" t="str">
            <v>6.300.337,77</v>
          </cell>
          <cell r="L4" t="str">
            <v>24.196,75</v>
          </cell>
        </row>
        <row r="5">
          <cell r="D5" t="str">
            <v>2.284.747,51</v>
          </cell>
        </row>
        <row r="9">
          <cell r="L9" t="str">
            <v>0,00</v>
          </cell>
        </row>
        <row r="10">
          <cell r="L10" t="str">
            <v>0,00</v>
          </cell>
        </row>
        <row r="11">
          <cell r="D11" t="str">
            <v>1.830.196,05</v>
          </cell>
          <cell r="L11" t="str">
            <v>148.107,41</v>
          </cell>
        </row>
        <row r="12">
          <cell r="D12" t="str">
            <v>489.890,98</v>
          </cell>
        </row>
        <row r="13">
          <cell r="D13" t="str">
            <v>2.888.091,55</v>
          </cell>
        </row>
        <row r="14">
          <cell r="D14" t="str">
            <v>0,00</v>
          </cell>
        </row>
        <row r="16">
          <cell r="L16" t="str">
            <v>0,00</v>
          </cell>
        </row>
        <row r="18">
          <cell r="D18" t="str">
            <v>11.004.778,05</v>
          </cell>
        </row>
        <row r="20">
          <cell r="L20" t="str">
            <v>0,00</v>
          </cell>
        </row>
        <row r="24">
          <cell r="D24" t="str">
            <v>0,00</v>
          </cell>
          <cell r="L24" t="str">
            <v>261.253,95</v>
          </cell>
        </row>
        <row r="29">
          <cell r="D29" t="str">
            <v>0,00</v>
          </cell>
          <cell r="L29" t="str">
            <v>3.449,81</v>
          </cell>
        </row>
        <row r="30">
          <cell r="D30" t="str">
            <v>1.893,19</v>
          </cell>
        </row>
        <row r="32">
          <cell r="L32" t="str">
            <v>0,00</v>
          </cell>
        </row>
        <row r="33">
          <cell r="D33" t="str">
            <v>0,00</v>
          </cell>
          <cell r="L33" t="str">
            <v>0,00</v>
          </cell>
        </row>
        <row r="34">
          <cell r="D34" t="str">
            <v>1.582.879,57</v>
          </cell>
          <cell r="L34" t="str">
            <v>12.192.582,31</v>
          </cell>
        </row>
        <row r="35">
          <cell r="D35" t="str">
            <v>0,00</v>
          </cell>
          <cell r="L35" t="str">
            <v>27.796,81</v>
          </cell>
        </row>
        <row r="36">
          <cell r="D36" t="str">
            <v>222,37</v>
          </cell>
          <cell r="L36" t="str">
            <v>230.440,06</v>
          </cell>
        </row>
        <row r="37">
          <cell r="D37" t="str">
            <v>230.440,06</v>
          </cell>
        </row>
        <row r="40">
          <cell r="D40" t="str">
            <v>0,00</v>
          </cell>
        </row>
        <row r="41">
          <cell r="D41" t="str">
            <v>0,00</v>
          </cell>
        </row>
      </sheetData>
      <sheetData sheetId="3">
        <row r="6">
          <cell r="D6">
            <v>82</v>
          </cell>
        </row>
        <row r="10">
          <cell r="H1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0,00</v>
          </cell>
        </row>
        <row r="4">
          <cell r="D4" t="str">
            <v>30.555.948,22</v>
          </cell>
          <cell r="L4" t="str">
            <v>0,00</v>
          </cell>
        </row>
        <row r="5">
          <cell r="D5" t="str">
            <v>0,00</v>
          </cell>
          <cell r="L5" t="str">
            <v>0,00</v>
          </cell>
        </row>
        <row r="6">
          <cell r="D6" t="str">
            <v>63.749,35</v>
          </cell>
          <cell r="L6" t="str">
            <v>0,00</v>
          </cell>
        </row>
        <row r="7">
          <cell r="L7" t="str">
            <v>0,00</v>
          </cell>
        </row>
        <row r="14">
          <cell r="L14" t="str">
            <v>0,00</v>
          </cell>
        </row>
        <row r="17">
          <cell r="D17" t="str">
            <v>154.562,28</v>
          </cell>
          <cell r="L17" t="str">
            <v>-1.217.668,55</v>
          </cell>
        </row>
        <row r="18">
          <cell r="L18" t="str">
            <v>1.217.668,55</v>
          </cell>
        </row>
        <row r="19">
          <cell r="L19" t="str">
            <v>0,00</v>
          </cell>
        </row>
        <row r="20">
          <cell r="L20" t="str">
            <v>0,00</v>
          </cell>
        </row>
        <row r="21">
          <cell r="L21" t="str">
            <v>62.829,81</v>
          </cell>
        </row>
        <row r="25">
          <cell r="D25" t="str">
            <v>30.337.636,58</v>
          </cell>
        </row>
        <row r="26">
          <cell r="L26" t="str">
            <v>0,00</v>
          </cell>
        </row>
        <row r="31">
          <cell r="L31" t="str">
            <v>33.523.253,16</v>
          </cell>
        </row>
        <row r="32">
          <cell r="L32" t="str">
            <v>0,00</v>
          </cell>
        </row>
        <row r="35">
          <cell r="D35" t="str">
            <v>0,00</v>
          </cell>
        </row>
        <row r="36">
          <cell r="D36" t="str">
            <v>0,00</v>
          </cell>
          <cell r="L36" t="str">
            <v>33.523.253,16</v>
          </cell>
        </row>
        <row r="37">
          <cell r="D37" t="str">
            <v>0,00</v>
          </cell>
        </row>
        <row r="38">
          <cell r="D38" t="str">
            <v>41.197.979,40</v>
          </cell>
        </row>
        <row r="39">
          <cell r="D39" t="str">
            <v>0,00</v>
          </cell>
          <cell r="L39" t="str">
            <v>0,00</v>
          </cell>
        </row>
        <row r="40">
          <cell r="D40" t="str">
            <v>0,00</v>
          </cell>
        </row>
        <row r="42">
          <cell r="L42" t="str">
            <v>0,00</v>
          </cell>
        </row>
        <row r="47">
          <cell r="L47" t="str">
            <v>0,00</v>
          </cell>
        </row>
        <row r="48">
          <cell r="D48" t="str">
            <v>40.995.907,11</v>
          </cell>
        </row>
        <row r="51">
          <cell r="L51" t="str">
            <v>0,00</v>
          </cell>
        </row>
        <row r="52">
          <cell r="L52" t="str">
            <v>38.167.844,65</v>
          </cell>
        </row>
        <row r="53">
          <cell r="L53" t="str">
            <v>0,00</v>
          </cell>
        </row>
        <row r="56">
          <cell r="D56" t="str">
            <v>0,00</v>
          </cell>
        </row>
        <row r="58">
          <cell r="L58" t="str">
            <v>16.816.426,86</v>
          </cell>
        </row>
        <row r="62">
          <cell r="L62" t="str">
            <v>0,00</v>
          </cell>
        </row>
        <row r="65">
          <cell r="D65" t="str">
            <v>0,00</v>
          </cell>
          <cell r="L65" t="str">
            <v>20.967.683,58</v>
          </cell>
        </row>
        <row r="66">
          <cell r="D66" t="str">
            <v>201.675,62</v>
          </cell>
        </row>
        <row r="67">
          <cell r="D67" t="str">
            <v>396,67</v>
          </cell>
        </row>
        <row r="69">
          <cell r="L69" t="str">
            <v>383.734,21</v>
          </cell>
        </row>
        <row r="75">
          <cell r="L75" t="str">
            <v>0,00</v>
          </cell>
        </row>
        <row r="76">
          <cell r="L76" t="str">
            <v>0,00</v>
          </cell>
        </row>
        <row r="77">
          <cell r="L77" t="str">
            <v>0,00</v>
          </cell>
        </row>
      </sheetData>
      <sheetData sheetId="2">
        <row r="4">
          <cell r="D4" t="str">
            <v>0,00</v>
          </cell>
          <cell r="L4" t="str">
            <v>0,00</v>
          </cell>
        </row>
        <row r="5">
          <cell r="D5" t="str">
            <v>0,00</v>
          </cell>
        </row>
        <row r="9">
          <cell r="L9" t="str">
            <v>0,00</v>
          </cell>
        </row>
        <row r="10">
          <cell r="L10" t="str">
            <v>0,00</v>
          </cell>
        </row>
        <row r="11">
          <cell r="D11" t="str">
            <v>672.418,35</v>
          </cell>
          <cell r="L11" t="str">
            <v>0,00</v>
          </cell>
        </row>
        <row r="12">
          <cell r="D12" t="str">
            <v>178.374,38</v>
          </cell>
        </row>
        <row r="13">
          <cell r="D13" t="str">
            <v>57.871,46</v>
          </cell>
        </row>
        <row r="14">
          <cell r="D14" t="str">
            <v>0,00</v>
          </cell>
        </row>
        <row r="16">
          <cell r="L16" t="str">
            <v>0,00</v>
          </cell>
        </row>
        <row r="18">
          <cell r="D18" t="str">
            <v>373.889,63</v>
          </cell>
        </row>
        <row r="20">
          <cell r="L20" t="str">
            <v>0,00</v>
          </cell>
        </row>
        <row r="24">
          <cell r="D24" t="str">
            <v>12.477,01</v>
          </cell>
          <cell r="L24" t="str">
            <v>53.411,95</v>
          </cell>
        </row>
        <row r="29">
          <cell r="D29" t="str">
            <v>0,00</v>
          </cell>
          <cell r="L29" t="str">
            <v>0,00</v>
          </cell>
        </row>
        <row r="30">
          <cell r="D30" t="str">
            <v>0,00</v>
          </cell>
        </row>
        <row r="32">
          <cell r="L32" t="str">
            <v>0,00</v>
          </cell>
        </row>
        <row r="33">
          <cell r="D33" t="str">
            <v>0,00</v>
          </cell>
          <cell r="L33" t="str">
            <v>0,00</v>
          </cell>
        </row>
        <row r="34">
          <cell r="D34" t="str">
            <v>0,00</v>
          </cell>
          <cell r="L34" t="str">
            <v>23.950,33</v>
          </cell>
        </row>
        <row r="35">
          <cell r="D35" t="str">
            <v>0,00</v>
          </cell>
          <cell r="L35" t="str">
            <v>0,00</v>
          </cell>
        </row>
        <row r="36">
          <cell r="D36" t="str">
            <v>0,00</v>
          </cell>
          <cell r="L36" t="str">
            <v>0,00</v>
          </cell>
        </row>
        <row r="37">
          <cell r="D37" t="str">
            <v>0,00</v>
          </cell>
        </row>
        <row r="40">
          <cell r="D40" t="str">
            <v>0,00</v>
          </cell>
        </row>
        <row r="41">
          <cell r="D41" t="str">
            <v>0,00</v>
          </cell>
        </row>
      </sheetData>
      <sheetData sheetId="3">
        <row r="6">
          <cell r="D6">
            <v>29</v>
          </cell>
        </row>
        <row r="10">
          <cell r="H10">
            <v>32809250.778310675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47.125.032,57</v>
          </cell>
        </row>
        <row r="4">
          <cell r="D4" t="str">
            <v>71.664.832,71</v>
          </cell>
          <cell r="L4" t="str">
            <v>47.293.402,09</v>
          </cell>
        </row>
        <row r="5">
          <cell r="D5" t="str">
            <v>2.311,61</v>
          </cell>
          <cell r="L5" t="str">
            <v>0,00</v>
          </cell>
        </row>
        <row r="6">
          <cell r="D6" t="str">
            <v>206.491,00</v>
          </cell>
          <cell r="L6" t="str">
            <v>0,00</v>
          </cell>
        </row>
        <row r="7">
          <cell r="L7" t="str">
            <v>149.641,90</v>
          </cell>
        </row>
        <row r="14">
          <cell r="L14" t="str">
            <v>0,00</v>
          </cell>
        </row>
        <row r="17">
          <cell r="D17" t="str">
            <v>555.652,61</v>
          </cell>
          <cell r="L17" t="str">
            <v>-986.036,37</v>
          </cell>
        </row>
        <row r="18">
          <cell r="L18" t="str">
            <v>668.024,95</v>
          </cell>
        </row>
        <row r="19">
          <cell r="L19" t="str">
            <v>0,00</v>
          </cell>
        </row>
        <row r="20">
          <cell r="L20" t="str">
            <v>0,00</v>
          </cell>
        </row>
        <row r="21">
          <cell r="L21" t="str">
            <v>772.446,73</v>
          </cell>
        </row>
        <row r="25">
          <cell r="D25" t="str">
            <v>70.900.377,50</v>
          </cell>
        </row>
        <row r="26">
          <cell r="L26" t="str">
            <v>0,00</v>
          </cell>
        </row>
        <row r="31">
          <cell r="L31" t="str">
            <v>3.155.313,55</v>
          </cell>
        </row>
        <row r="32">
          <cell r="L32" t="str">
            <v>0,00</v>
          </cell>
        </row>
        <row r="35">
          <cell r="D35" t="str">
            <v>0,00</v>
          </cell>
        </row>
        <row r="36">
          <cell r="D36" t="str">
            <v>0,00</v>
          </cell>
          <cell r="L36" t="str">
            <v>0,00</v>
          </cell>
        </row>
        <row r="37">
          <cell r="D37" t="str">
            <v>0,00</v>
          </cell>
        </row>
        <row r="38">
          <cell r="D38" t="str">
            <v>9.623.570,86</v>
          </cell>
        </row>
        <row r="39">
          <cell r="D39" t="str">
            <v>0,00</v>
          </cell>
          <cell r="L39" t="str">
            <v>0,00</v>
          </cell>
        </row>
        <row r="40">
          <cell r="D40" t="str">
            <v>0,00</v>
          </cell>
        </row>
        <row r="42">
          <cell r="L42" t="str">
            <v>0,00</v>
          </cell>
        </row>
        <row r="47">
          <cell r="L47" t="str">
            <v>3.155.313,55</v>
          </cell>
        </row>
        <row r="48">
          <cell r="D48" t="str">
            <v>-148.123,94</v>
          </cell>
        </row>
        <row r="51">
          <cell r="L51" t="str">
            <v>0,00</v>
          </cell>
        </row>
        <row r="52">
          <cell r="L52" t="str">
            <v>30.235.610,73</v>
          </cell>
        </row>
        <row r="53">
          <cell r="L53" t="str">
            <v>0,00</v>
          </cell>
        </row>
        <row r="56">
          <cell r="D56" t="str">
            <v>9.460.276,96</v>
          </cell>
        </row>
        <row r="58">
          <cell r="L58" t="str">
            <v>27.317.299,79</v>
          </cell>
        </row>
        <row r="62">
          <cell r="L62" t="str">
            <v>0,00</v>
          </cell>
        </row>
        <row r="65">
          <cell r="D65" t="str">
            <v>0,00</v>
          </cell>
          <cell r="L65" t="str">
            <v>2.771.011,26</v>
          </cell>
        </row>
        <row r="66">
          <cell r="D66" t="str">
            <v>304.868,11</v>
          </cell>
        </row>
        <row r="67">
          <cell r="D67" t="str">
            <v>6.549,73</v>
          </cell>
        </row>
        <row r="69">
          <cell r="L69" t="str">
            <v>125.371,29</v>
          </cell>
        </row>
        <row r="75">
          <cell r="L75" t="str">
            <v>0,00</v>
          </cell>
        </row>
        <row r="76">
          <cell r="L76" t="str">
            <v>21.928,38</v>
          </cell>
        </row>
        <row r="77">
          <cell r="L77" t="str">
            <v>0,00</v>
          </cell>
        </row>
      </sheetData>
      <sheetData sheetId="2">
        <row r="4">
          <cell r="D4" t="str">
            <v>0,00</v>
          </cell>
          <cell r="L4" t="str">
            <v>5.631.060,67</v>
          </cell>
        </row>
        <row r="5">
          <cell r="D5" t="str">
            <v>2.335.689,46</v>
          </cell>
        </row>
        <row r="9">
          <cell r="L9" t="str">
            <v>0,00</v>
          </cell>
        </row>
        <row r="10">
          <cell r="L10" t="str">
            <v>0,00</v>
          </cell>
        </row>
        <row r="11">
          <cell r="D11" t="str">
            <v>1.361.358,61</v>
          </cell>
          <cell r="L11" t="str">
            <v>7.781.418,50</v>
          </cell>
        </row>
        <row r="12">
          <cell r="D12" t="str">
            <v>403.915,19</v>
          </cell>
        </row>
        <row r="13">
          <cell r="D13" t="str">
            <v>158.788,54</v>
          </cell>
        </row>
        <row r="14">
          <cell r="D14" t="str">
            <v>656.161,52</v>
          </cell>
        </row>
        <row r="16">
          <cell r="L16" t="str">
            <v>0,00</v>
          </cell>
        </row>
        <row r="18">
          <cell r="D18" t="str">
            <v>7.876.159,89</v>
          </cell>
        </row>
        <row r="20">
          <cell r="L20" t="str">
            <v>0,00</v>
          </cell>
        </row>
        <row r="24">
          <cell r="D24" t="str">
            <v>0,00</v>
          </cell>
          <cell r="L24" t="str">
            <v>76.930,60</v>
          </cell>
        </row>
        <row r="29">
          <cell r="D29" t="str">
            <v>1.996.711,17</v>
          </cell>
          <cell r="L29" t="str">
            <v>10,45</v>
          </cell>
        </row>
        <row r="30">
          <cell r="D30" t="str">
            <v>0,00</v>
          </cell>
        </row>
        <row r="32">
          <cell r="L32" t="str">
            <v>0,00</v>
          </cell>
        </row>
        <row r="33">
          <cell r="D33" t="str">
            <v>149.630,82</v>
          </cell>
          <cell r="L33" t="str">
            <v>0,00</v>
          </cell>
        </row>
        <row r="34">
          <cell r="D34" t="str">
            <v>0,00</v>
          </cell>
          <cell r="L34" t="str">
            <v>220.895,20</v>
          </cell>
        </row>
        <row r="35">
          <cell r="D35" t="str">
            <v>0,00</v>
          </cell>
          <cell r="L35" t="str">
            <v>333.548,44</v>
          </cell>
        </row>
        <row r="36">
          <cell r="D36" t="str">
            <v>91.485,03</v>
          </cell>
          <cell r="L36" t="str">
            <v>1.163.956,41</v>
          </cell>
        </row>
        <row r="37">
          <cell r="D37" t="str">
            <v>1.163.956,41</v>
          </cell>
        </row>
        <row r="40">
          <cell r="D40" t="str">
            <v>0,00</v>
          </cell>
        </row>
        <row r="41">
          <cell r="D41" t="str">
            <v>0,00</v>
          </cell>
        </row>
      </sheetData>
      <sheetData sheetId="3">
        <row r="6">
          <cell r="D6">
            <v>52</v>
          </cell>
        </row>
        <row r="10">
          <cell r="H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113"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tabSelected="1" zoomScale="75" zoomScaleNormal="75" workbookViewId="0" topLeftCell="A1"/>
  </sheetViews>
  <sheetFormatPr defaultColWidth="11.421875" defaultRowHeight="12.75"/>
  <cols>
    <col min="1" max="1" width="63.7109375" style="3" customWidth="1"/>
    <col min="2" max="2" width="86.7109375" style="91" customWidth="1"/>
    <col min="3" max="16384" width="11.421875" style="3" customWidth="1"/>
  </cols>
  <sheetData>
    <row r="1" spans="1:207" ht="60" customHeight="1">
      <c r="A1" s="8"/>
      <c r="B1" s="10" t="str">
        <f>"EJERCICIO    "&amp;Balance!O1</f>
        <v>EJERCICIO    1995</v>
      </c>
      <c r="C1" s="12"/>
      <c r="D1" s="12"/>
      <c r="E1" s="12"/>
      <c r="F1" s="12"/>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row>
    <row r="2" spans="1:207" ht="12.95" customHeight="1" thickBot="1">
      <c r="A2" s="8"/>
      <c r="B2" s="9"/>
      <c r="C2" s="12"/>
      <c r="D2" s="12"/>
      <c r="E2" s="12"/>
      <c r="F2" s="12"/>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row>
    <row r="3" spans="1:207" ht="33" customHeight="1">
      <c r="A3" s="76" t="str">
        <f>"                                            "&amp;"ENTIDADES DE DERECHO PÚBLICO"</f>
        <v xml:space="preserve">                                            ENTIDADES DE DERECHO PÚBLICO</v>
      </c>
      <c r="B3" s="13"/>
      <c r="C3" s="12"/>
      <c r="D3" s="12"/>
      <c r="E3" s="12"/>
      <c r="F3" s="12"/>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row>
    <row r="4" spans="1:207" ht="20.1" customHeight="1">
      <c r="A4" s="17" t="str">
        <f>"AGREGADO"</f>
        <v>AGREGADO</v>
      </c>
      <c r="B4" s="79"/>
      <c r="C4" s="12"/>
      <c r="D4" s="12"/>
      <c r="E4" s="12"/>
      <c r="F4" s="12"/>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5" customHeight="1" thickBot="1">
      <c r="A5" s="21"/>
      <c r="B5" s="49"/>
      <c r="C5" s="12"/>
      <c r="D5" s="12"/>
      <c r="E5" s="12"/>
      <c r="F5" s="12"/>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3"/>
      <c r="B6" s="24"/>
      <c r="C6" s="12"/>
      <c r="D6" s="12"/>
      <c r="E6" s="12"/>
      <c r="F6" s="12"/>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95" customHeight="1" thickBot="1">
      <c r="A7" s="23"/>
      <c r="B7" s="24"/>
      <c r="C7" s="24"/>
      <c r="D7" s="24"/>
      <c r="E7" s="24"/>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0" t="s">
        <v>39</v>
      </c>
      <c r="B8" s="81"/>
      <c r="C8" s="24"/>
      <c r="D8" s="24"/>
      <c r="E8" s="24"/>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95" customHeight="1">
      <c r="A9" s="24"/>
      <c r="B9" s="24"/>
      <c r="C9" s="24"/>
      <c r="D9" s="24"/>
      <c r="E9" s="24"/>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40</v>
      </c>
      <c r="B10" s="82" t="s">
        <v>170</v>
      </c>
    </row>
    <row r="11" spans="1:2" ht="18" customHeight="1">
      <c r="A11" s="1" t="s">
        <v>41</v>
      </c>
      <c r="B11" s="82" t="s">
        <v>171</v>
      </c>
    </row>
    <row r="12" spans="1:2" ht="18" customHeight="1">
      <c r="A12" s="1" t="s">
        <v>51</v>
      </c>
      <c r="B12" s="82" t="s">
        <v>182</v>
      </c>
    </row>
    <row r="13" spans="1:2" ht="18" customHeight="1">
      <c r="A13" s="1" t="s">
        <v>56</v>
      </c>
      <c r="B13" s="104">
        <f>COUNTA('Entidades agregadas'!A11:A23)</f>
        <v>8</v>
      </c>
    </row>
    <row r="14" spans="1:2" ht="18" customHeight="1">
      <c r="A14" s="1"/>
      <c r="B14" s="104"/>
    </row>
    <row r="15" spans="1:2" ht="12.95" customHeight="1" thickBot="1">
      <c r="A15" s="83"/>
      <c r="B15" s="84"/>
    </row>
    <row r="16" spans="1:2" ht="12.95" customHeight="1">
      <c r="A16" s="1"/>
      <c r="B16" s="85"/>
    </row>
    <row r="17" spans="1:2" ht="12.95" customHeight="1">
      <c r="A17" s="1"/>
      <c r="B17" s="85"/>
    </row>
    <row r="18" spans="1:2" ht="12.95" customHeight="1">
      <c r="A18" s="1"/>
      <c r="B18" s="85"/>
    </row>
    <row r="19" spans="1:2" ht="12.95" customHeight="1" thickBot="1">
      <c r="A19" s="1"/>
      <c r="B19" s="85"/>
    </row>
    <row r="20" spans="1:2" ht="33" customHeight="1">
      <c r="A20" s="80" t="s">
        <v>42</v>
      </c>
      <c r="B20" s="81"/>
    </row>
    <row r="21" ht="12.95" customHeight="1">
      <c r="B21" s="3"/>
    </row>
    <row r="22" spans="1:2" ht="18" customHeight="1">
      <c r="A22" s="1" t="s">
        <v>43</v>
      </c>
      <c r="B22" s="82" t="s">
        <v>172</v>
      </c>
    </row>
    <row r="23" spans="1:2" ht="18" customHeight="1">
      <c r="A23" s="1" t="s">
        <v>44</v>
      </c>
      <c r="B23" s="82" t="s">
        <v>173</v>
      </c>
    </row>
    <row r="24" spans="1:2" ht="12.95" customHeight="1" thickBot="1">
      <c r="A24" s="83"/>
      <c r="B24" s="84"/>
    </row>
    <row r="25" spans="1:2" ht="12.95" customHeight="1">
      <c r="A25" s="1"/>
      <c r="B25" s="85"/>
    </row>
    <row r="26" spans="1:2" ht="12.95" customHeight="1">
      <c r="A26" s="1"/>
      <c r="B26" s="85"/>
    </row>
    <row r="27" spans="1:2" ht="12.95" customHeight="1">
      <c r="A27" s="1"/>
      <c r="B27" s="85"/>
    </row>
    <row r="28" spans="1:2" ht="12.95" customHeight="1" thickBot="1">
      <c r="A28" s="86"/>
      <c r="B28" s="87"/>
    </row>
    <row r="29" spans="1:2" ht="33" customHeight="1">
      <c r="A29" s="80" t="s">
        <v>45</v>
      </c>
      <c r="B29" s="81"/>
    </row>
    <row r="30" ht="12.95" customHeight="1">
      <c r="B30" s="3"/>
    </row>
    <row r="31" spans="1:2" ht="12.95" customHeight="1">
      <c r="A31" s="88"/>
      <c r="B31" s="120" t="s">
        <v>174</v>
      </c>
    </row>
    <row r="32" spans="1:2" ht="18" customHeight="1">
      <c r="A32" s="88"/>
      <c r="B32" s="120"/>
    </row>
    <row r="33" spans="1:2" ht="18" customHeight="1">
      <c r="A33" s="88"/>
      <c r="B33" s="120"/>
    </row>
    <row r="34" spans="1:2" ht="18" customHeight="1">
      <c r="A34" s="88"/>
      <c r="B34" s="120"/>
    </row>
    <row r="35" spans="1:2" ht="18" customHeight="1">
      <c r="A35" s="88"/>
      <c r="B35" s="120"/>
    </row>
    <row r="36" spans="1:2" ht="18" customHeight="1">
      <c r="A36" s="88"/>
      <c r="B36" s="120"/>
    </row>
    <row r="37" spans="1:2" ht="13.5" customHeight="1" thickBot="1">
      <c r="A37" s="83"/>
      <c r="B37" s="89"/>
    </row>
    <row r="38" spans="1:2" ht="12.95" customHeight="1">
      <c r="A38" s="88"/>
      <c r="B38" s="82"/>
    </row>
    <row r="39" spans="1:2" ht="12.95" customHeight="1">
      <c r="A39" s="88"/>
      <c r="B39" s="82"/>
    </row>
    <row r="40" spans="1:2" ht="12.95" customHeight="1">
      <c r="A40" s="88"/>
      <c r="B40" s="82"/>
    </row>
    <row r="41" spans="1:2" ht="12.95" customHeight="1" thickBot="1">
      <c r="A41" s="88"/>
      <c r="B41" s="87"/>
    </row>
    <row r="42" spans="1:2" ht="33" customHeight="1">
      <c r="A42" s="80" t="s">
        <v>46</v>
      </c>
      <c r="B42" s="81"/>
    </row>
    <row r="43" ht="12.95" customHeight="1">
      <c r="B43" s="3"/>
    </row>
    <row r="44" spans="1:2" ht="18" customHeight="1">
      <c r="A44" s="1"/>
      <c r="B44" s="120" t="s">
        <v>175</v>
      </c>
    </row>
    <row r="45" spans="1:2" ht="18" customHeight="1">
      <c r="A45" s="86"/>
      <c r="B45" s="120"/>
    </row>
    <row r="46" spans="1:2" ht="18" customHeight="1">
      <c r="A46" s="86"/>
      <c r="B46" s="120"/>
    </row>
    <row r="47" spans="1:2" ht="18" customHeight="1">
      <c r="A47" s="86"/>
      <c r="B47" s="120"/>
    </row>
    <row r="48" spans="1:2" ht="18" customHeight="1">
      <c r="A48" s="86"/>
      <c r="B48" s="120"/>
    </row>
    <row r="49" spans="1:2" ht="18" customHeight="1">
      <c r="A49" s="86"/>
      <c r="B49" s="120"/>
    </row>
    <row r="50" spans="1:2" ht="18" customHeight="1">
      <c r="A50" s="86"/>
      <c r="B50" s="120"/>
    </row>
    <row r="51" spans="1:2" ht="18" customHeight="1">
      <c r="A51" s="86"/>
      <c r="B51" s="120"/>
    </row>
    <row r="52" spans="1:2" ht="12.95" customHeight="1" thickBot="1">
      <c r="A52" s="90"/>
      <c r="B52" s="90"/>
    </row>
    <row r="54" ht="18" customHeight="1">
      <c r="A54" s="64" t="s">
        <v>181</v>
      </c>
    </row>
    <row r="55" spans="1:2" ht="18" customHeight="1">
      <c r="A55" s="36"/>
      <c r="B55" s="36"/>
    </row>
  </sheetData>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19"/>
  <sheetViews>
    <sheetView zoomScale="75" zoomScaleNormal="75" workbookViewId="0" topLeftCell="A1"/>
  </sheetViews>
  <sheetFormatPr defaultColWidth="11.421875" defaultRowHeight="12.75"/>
  <cols>
    <col min="1" max="1" width="73.7109375" style="3" customWidth="1"/>
    <col min="2" max="2" width="19.140625" style="29" customWidth="1"/>
    <col min="3" max="3" width="9.7109375" style="29" customWidth="1"/>
    <col min="4" max="11" width="16.421875" style="29" hidden="1" customWidth="1"/>
    <col min="12" max="12" width="3.28125" style="3" customWidth="1"/>
    <col min="13" max="13" width="73.7109375" style="3" customWidth="1"/>
    <col min="14" max="14" width="18.00390625" style="29" customWidth="1"/>
    <col min="15" max="15" width="18.28125" style="3" customWidth="1"/>
    <col min="16" max="23" width="18.28125" style="3" hidden="1" customWidth="1"/>
    <col min="24" max="24" width="18.28125" style="3" customWidth="1"/>
    <col min="25" max="16384" width="11.421875" style="3" customWidth="1"/>
  </cols>
  <sheetData>
    <row r="1" spans="1:15" s="2" customFormat="1" ht="60" customHeight="1">
      <c r="A1" s="8"/>
      <c r="B1" s="9"/>
      <c r="C1" s="9"/>
      <c r="D1" s="9"/>
      <c r="E1" s="9"/>
      <c r="F1" s="9"/>
      <c r="G1" s="9"/>
      <c r="H1" s="9"/>
      <c r="I1" s="9"/>
      <c r="J1" s="9"/>
      <c r="K1" s="9"/>
      <c r="L1" s="9"/>
      <c r="M1" s="9"/>
      <c r="N1" s="10" t="s">
        <v>13</v>
      </c>
      <c r="O1" s="11">
        <v>1995</v>
      </c>
    </row>
    <row r="2" spans="1:15" s="2" customFormat="1" ht="12.95" customHeight="1" thickBot="1">
      <c r="A2" s="8"/>
      <c r="B2" s="9"/>
      <c r="C2" s="9"/>
      <c r="D2" s="9"/>
      <c r="E2" s="9"/>
      <c r="F2" s="9"/>
      <c r="G2" s="9"/>
      <c r="H2" s="9"/>
      <c r="I2" s="9"/>
      <c r="J2" s="9"/>
      <c r="K2" s="9"/>
      <c r="L2" s="9"/>
      <c r="M2" s="9"/>
      <c r="N2" s="12"/>
      <c r="O2" s="12"/>
    </row>
    <row r="3" spans="1:15" s="2" customFormat="1" ht="33" customHeight="1">
      <c r="A3" s="76" t="str">
        <f>"                                            "&amp;"ENTIDADES DE DERECHO PÚBLICO"</f>
        <v xml:space="preserve">                                            ENTIDADES DE DERECHO PÚBLICO</v>
      </c>
      <c r="B3" s="13"/>
      <c r="C3" s="13"/>
      <c r="D3" s="13"/>
      <c r="E3" s="13"/>
      <c r="F3" s="13"/>
      <c r="G3" s="13"/>
      <c r="H3" s="13"/>
      <c r="I3" s="13"/>
      <c r="J3" s="13"/>
      <c r="K3" s="13"/>
      <c r="L3" s="14"/>
      <c r="M3" s="14"/>
      <c r="N3" s="15"/>
      <c r="O3" s="16"/>
    </row>
    <row r="4" spans="1:15" s="2" customFormat="1" ht="20.1" customHeight="1">
      <c r="A4" s="17" t="str">
        <f>"AGREGADO"</f>
        <v>AGREGADO</v>
      </c>
      <c r="B4" s="18"/>
      <c r="C4" s="18"/>
      <c r="D4" s="18"/>
      <c r="E4" s="18"/>
      <c r="F4" s="18"/>
      <c r="G4" s="18"/>
      <c r="H4" s="18"/>
      <c r="I4" s="18"/>
      <c r="J4" s="18"/>
      <c r="K4" s="18"/>
      <c r="L4" s="17"/>
      <c r="M4" s="17"/>
      <c r="N4" s="19"/>
      <c r="O4" s="20"/>
    </row>
    <row r="5" spans="1:15" s="2" customFormat="1" ht="18" customHeight="1" thickBot="1">
      <c r="A5" s="21"/>
      <c r="B5" s="22"/>
      <c r="C5" s="22"/>
      <c r="D5" s="22"/>
      <c r="E5" s="22"/>
      <c r="F5" s="22"/>
      <c r="G5" s="22"/>
      <c r="H5" s="22"/>
      <c r="I5" s="22"/>
      <c r="J5" s="22"/>
      <c r="K5" s="22"/>
      <c r="L5" s="22"/>
      <c r="M5" s="77" t="str">
        <f>"Población a 01/01/"&amp;O1</f>
        <v>Población a 01/01/1995</v>
      </c>
      <c r="N5" s="121">
        <v>3969401</v>
      </c>
      <c r="O5" s="121"/>
    </row>
    <row r="6" spans="1:23" s="2" customFormat="1" ht="15" customHeight="1">
      <c r="A6" s="23"/>
      <c r="B6" s="24"/>
      <c r="C6" s="24"/>
      <c r="D6" s="24"/>
      <c r="E6" s="46"/>
      <c r="F6" s="46"/>
      <c r="G6" s="46"/>
      <c r="H6" s="46"/>
      <c r="I6" s="46"/>
      <c r="J6" s="46"/>
      <c r="K6" s="46"/>
      <c r="L6" s="24"/>
      <c r="M6" s="24"/>
      <c r="N6" s="24"/>
      <c r="O6" s="24"/>
      <c r="P6" s="46"/>
      <c r="Q6" s="46"/>
      <c r="R6" s="46"/>
      <c r="S6" s="46"/>
      <c r="T6" s="46"/>
      <c r="U6" s="46"/>
      <c r="V6" s="46"/>
      <c r="W6" s="46"/>
    </row>
    <row r="7" spans="1:23" s="2" customFormat="1" ht="12.95" customHeight="1">
      <c r="A7" s="23"/>
      <c r="B7" s="24"/>
      <c r="C7" s="24"/>
      <c r="D7" s="48"/>
      <c r="E7" s="48"/>
      <c r="F7" s="48"/>
      <c r="G7" s="48"/>
      <c r="H7" s="48"/>
      <c r="I7" s="48"/>
      <c r="J7" s="48"/>
      <c r="K7" s="48"/>
      <c r="L7" s="24"/>
      <c r="M7" s="24"/>
      <c r="N7" s="24"/>
      <c r="O7" s="24"/>
      <c r="P7" s="109"/>
      <c r="Q7" s="109"/>
      <c r="R7" s="109"/>
      <c r="S7" s="109"/>
      <c r="T7" s="109"/>
      <c r="U7" s="109"/>
      <c r="V7" s="109"/>
      <c r="W7" s="109"/>
    </row>
    <row r="8" spans="1:23" s="2" customFormat="1" ht="21" customHeight="1">
      <c r="A8" s="26" t="s">
        <v>18</v>
      </c>
      <c r="B8" s="24"/>
      <c r="C8" s="24"/>
      <c r="D8" s="48"/>
      <c r="E8" s="48"/>
      <c r="F8" s="48"/>
      <c r="G8" s="48"/>
      <c r="H8" s="48"/>
      <c r="I8" s="48"/>
      <c r="J8" s="48"/>
      <c r="K8" s="48"/>
      <c r="L8" s="24"/>
      <c r="M8" s="24"/>
      <c r="N8" s="24"/>
      <c r="O8" s="24"/>
      <c r="P8" s="109"/>
      <c r="Q8" s="109"/>
      <c r="R8" s="109"/>
      <c r="S8" s="109"/>
      <c r="T8" s="109"/>
      <c r="U8" s="109"/>
      <c r="V8" s="109"/>
      <c r="W8" s="109"/>
    </row>
    <row r="9" spans="1:15" s="2" customFormat="1" ht="18" customHeight="1">
      <c r="A9" s="27"/>
      <c r="B9" s="24"/>
      <c r="C9" s="24"/>
      <c r="D9" s="24"/>
      <c r="E9" s="24"/>
      <c r="F9" s="24"/>
      <c r="G9" s="24"/>
      <c r="H9" s="24"/>
      <c r="I9" s="24"/>
      <c r="J9" s="24"/>
      <c r="K9" s="24"/>
      <c r="L9" s="24"/>
      <c r="M9" s="24"/>
      <c r="N9" s="24"/>
      <c r="O9" s="24"/>
    </row>
    <row r="10" spans="1:23" s="2" customFormat="1" ht="12.95" customHeight="1">
      <c r="A10" s="26"/>
      <c r="B10" s="24"/>
      <c r="C10" s="24"/>
      <c r="D10" s="111">
        <v>22100</v>
      </c>
      <c r="E10" s="46">
        <v>22101</v>
      </c>
      <c r="F10" s="46">
        <v>22102</v>
      </c>
      <c r="G10" s="46">
        <v>22103</v>
      </c>
      <c r="H10" s="46">
        <v>22104</v>
      </c>
      <c r="I10" s="46">
        <v>22105</v>
      </c>
      <c r="J10" s="46">
        <v>22106</v>
      </c>
      <c r="K10" s="46">
        <v>22107</v>
      </c>
      <c r="L10" s="24"/>
      <c r="M10" s="24"/>
      <c r="N10" s="24"/>
      <c r="O10" s="24"/>
      <c r="P10" s="46">
        <v>22100</v>
      </c>
      <c r="Q10" s="46">
        <v>22101</v>
      </c>
      <c r="R10" s="46">
        <v>22102</v>
      </c>
      <c r="S10" s="46">
        <v>22103</v>
      </c>
      <c r="T10" s="46">
        <v>22104</v>
      </c>
      <c r="U10" s="46">
        <v>22105</v>
      </c>
      <c r="V10" s="46">
        <v>22106</v>
      </c>
      <c r="W10" s="46">
        <v>22107</v>
      </c>
    </row>
    <row r="11" spans="1:23" ht="18" customHeight="1" thickBot="1">
      <c r="A11" s="28" t="s">
        <v>14</v>
      </c>
      <c r="B11" s="20"/>
      <c r="C11" s="20"/>
      <c r="D11" s="109" t="s">
        <v>74</v>
      </c>
      <c r="E11" s="46" t="s">
        <v>74</v>
      </c>
      <c r="F11" s="46" t="s">
        <v>74</v>
      </c>
      <c r="G11" s="46" t="s">
        <v>74</v>
      </c>
      <c r="H11" s="46" t="s">
        <v>74</v>
      </c>
      <c r="I11" s="46" t="s">
        <v>74</v>
      </c>
      <c r="J11" s="46" t="s">
        <v>74</v>
      </c>
      <c r="K11" s="46" t="s">
        <v>74</v>
      </c>
      <c r="L11" s="24"/>
      <c r="M11" s="20"/>
      <c r="N11" s="3"/>
      <c r="O11" s="29"/>
      <c r="P11" s="46" t="s">
        <v>74</v>
      </c>
      <c r="Q11" s="46" t="s">
        <v>74</v>
      </c>
      <c r="R11" s="46" t="s">
        <v>74</v>
      </c>
      <c r="S11" s="46" t="s">
        <v>74</v>
      </c>
      <c r="T11" s="46" t="s">
        <v>74</v>
      </c>
      <c r="U11" s="46" t="s">
        <v>74</v>
      </c>
      <c r="V11" s="46" t="s">
        <v>74</v>
      </c>
      <c r="W11" s="46" t="s">
        <v>74</v>
      </c>
    </row>
    <row r="12" spans="1:23" ht="33" customHeight="1">
      <c r="A12" s="30" t="s">
        <v>15</v>
      </c>
      <c r="B12" s="31">
        <f>O1</f>
        <v>1995</v>
      </c>
      <c r="C12" s="32" t="s">
        <v>16</v>
      </c>
      <c r="D12" s="110" t="s">
        <v>0</v>
      </c>
      <c r="E12" s="46" t="s">
        <v>179</v>
      </c>
      <c r="F12" s="46" t="s">
        <v>1</v>
      </c>
      <c r="G12" s="46" t="s">
        <v>2</v>
      </c>
      <c r="H12" s="46" t="s">
        <v>3</v>
      </c>
      <c r="I12" s="46" t="s">
        <v>4</v>
      </c>
      <c r="J12" s="46" t="s">
        <v>5</v>
      </c>
      <c r="K12" s="46" t="s">
        <v>6</v>
      </c>
      <c r="L12" s="24"/>
      <c r="M12" s="30" t="s">
        <v>125</v>
      </c>
      <c r="N12" s="31">
        <f>O1</f>
        <v>1995</v>
      </c>
      <c r="O12" s="32" t="s">
        <v>16</v>
      </c>
      <c r="P12" s="46" t="s">
        <v>0</v>
      </c>
      <c r="Q12" s="46" t="s">
        <v>179</v>
      </c>
      <c r="R12" s="46" t="s">
        <v>1</v>
      </c>
      <c r="S12" s="46" t="s">
        <v>2</v>
      </c>
      <c r="T12" s="46" t="s">
        <v>3</v>
      </c>
      <c r="U12" s="46" t="s">
        <v>4</v>
      </c>
      <c r="V12" s="46" t="s">
        <v>5</v>
      </c>
      <c r="W12" s="46" t="s">
        <v>6</v>
      </c>
    </row>
    <row r="13" spans="1:23" s="37" customFormat="1" ht="18" customHeight="1">
      <c r="A13" s="34" t="s">
        <v>82</v>
      </c>
      <c r="B13" s="114">
        <f>D13+E13+F13+G13+H13+I13+J13+K13</f>
        <v>0</v>
      </c>
      <c r="C13" s="35" t="str">
        <f>IF((B13/$B$58)=0,"--",B13/$B$58)</f>
        <v>--</v>
      </c>
      <c r="D13" s="48" t="str">
        <f>'[1]1201'!$D$3</f>
        <v>0,00</v>
      </c>
      <c r="E13" s="48" t="str">
        <f>'[2]1201'!$D$3</f>
        <v>0,00</v>
      </c>
      <c r="F13" s="48" t="str">
        <f>'[3]1201'!$D$3</f>
        <v>0,00</v>
      </c>
      <c r="G13" s="48" t="str">
        <f>'[4]1201'!$D$3</f>
        <v>0,00</v>
      </c>
      <c r="H13" s="48" t="str">
        <f>'[5]1201'!$D$3</f>
        <v>0,00</v>
      </c>
      <c r="I13" s="48" t="str">
        <f>'[6]1201'!$D$3</f>
        <v>0,00</v>
      </c>
      <c r="J13" s="48" t="str">
        <f>'[7]1201'!$D$3</f>
        <v>0,00</v>
      </c>
      <c r="K13" s="48" t="str">
        <f>'[8]1201'!$D$3</f>
        <v>0,00</v>
      </c>
      <c r="L13" s="36"/>
      <c r="M13" s="33" t="s">
        <v>102</v>
      </c>
      <c r="N13" s="114">
        <f>P13+Q13+R13+S13+T13+U13+V13+W13</f>
        <v>127423003.86000001</v>
      </c>
      <c r="O13" s="35">
        <f>IF((N13/$N$58)=0,"--",N13/$N$58)</f>
        <v>0.18567698140460528</v>
      </c>
      <c r="P13" s="48" t="str">
        <f>'[1]1201'!$L$3</f>
        <v>162.254,99</v>
      </c>
      <c r="Q13" s="48" t="str">
        <f>'[2]1201'!$L$3</f>
        <v>51.792.953,09</v>
      </c>
      <c r="R13" s="48" t="str">
        <f>'[3]1201'!$L$3</f>
        <v>26.064.164,05</v>
      </c>
      <c r="S13" s="48" t="str">
        <f>'[4]1201'!$L$3</f>
        <v>0,00</v>
      </c>
      <c r="T13" s="48" t="str">
        <f>'[5]1201'!$L$3</f>
        <v>-252.274,83</v>
      </c>
      <c r="U13" s="48" t="str">
        <f>'[6]1201'!$L$3</f>
        <v>2.530.873,99</v>
      </c>
      <c r="V13" s="48" t="str">
        <f>'[7]1201'!$L$3</f>
        <v>0,00</v>
      </c>
      <c r="W13" s="48" t="str">
        <f>'[8]1201'!$L$3</f>
        <v>47.125.032,57</v>
      </c>
    </row>
    <row r="14" spans="1:23" s="37" customFormat="1" ht="18" customHeight="1">
      <c r="A14" s="38"/>
      <c r="B14" s="115"/>
      <c r="C14" s="39"/>
      <c r="D14" s="46"/>
      <c r="E14" s="46"/>
      <c r="F14" s="46"/>
      <c r="G14" s="46"/>
      <c r="H14" s="46"/>
      <c r="I14" s="46"/>
      <c r="J14" s="46"/>
      <c r="K14" s="46"/>
      <c r="L14" s="36"/>
      <c r="M14" s="4"/>
      <c r="N14" s="115"/>
      <c r="O14" s="39"/>
      <c r="P14" s="47"/>
      <c r="Q14" s="47"/>
      <c r="R14" s="47"/>
      <c r="S14" s="47"/>
      <c r="T14" s="47"/>
      <c r="U14" s="47"/>
      <c r="V14" s="47"/>
      <c r="W14" s="47"/>
    </row>
    <row r="15" spans="1:23" s="37" customFormat="1" ht="18" customHeight="1">
      <c r="A15" s="34" t="s">
        <v>83</v>
      </c>
      <c r="B15" s="114">
        <f>D15+E15+F15+G15+H15+I15+J15+K15</f>
        <v>526750524.09</v>
      </c>
      <c r="C15" s="35">
        <f>IF((B15/$B$58)=0,"--",B15/$B$58)</f>
        <v>0.7675650730521477</v>
      </c>
      <c r="D15" s="48">
        <f>'[1]1201'!$D$4+0.01</f>
        <v>35987921.85</v>
      </c>
      <c r="E15" s="48">
        <f>'[2]1201'!$D$4+0.01</f>
        <v>36043937.05</v>
      </c>
      <c r="F15" s="48" t="str">
        <f>'[3]1201'!$D$4</f>
        <v>296.932.025,53</v>
      </c>
      <c r="G15" s="48" t="str">
        <f>'[4]1201'!$D$4</f>
        <v>35.579.405,54</v>
      </c>
      <c r="H15" s="48" t="str">
        <f>'[5]1201'!$D$4</f>
        <v>2.120.761,36</v>
      </c>
      <c r="I15" s="48" t="str">
        <f>'[6]1201'!$D$4</f>
        <v>17.865.691,83</v>
      </c>
      <c r="J15" s="48" t="str">
        <f>'[7]1201'!$D$4</f>
        <v>30.555.948,22</v>
      </c>
      <c r="K15" s="48" t="str">
        <f>'[8]1201'!$D$4</f>
        <v>71.664.832,71</v>
      </c>
      <c r="L15" s="36"/>
      <c r="M15" s="1" t="s">
        <v>129</v>
      </c>
      <c r="N15" s="48">
        <f>P15+Q15+R15+S15+T15+U15+V15+W15</f>
        <v>0</v>
      </c>
      <c r="O15" s="40" t="str">
        <f aca="true" t="shared" si="0" ref="O15:O23">IF((N15/$N$58)=0,"--",N15/$N$58)</f>
        <v>--</v>
      </c>
      <c r="P15" s="48"/>
      <c r="Q15" s="48"/>
      <c r="R15" s="48"/>
      <c r="S15" s="48"/>
      <c r="T15" s="48"/>
      <c r="U15" s="48"/>
      <c r="V15" s="48"/>
      <c r="W15" s="48"/>
    </row>
    <row r="16" spans="1:23" s="37" customFormat="1" ht="18" customHeight="1">
      <c r="A16" s="38"/>
      <c r="B16" s="115"/>
      <c r="C16" s="39"/>
      <c r="D16" s="48"/>
      <c r="E16" s="48"/>
      <c r="F16" s="48"/>
      <c r="G16" s="48"/>
      <c r="H16" s="48"/>
      <c r="I16" s="48"/>
      <c r="J16" s="48"/>
      <c r="K16" s="48"/>
      <c r="L16" s="36"/>
      <c r="M16" s="1" t="s">
        <v>103</v>
      </c>
      <c r="N16" s="48">
        <f aca="true" t="shared" si="1" ref="N16:N23">P16+Q16+R16+S16+T16+U16+V16+W16</f>
        <v>176821573.02</v>
      </c>
      <c r="O16" s="40">
        <f t="shared" si="0"/>
        <v>0.257659095540079</v>
      </c>
      <c r="P16" s="48" t="str">
        <f>'[1]1201'!$L$4</f>
        <v>225.326,88</v>
      </c>
      <c r="Q16" s="48" t="str">
        <f>'[2]1201'!$L$4</f>
        <v>60.462.454,83</v>
      </c>
      <c r="R16" s="48" t="str">
        <f>'[3]1201'!$L$4</f>
        <v>66.293.341,99</v>
      </c>
      <c r="S16" s="48" t="str">
        <f>'[4]1201'!$L$4</f>
        <v>0,00</v>
      </c>
      <c r="T16" s="48" t="str">
        <f>'[5]1201'!$L$4</f>
        <v>0,00</v>
      </c>
      <c r="U16" s="48" t="str">
        <f>'[6]1201'!$L$4</f>
        <v>2.547.047,23</v>
      </c>
      <c r="V16" s="48" t="str">
        <f>'[7]1201'!$L$4</f>
        <v>0,00</v>
      </c>
      <c r="W16" s="48" t="str">
        <f>'[8]1201'!$L$4</f>
        <v>47.293.402,09</v>
      </c>
    </row>
    <row r="17" spans="1:23" s="37" customFormat="1" ht="18" customHeight="1">
      <c r="A17" s="36" t="s">
        <v>84</v>
      </c>
      <c r="B17" s="48">
        <f>D17+E17+F17+G17+H17+I17+J17+K17</f>
        <v>2311.61</v>
      </c>
      <c r="C17" s="40">
        <f>IF((B17/$B$58)=0,"--",B17/$B$58)</f>
        <v>3.368408795764043E-06</v>
      </c>
      <c r="D17" s="48" t="str">
        <f>'[1]1201'!$D$5</f>
        <v>0,00</v>
      </c>
      <c r="E17" s="48" t="str">
        <f>'[2]1201'!$D$5</f>
        <v>0,00</v>
      </c>
      <c r="F17" s="48" t="str">
        <f>'[3]1201'!$D$5</f>
        <v>0,00</v>
      </c>
      <c r="G17" s="48" t="str">
        <f>'[4]1201'!$D$5</f>
        <v>0,00</v>
      </c>
      <c r="H17" s="48" t="str">
        <f>'[5]1201'!$D$5</f>
        <v>0,00</v>
      </c>
      <c r="I17" s="48" t="str">
        <f>'[6]1201'!$D$5</f>
        <v>0,00</v>
      </c>
      <c r="J17" s="48" t="str">
        <f>'[7]1201'!$D$5</f>
        <v>0,00</v>
      </c>
      <c r="K17" s="48" t="str">
        <f>'[8]1201'!$D$5</f>
        <v>2.311,61</v>
      </c>
      <c r="L17" s="36"/>
      <c r="M17" s="1" t="s">
        <v>52</v>
      </c>
      <c r="N17" s="48">
        <f t="shared" si="1"/>
        <v>0</v>
      </c>
      <c r="O17" s="40" t="str">
        <f t="shared" si="0"/>
        <v>--</v>
      </c>
      <c r="P17" s="48" t="str">
        <f>'[1]1201'!$L$5</f>
        <v>0,00</v>
      </c>
      <c r="Q17" s="48" t="str">
        <f>'[2]1201'!$L$5</f>
        <v>0,00</v>
      </c>
      <c r="R17" s="48" t="str">
        <f>'[3]1201'!$L$5</f>
        <v>0,00</v>
      </c>
      <c r="S17" s="48" t="str">
        <f>'[4]1201'!$L$5</f>
        <v>0,00</v>
      </c>
      <c r="T17" s="48" t="str">
        <f>'[5]1201'!$L$5</f>
        <v>0,00</v>
      </c>
      <c r="U17" s="48" t="str">
        <f>'[6]1201'!$L$5</f>
        <v>0,00</v>
      </c>
      <c r="V17" s="48" t="str">
        <f>'[7]1201'!$L$5</f>
        <v>0,00</v>
      </c>
      <c r="W17" s="48" t="str">
        <f>'[8]1201'!$L$5</f>
        <v>0,00</v>
      </c>
    </row>
    <row r="18" spans="1:23" s="37" customFormat="1" ht="18" customHeight="1">
      <c r="A18" s="38"/>
      <c r="B18" s="115"/>
      <c r="C18" s="39"/>
      <c r="D18" s="48"/>
      <c r="E18" s="48"/>
      <c r="F18" s="48"/>
      <c r="G18" s="48"/>
      <c r="H18" s="48"/>
      <c r="I18" s="48"/>
      <c r="J18" s="48"/>
      <c r="K18" s="48"/>
      <c r="L18" s="36"/>
      <c r="M18" s="1" t="s">
        <v>7</v>
      </c>
      <c r="N18" s="48">
        <f t="shared" si="1"/>
        <v>149641.9</v>
      </c>
      <c r="O18" s="40">
        <f t="shared" si="0"/>
        <v>0.0002180536907933619</v>
      </c>
      <c r="P18" s="48">
        <f>'[1]1201'!$L$6+'[1]1201'!$L$7</f>
        <v>0</v>
      </c>
      <c r="Q18" s="48">
        <f>'[2]1201'!$L$6+'[2]1201'!$L$7</f>
        <v>0</v>
      </c>
      <c r="R18" s="48">
        <f>'[3]1201'!$L$6+'[3]1201'!$L$7</f>
        <v>0</v>
      </c>
      <c r="S18" s="48">
        <f>'[4]1201'!$L$6+'[4]1201'!$L$7</f>
        <v>0</v>
      </c>
      <c r="T18" s="48">
        <f>'[5]1201'!$L$6+'[5]1201'!$L$7</f>
        <v>0</v>
      </c>
      <c r="U18" s="48">
        <f>'[6]1201'!$L$6+'[6]1201'!$L$7</f>
        <v>0</v>
      </c>
      <c r="V18" s="48">
        <f>'[7]1201'!$L$6+'[7]1201'!$L$7</f>
        <v>0</v>
      </c>
      <c r="W18" s="48">
        <f>'[8]1201'!$L$6+'[8]1201'!$L$7</f>
        <v>149641.9</v>
      </c>
    </row>
    <row r="19" spans="1:23" s="37" customFormat="1" ht="18" customHeight="1">
      <c r="A19" s="36" t="s">
        <v>85</v>
      </c>
      <c r="B19" s="48">
        <f>D19+E19+F19+G19+H19+I19+J19+K19</f>
        <v>0</v>
      </c>
      <c r="C19" s="40" t="str">
        <f>IF((B19/$B$58)=0,"--",B19/$B$58)</f>
        <v>--</v>
      </c>
      <c r="D19" s="48"/>
      <c r="E19" s="48"/>
      <c r="F19" s="48"/>
      <c r="G19" s="48"/>
      <c r="H19" s="48"/>
      <c r="I19" s="48"/>
      <c r="J19" s="48"/>
      <c r="K19" s="48"/>
      <c r="L19" s="36"/>
      <c r="M19" s="1" t="s">
        <v>104</v>
      </c>
      <c r="N19" s="48">
        <f t="shared" si="1"/>
        <v>-33539530.25</v>
      </c>
      <c r="O19" s="40">
        <f t="shared" si="0"/>
        <v>-0.04887279804979827</v>
      </c>
      <c r="P19" s="48" t="str">
        <f>'[1]1201'!$L$14</f>
        <v>-63.071,89</v>
      </c>
      <c r="Q19" s="48" t="str">
        <f>'[2]1201'!$L$14</f>
        <v>0,00</v>
      </c>
      <c r="R19" s="48" t="str">
        <f>'[3]1201'!$L$14</f>
        <v>-33.460.285,12</v>
      </c>
      <c r="S19" s="48" t="str">
        <f>'[4]1201'!$L$14</f>
        <v>0,00</v>
      </c>
      <c r="T19" s="48" t="str">
        <f>'[5]1201'!$L$14</f>
        <v>0,00</v>
      </c>
      <c r="U19" s="48" t="str">
        <f>'[6]1201'!$L$14</f>
        <v>-16.173,24</v>
      </c>
      <c r="V19" s="48" t="str">
        <f>'[7]1201'!$L$14</f>
        <v>0,00</v>
      </c>
      <c r="W19" s="48" t="str">
        <f>'[8]1201'!$L$14</f>
        <v>0,00</v>
      </c>
    </row>
    <row r="20" spans="1:23" s="37" customFormat="1" ht="18" customHeight="1">
      <c r="A20" s="36"/>
      <c r="B20" s="48"/>
      <c r="C20" s="40"/>
      <c r="D20" s="48"/>
      <c r="E20" s="48"/>
      <c r="F20" s="48"/>
      <c r="G20" s="48"/>
      <c r="H20" s="48"/>
      <c r="I20" s="48"/>
      <c r="J20" s="48"/>
      <c r="K20" s="48"/>
      <c r="L20" s="36"/>
      <c r="M20" s="1" t="s">
        <v>105</v>
      </c>
      <c r="N20" s="48">
        <f t="shared" si="1"/>
        <v>-110562941.02</v>
      </c>
      <c r="O20" s="40">
        <f t="shared" si="0"/>
        <v>-0.1611090032563058</v>
      </c>
      <c r="P20" s="48" t="str">
        <f>'[1]1201'!$L$17</f>
        <v>-30.059.197,88</v>
      </c>
      <c r="Q20" s="48" t="str">
        <f>'[2]1201'!$L$17</f>
        <v>-13.533.845,48</v>
      </c>
      <c r="R20" s="48" t="str">
        <f>'[3]1201'!$L$17</f>
        <v>-37.805.278,09</v>
      </c>
      <c r="S20" s="48" t="str">
        <f>'[4]1201'!$L$17</f>
        <v>-4.739.736,19</v>
      </c>
      <c r="T20" s="48" t="str">
        <f>'[5]1201'!$L$17</f>
        <v>-8.495.528,47</v>
      </c>
      <c r="U20" s="48" t="str">
        <f>'[6]1201'!$L$17</f>
        <v>-13.725.649,99</v>
      </c>
      <c r="V20" s="48" t="str">
        <f>'[7]1201'!$L$17</f>
        <v>-1.217.668,55</v>
      </c>
      <c r="W20" s="48" t="str">
        <f>'[8]1201'!$L$17</f>
        <v>-986.036,37</v>
      </c>
    </row>
    <row r="21" spans="1:23" s="37" customFormat="1" ht="18" customHeight="1">
      <c r="A21" s="36" t="s">
        <v>86</v>
      </c>
      <c r="B21" s="48">
        <f>D21+E21+F21+G21+H21+I21+J21+K21</f>
        <v>2156597.24</v>
      </c>
      <c r="C21" s="40">
        <f>IF((B21/$B$58)=0,"--",B21/$B$58)</f>
        <v>0.003142528848783514</v>
      </c>
      <c r="D21" s="48" t="str">
        <f>'[1]1201'!$D$6</f>
        <v>1.065.737,80</v>
      </c>
      <c r="E21" s="48" t="str">
        <f>'[2]1201'!$D$6</f>
        <v>72.821,42</v>
      </c>
      <c r="F21" s="48" t="str">
        <f>'[3]1201'!$D$6</f>
        <v>226.311,11</v>
      </c>
      <c r="G21" s="48" t="str">
        <f>'[4]1201'!$D$6</f>
        <v>48.237,61</v>
      </c>
      <c r="H21" s="48" t="str">
        <f>'[5]1201'!$D$6</f>
        <v>12.350,80</v>
      </c>
      <c r="I21" s="48" t="str">
        <f>'[6]1201'!$D$6</f>
        <v>460.898,15</v>
      </c>
      <c r="J21" s="48" t="str">
        <f>'[7]1201'!$D$6</f>
        <v>63.749,35</v>
      </c>
      <c r="K21" s="48" t="str">
        <f>'[8]1201'!$D$6</f>
        <v>206.491,00</v>
      </c>
      <c r="L21" s="36"/>
      <c r="M21" s="1" t="s">
        <v>106</v>
      </c>
      <c r="N21" s="48">
        <f t="shared" si="1"/>
        <v>94554260.21</v>
      </c>
      <c r="O21" s="40">
        <f t="shared" si="0"/>
        <v>0.137781633479837</v>
      </c>
      <c r="P21" s="48" t="str">
        <f>'[1]1201'!$L$18</f>
        <v>30.059.197,88</v>
      </c>
      <c r="Q21" s="48" t="str">
        <f>'[2]1201'!$L$18</f>
        <v>4.864.343,74</v>
      </c>
      <c r="R21" s="48" t="str">
        <f>'[3]1201'!$L$18</f>
        <v>31.036.385,27</v>
      </c>
      <c r="S21" s="48" t="str">
        <f>'[4]1201'!$L$18</f>
        <v>4.739.736,19</v>
      </c>
      <c r="T21" s="48" t="str">
        <f>'[5]1201'!$L$18</f>
        <v>8.243.253,64</v>
      </c>
      <c r="U21" s="48" t="str">
        <f>'[6]1201'!$L$18</f>
        <v>13.725.649,99</v>
      </c>
      <c r="V21" s="48" t="str">
        <f>'[7]1201'!$L$18</f>
        <v>1.217.668,55</v>
      </c>
      <c r="W21" s="48" t="str">
        <f>'[8]1201'!$L$18</f>
        <v>668.024,95</v>
      </c>
    </row>
    <row r="22" spans="1:23" s="37" customFormat="1" ht="18" customHeight="1">
      <c r="A22" s="36"/>
      <c r="B22" s="48"/>
      <c r="C22" s="40"/>
      <c r="D22" s="48"/>
      <c r="E22" s="48"/>
      <c r="F22" s="48"/>
      <c r="G22" s="48"/>
      <c r="H22" s="48"/>
      <c r="I22" s="48"/>
      <c r="J22" s="48"/>
      <c r="K22" s="48"/>
      <c r="L22" s="36"/>
      <c r="M22" s="1" t="s">
        <v>107</v>
      </c>
      <c r="N22" s="48">
        <f t="shared" si="1"/>
        <v>0</v>
      </c>
      <c r="O22" s="40" t="str">
        <f t="shared" si="0"/>
        <v>--</v>
      </c>
      <c r="P22" s="48">
        <f>'[1]1201'!$L$19+'[1]1201'!$L$20</f>
        <v>0</v>
      </c>
      <c r="Q22" s="48">
        <f>'[2]1201'!$L$19+'[2]1201'!$L$20</f>
        <v>0</v>
      </c>
      <c r="R22" s="48">
        <f>'[3]1201'!$L$19+'[3]1201'!$L$20</f>
        <v>0</v>
      </c>
      <c r="S22" s="48">
        <f>'[4]1201'!$L$19+'[4]1201'!$L$20</f>
        <v>0</v>
      </c>
      <c r="T22" s="48">
        <f>'[5]1201'!$L$19+'[5]1201'!$L$20</f>
        <v>0</v>
      </c>
      <c r="U22" s="48">
        <f>'[6]1201'!$L$19+'[6]1201'!$L$20</f>
        <v>0</v>
      </c>
      <c r="V22" s="48">
        <f>'[7]1201'!$L$19+'[7]1201'!$L$20</f>
        <v>0</v>
      </c>
      <c r="W22" s="48">
        <f>'[8]1201'!$L$19+'[8]1201'!$L$20</f>
        <v>0</v>
      </c>
    </row>
    <row r="23" spans="1:23" s="37" customFormat="1" ht="18" customHeight="1">
      <c r="A23" s="36" t="s">
        <v>87</v>
      </c>
      <c r="B23" s="48">
        <f>D23+E23+F23+G23+H23+I23+J23+K23</f>
        <v>399123386.57</v>
      </c>
      <c r="C23" s="40">
        <f>IF((B23/$B$58)=0,"--",B23/$B$58)</f>
        <v>0.5815906341976026</v>
      </c>
      <c r="D23" s="48" t="str">
        <f>'[1]1201'!$D$17</f>
        <v>34.838.447,68</v>
      </c>
      <c r="E23" s="48" t="str">
        <f>'[2]1201'!$D$17</f>
        <v>11.982.919,96</v>
      </c>
      <c r="F23" s="48" t="str">
        <f>'[3]1201'!$D$17</f>
        <v>296.563.815,47</v>
      </c>
      <c r="G23" s="48" t="str">
        <f>'[4]1201'!$D$17</f>
        <v>35.531.167,93</v>
      </c>
      <c r="H23" s="48" t="str">
        <f>'[5]1201'!$D$17</f>
        <v>2.097.381,99</v>
      </c>
      <c r="I23" s="48" t="str">
        <f>'[6]1201'!$D$17</f>
        <v>17.399.438,65</v>
      </c>
      <c r="J23" s="48" t="str">
        <f>'[7]1201'!$D$17</f>
        <v>154.562,28</v>
      </c>
      <c r="K23" s="48" t="str">
        <f>'[8]1201'!$D$17</f>
        <v>555.652,61</v>
      </c>
      <c r="L23" s="36"/>
      <c r="M23" s="1" t="s">
        <v>128</v>
      </c>
      <c r="N23" s="48">
        <f t="shared" si="1"/>
        <v>0</v>
      </c>
      <c r="O23" s="40" t="str">
        <f t="shared" si="0"/>
        <v>--</v>
      </c>
      <c r="P23" s="48"/>
      <c r="Q23" s="48"/>
      <c r="R23" s="48"/>
      <c r="S23" s="48"/>
      <c r="T23" s="48"/>
      <c r="U23" s="48"/>
      <c r="V23" s="48"/>
      <c r="W23" s="48"/>
    </row>
    <row r="24" spans="1:23" s="37" customFormat="1" ht="18" customHeight="1">
      <c r="A24" s="36"/>
      <c r="B24" s="48"/>
      <c r="C24" s="40"/>
      <c r="D24" s="48"/>
      <c r="E24" s="48"/>
      <c r="F24" s="48"/>
      <c r="G24" s="48"/>
      <c r="H24" s="48"/>
      <c r="I24" s="48"/>
      <c r="J24" s="48"/>
      <c r="K24" s="48"/>
      <c r="L24" s="36"/>
      <c r="M24" s="1"/>
      <c r="N24" s="48"/>
      <c r="O24" s="40"/>
      <c r="P24" s="48"/>
      <c r="Q24" s="48"/>
      <c r="R24" s="48"/>
      <c r="S24" s="48"/>
      <c r="T24" s="48"/>
      <c r="U24" s="48"/>
      <c r="V24" s="48"/>
      <c r="W24" s="48"/>
    </row>
    <row r="25" spans="1:23" s="37" customFormat="1" ht="18" customHeight="1">
      <c r="A25" s="36" t="s">
        <v>88</v>
      </c>
      <c r="B25" s="48">
        <f>D25+E25+F25+G25+H25+I25+J25+K25</f>
        <v>125468228.67</v>
      </c>
      <c r="C25" s="40">
        <f>IF((B25/$B$58)=0,"--",B25/$B$58)</f>
        <v>0.18282854159696585</v>
      </c>
      <c r="D25" s="48" t="str">
        <f>'[1]1201'!$D$25</f>
        <v>83.736,37</v>
      </c>
      <c r="E25" s="48" t="str">
        <f>'[2]1201'!$D$25</f>
        <v>23.988.195,67</v>
      </c>
      <c r="F25" s="48" t="str">
        <f>'[3]1201'!$D$25</f>
        <v>141.898,96</v>
      </c>
      <c r="G25" s="48" t="str">
        <f>'[4]1201'!$D$25</f>
        <v>0,00</v>
      </c>
      <c r="H25" s="48" t="str">
        <f>'[5]1201'!$D$25</f>
        <v>11.028,57</v>
      </c>
      <c r="I25" s="48" t="str">
        <f>'[6]1201'!$D$25</f>
        <v>5.355,02</v>
      </c>
      <c r="J25" s="48" t="str">
        <f>'[7]1201'!$D$25</f>
        <v>30.337.636,58</v>
      </c>
      <c r="K25" s="48" t="str">
        <f>'[8]1201'!$D$25</f>
        <v>70.900.377,50</v>
      </c>
      <c r="L25" s="36"/>
      <c r="M25" s="33" t="s">
        <v>108</v>
      </c>
      <c r="N25" s="114">
        <f>P25+Q25+R25+S25+T25+U25+V25+W25</f>
        <v>0</v>
      </c>
      <c r="O25" s="35" t="str">
        <f>IF((N25/$N$58)=0,"--",N25/$N$58)</f>
        <v>--</v>
      </c>
      <c r="P25" s="48"/>
      <c r="Q25" s="48"/>
      <c r="R25" s="48"/>
      <c r="S25" s="48"/>
      <c r="T25" s="48"/>
      <c r="U25" s="48"/>
      <c r="V25" s="48"/>
      <c r="W25" s="48"/>
    </row>
    <row r="26" spans="1:23" s="37" customFormat="1" ht="18" customHeight="1">
      <c r="A26" s="36"/>
      <c r="B26" s="48"/>
      <c r="C26" s="40"/>
      <c r="D26" s="48"/>
      <c r="E26" s="48"/>
      <c r="F26" s="48"/>
      <c r="G26" s="48"/>
      <c r="H26" s="48"/>
      <c r="I26" s="48"/>
      <c r="J26" s="48"/>
      <c r="K26" s="48"/>
      <c r="L26" s="36"/>
      <c r="M26" s="33"/>
      <c r="N26" s="114"/>
      <c r="O26" s="35"/>
      <c r="P26" s="48"/>
      <c r="Q26" s="48"/>
      <c r="R26" s="48"/>
      <c r="S26" s="48"/>
      <c r="T26" s="48"/>
      <c r="U26" s="48"/>
      <c r="V26" s="48"/>
      <c r="W26" s="48"/>
    </row>
    <row r="27" spans="1:23" s="37" customFormat="1" ht="18" customHeight="1">
      <c r="A27" s="36" t="s">
        <v>90</v>
      </c>
      <c r="B27" s="48">
        <f>D27+E27+F27+G27+H27+I27+J27+K27</f>
        <v>0</v>
      </c>
      <c r="C27" s="40" t="str">
        <f>IF((B27/$B$58)=0,"--",B27/$B$58)</f>
        <v>--</v>
      </c>
      <c r="D27" s="48" t="str">
        <f>'[1]1201'!$D$36</f>
        <v>0,00</v>
      </c>
      <c r="E27" s="48" t="str">
        <f>'[2]1201'!$D$36</f>
        <v>0,00</v>
      </c>
      <c r="F27" s="48" t="str">
        <f>'[3]1201'!$D$36</f>
        <v>0,00</v>
      </c>
      <c r="G27" s="48" t="str">
        <f>'[4]1201'!$D$36</f>
        <v>0,00</v>
      </c>
      <c r="H27" s="48" t="str">
        <f>'[5]1201'!$D$36</f>
        <v>0,00</v>
      </c>
      <c r="I27" s="48" t="str">
        <f>'[6]1201'!$D$36</f>
        <v>0,00</v>
      </c>
      <c r="J27" s="48" t="str">
        <f>'[7]1201'!$D$36</f>
        <v>0,00</v>
      </c>
      <c r="K27" s="48" t="str">
        <f>'[8]1201'!$D$36</f>
        <v>0,00</v>
      </c>
      <c r="L27" s="36"/>
      <c r="M27" s="33" t="s">
        <v>109</v>
      </c>
      <c r="N27" s="114">
        <f>P27+Q27+R27+S27+T27+U27+V27+W27</f>
        <v>0</v>
      </c>
      <c r="O27" s="35" t="str">
        <f>IF((N27/$N$58)=0,"--",N27/$N$58)</f>
        <v>--</v>
      </c>
      <c r="P27" s="48"/>
      <c r="Q27" s="48"/>
      <c r="R27" s="48"/>
      <c r="S27" s="48"/>
      <c r="T27" s="48"/>
      <c r="U27" s="48"/>
      <c r="V27" s="48"/>
      <c r="W27" s="48"/>
    </row>
    <row r="28" spans="1:23" s="37" customFormat="1" ht="18" customHeight="1">
      <c r="A28" s="36"/>
      <c r="B28" s="48"/>
      <c r="C28" s="40"/>
      <c r="D28" s="48"/>
      <c r="E28" s="48"/>
      <c r="F28" s="48"/>
      <c r="G28" s="48"/>
      <c r="H28" s="48"/>
      <c r="I28" s="48"/>
      <c r="J28" s="48"/>
      <c r="K28" s="48"/>
      <c r="L28" s="36"/>
      <c r="M28" s="33"/>
      <c r="N28" s="114"/>
      <c r="O28" s="35"/>
      <c r="P28" s="48"/>
      <c r="Q28" s="48"/>
      <c r="R28" s="48"/>
      <c r="S28" s="48"/>
      <c r="T28" s="48"/>
      <c r="U28" s="48"/>
      <c r="V28" s="48"/>
      <c r="W28" s="48"/>
    </row>
    <row r="29" spans="1:23" s="37" customFormat="1" ht="18" customHeight="1">
      <c r="A29" s="36" t="s">
        <v>89</v>
      </c>
      <c r="B29" s="48">
        <f>D29+E29+F29+G29+H29+I29+J29+K29</f>
        <v>0</v>
      </c>
      <c r="C29" s="40" t="str">
        <f>IF((B29/$B$58)=0,"--",B29/$B$58)</f>
        <v>--</v>
      </c>
      <c r="D29" s="48" t="str">
        <f>'[1]1201'!$D$35</f>
        <v>0,00</v>
      </c>
      <c r="E29" s="48" t="str">
        <f>'[2]1201'!$D$35</f>
        <v>0,00</v>
      </c>
      <c r="F29" s="48" t="str">
        <f>'[3]1201'!$D$35</f>
        <v>0,00</v>
      </c>
      <c r="G29" s="48" t="str">
        <f>'[4]1201'!$D$35</f>
        <v>0,00</v>
      </c>
      <c r="H29" s="48" t="str">
        <f>'[5]1201'!$D$35</f>
        <v>0,00</v>
      </c>
      <c r="I29" s="48" t="str">
        <f>'[6]1201'!$D$35</f>
        <v>0,00</v>
      </c>
      <c r="J29" s="48" t="str">
        <f>'[7]1201'!$D$35</f>
        <v>0,00</v>
      </c>
      <c r="K29" s="48" t="str">
        <f>'[8]1201'!$D$35</f>
        <v>0,00</v>
      </c>
      <c r="L29" s="36"/>
      <c r="M29" s="33" t="s">
        <v>110</v>
      </c>
      <c r="N29" s="114">
        <f>P29+Q29+R29+S29+T29+U29+V29+W29</f>
        <v>258426871.69</v>
      </c>
      <c r="O29" s="35">
        <f>IF((N29/$N$58)=0,"--",N29/$N$58)</f>
        <v>0.3765718904410267</v>
      </c>
      <c r="P29" s="48" t="str">
        <f>'[1]1201'!$L$21</f>
        <v>36.980.330,82</v>
      </c>
      <c r="Q29" s="48" t="str">
        <f>'[2]1201'!$L$21</f>
        <v>964.308,40</v>
      </c>
      <c r="R29" s="48" t="str">
        <f>'[3]1201'!$L$21</f>
        <v>167.442.471,12</v>
      </c>
      <c r="S29" s="48" t="str">
        <f>'[4]1201'!$L$21</f>
        <v>34.264.255,45</v>
      </c>
      <c r="T29" s="48" t="str">
        <f>'[5]1201'!$L$21</f>
        <v>1.951.498,32</v>
      </c>
      <c r="U29" s="48">
        <f>'[6]1201'!$L$21+0.02</f>
        <v>15988731.04</v>
      </c>
      <c r="V29" s="48" t="str">
        <f>'[7]1201'!$L$21</f>
        <v>62.829,81</v>
      </c>
      <c r="W29" s="48" t="str">
        <f>'[8]1201'!$L$21</f>
        <v>772.446,73</v>
      </c>
    </row>
    <row r="30" spans="1:23" s="37" customFormat="1" ht="18" customHeight="1">
      <c r="A30" s="36"/>
      <c r="B30" s="48"/>
      <c r="C30" s="40"/>
      <c r="D30" s="48"/>
      <c r="E30" s="48"/>
      <c r="F30" s="48"/>
      <c r="G30" s="48"/>
      <c r="H30" s="48"/>
      <c r="I30" s="48"/>
      <c r="J30" s="48"/>
      <c r="K30" s="48"/>
      <c r="L30" s="36"/>
      <c r="M30" s="33"/>
      <c r="N30" s="114"/>
      <c r="O30" s="35"/>
      <c r="P30" s="48"/>
      <c r="Q30" s="48"/>
      <c r="R30" s="48"/>
      <c r="S30" s="48"/>
      <c r="T30" s="48"/>
      <c r="U30" s="48"/>
      <c r="V30" s="48"/>
      <c r="W30" s="48"/>
    </row>
    <row r="31" spans="1:23" s="37" customFormat="1" ht="18" customHeight="1">
      <c r="A31" s="34" t="s">
        <v>91</v>
      </c>
      <c r="B31" s="114">
        <f>D31+E31+F31+G31+H31+I31+J31+K31</f>
        <v>0</v>
      </c>
      <c r="C31" s="35" t="str">
        <f>IF((B31/$B$58)=0,"--",B31/$B$58)</f>
        <v>--</v>
      </c>
      <c r="D31" s="48"/>
      <c r="E31" s="48"/>
      <c r="F31" s="48"/>
      <c r="G31" s="48"/>
      <c r="H31" s="48"/>
      <c r="I31" s="48"/>
      <c r="J31" s="48"/>
      <c r="K31" s="48"/>
      <c r="L31" s="36"/>
      <c r="M31" s="33" t="s">
        <v>111</v>
      </c>
      <c r="N31" s="114">
        <f>P31+Q31+R31+S31+T31+U31+V31+W31</f>
        <v>6590039.08</v>
      </c>
      <c r="O31" s="35">
        <f>IF((N31/$N$58)=0,"--",N31/$N$58)</f>
        <v>0.009602807394630054</v>
      </c>
      <c r="P31" s="48" t="str">
        <f>'[1]1201'!$L$26</f>
        <v>465.360,94</v>
      </c>
      <c r="Q31" s="48" t="str">
        <f>'[2]1201'!$L$26</f>
        <v>30.631,76</v>
      </c>
      <c r="R31" s="48">
        <f>'[3]1201'!$L$26+0.01</f>
        <v>6091047.33</v>
      </c>
      <c r="S31" s="48" t="str">
        <f>'[4]1201'!$L$26</f>
        <v>0,00</v>
      </c>
      <c r="T31" s="48" t="str">
        <f>'[5]1201'!$L$26</f>
        <v>2.999,05</v>
      </c>
      <c r="U31" s="48" t="str">
        <f>'[6]1201'!$L$26</f>
        <v>0,00</v>
      </c>
      <c r="V31" s="48" t="str">
        <f>'[7]1201'!$L$26</f>
        <v>0,00</v>
      </c>
      <c r="W31" s="48" t="str">
        <f>'[8]1201'!$L$26</f>
        <v>0,00</v>
      </c>
    </row>
    <row r="32" spans="1:23" s="37" customFormat="1" ht="18" customHeight="1">
      <c r="A32" s="36"/>
      <c r="B32" s="48"/>
      <c r="C32" s="40"/>
      <c r="D32" s="48"/>
      <c r="E32" s="48"/>
      <c r="F32" s="48"/>
      <c r="G32" s="48"/>
      <c r="H32" s="48"/>
      <c r="I32" s="48"/>
      <c r="J32" s="48"/>
      <c r="K32" s="48"/>
      <c r="L32" s="36"/>
      <c r="M32" s="33"/>
      <c r="N32" s="114"/>
      <c r="O32" s="35"/>
      <c r="P32" s="48"/>
      <c r="Q32" s="48"/>
      <c r="R32" s="48"/>
      <c r="S32" s="48"/>
      <c r="T32" s="48"/>
      <c r="U32" s="48"/>
      <c r="V32" s="48"/>
      <c r="W32" s="48"/>
    </row>
    <row r="33" spans="1:23" s="37" customFormat="1" ht="18" customHeight="1">
      <c r="A33" s="34" t="s">
        <v>92</v>
      </c>
      <c r="B33" s="114">
        <f>D33+E33+F33+G33+H33+I33+J33+K33</f>
        <v>5846140.9</v>
      </c>
      <c r="C33" s="35">
        <f>IF((B33/$B$58)=0,"--",B33/$B$58)</f>
        <v>0.008518821266924749</v>
      </c>
      <c r="D33" s="48" t="str">
        <f>'[1]1201'!$D$37</f>
        <v>0,00</v>
      </c>
      <c r="E33" s="48" t="str">
        <f>'[2]1201'!$D$37</f>
        <v>0,00</v>
      </c>
      <c r="F33" s="48" t="str">
        <f>'[3]1201'!$D$37</f>
        <v>5.846.140,90</v>
      </c>
      <c r="G33" s="48" t="str">
        <f>'[4]1201'!$D$37</f>
        <v>0,00</v>
      </c>
      <c r="H33" s="48" t="str">
        <f>'[5]1201'!$D$37</f>
        <v>0,00</v>
      </c>
      <c r="I33" s="48" t="str">
        <f>'[6]1201'!$D$37</f>
        <v>0,00</v>
      </c>
      <c r="J33" s="48" t="str">
        <f>'[7]1201'!$D$37</f>
        <v>0,00</v>
      </c>
      <c r="K33" s="48" t="str">
        <f>'[8]1201'!$D$37</f>
        <v>0,00</v>
      </c>
      <c r="L33" s="36"/>
      <c r="M33" s="33" t="s">
        <v>112</v>
      </c>
      <c r="N33" s="114">
        <f>P33+Q33+R33+S33+T33+U33+V33+W33</f>
        <v>148034252.87000003</v>
      </c>
      <c r="O33" s="35">
        <f>IF((N33/$N$58)=0,"--",N33/$N$58)</f>
        <v>0.21571107558873104</v>
      </c>
      <c r="P33" s="48" t="str">
        <f>'[1]1201'!$L$31</f>
        <v>9.389,01</v>
      </c>
      <c r="Q33" s="48" t="str">
        <f>'[2]1201'!$L$31</f>
        <v>0,00</v>
      </c>
      <c r="R33" s="48" t="str">
        <f>'[3]1201'!$L$31</f>
        <v>111.328.939,93</v>
      </c>
      <c r="S33" s="48" t="str">
        <f>'[4]1201'!$L$31</f>
        <v>240,40</v>
      </c>
      <c r="T33" s="48" t="str">
        <f>'[5]1201'!$L$31</f>
        <v>4.495,57</v>
      </c>
      <c r="U33" s="48" t="str">
        <f>'[6]1201'!$L$31</f>
        <v>12.621,25</v>
      </c>
      <c r="V33" s="48" t="str">
        <f>'[7]1201'!$L$31</f>
        <v>33.523.253,16</v>
      </c>
      <c r="W33" s="48" t="str">
        <f>'[8]1201'!$L$31</f>
        <v>3.155.313,55</v>
      </c>
    </row>
    <row r="34" spans="1:23" s="37" customFormat="1" ht="18" customHeight="1">
      <c r="A34" s="36"/>
      <c r="B34" s="48"/>
      <c r="C34" s="40"/>
      <c r="D34" s="48"/>
      <c r="E34" s="48"/>
      <c r="F34" s="48"/>
      <c r="G34" s="48"/>
      <c r="H34" s="48"/>
      <c r="I34" s="48"/>
      <c r="J34" s="48"/>
      <c r="K34" s="48"/>
      <c r="L34" s="36"/>
      <c r="M34" s="4"/>
      <c r="N34" s="115"/>
      <c r="O34" s="39"/>
      <c r="P34" s="47"/>
      <c r="Q34" s="47"/>
      <c r="R34" s="47"/>
      <c r="S34" s="47"/>
      <c r="T34" s="47"/>
      <c r="U34" s="47"/>
      <c r="V34" s="47"/>
      <c r="W34" s="47"/>
    </row>
    <row r="35" spans="1:23" s="37" customFormat="1" ht="18" customHeight="1">
      <c r="A35" s="36"/>
      <c r="B35" s="48"/>
      <c r="C35" s="40"/>
      <c r="D35" s="48"/>
      <c r="E35" s="48"/>
      <c r="F35" s="48"/>
      <c r="G35" s="48"/>
      <c r="H35" s="48"/>
      <c r="I35" s="48"/>
      <c r="J35" s="48"/>
      <c r="K35" s="48"/>
      <c r="L35" s="36"/>
      <c r="M35" s="1" t="s">
        <v>113</v>
      </c>
      <c r="N35" s="48">
        <f aca="true" t="shared" si="2" ref="N35:N41">P35+Q35+R35+S35+T35+U35+V35+W35</f>
        <v>0</v>
      </c>
      <c r="O35" s="40" t="str">
        <f aca="true" t="shared" si="3" ref="O35:O41">IF((N35/$N$58)=0,"--",N35/$N$58)</f>
        <v>--</v>
      </c>
      <c r="P35" s="48" t="str">
        <f>'[1]1201'!$L$32</f>
        <v>0,00</v>
      </c>
      <c r="Q35" s="48" t="str">
        <f>'[2]1201'!$L$32</f>
        <v>0,00</v>
      </c>
      <c r="R35" s="48" t="str">
        <f>'[3]1201'!$L$32</f>
        <v>0,00</v>
      </c>
      <c r="S35" s="48" t="str">
        <f>'[4]1201'!$L$32</f>
        <v>0,00</v>
      </c>
      <c r="T35" s="48" t="str">
        <f>'[5]1201'!$L$32</f>
        <v>0,00</v>
      </c>
      <c r="U35" s="48" t="str">
        <f>'[6]1201'!$L$32</f>
        <v>0,00</v>
      </c>
      <c r="V35" s="48" t="str">
        <f>'[7]1201'!$L$32</f>
        <v>0,00</v>
      </c>
      <c r="W35" s="48" t="str">
        <f>'[8]1201'!$L$32</f>
        <v>0,00</v>
      </c>
    </row>
    <row r="36" spans="1:23" s="37" customFormat="1" ht="18" customHeight="1">
      <c r="A36" s="36"/>
      <c r="B36" s="48"/>
      <c r="C36" s="40"/>
      <c r="D36" s="48"/>
      <c r="E36" s="48"/>
      <c r="F36" s="48"/>
      <c r="G36" s="48"/>
      <c r="H36" s="48"/>
      <c r="I36" s="48"/>
      <c r="J36" s="48"/>
      <c r="K36" s="48"/>
      <c r="L36" s="36"/>
      <c r="M36" s="1" t="s">
        <v>114</v>
      </c>
      <c r="N36" s="48">
        <f t="shared" si="2"/>
        <v>133673692.49</v>
      </c>
      <c r="O36" s="40">
        <f t="shared" si="3"/>
        <v>0.19478529749636567</v>
      </c>
      <c r="P36" s="48" t="str">
        <f>'[1]1201'!$L$36</f>
        <v>0,00</v>
      </c>
      <c r="Q36" s="48" t="str">
        <f>'[2]1201'!$L$36</f>
        <v>0,00</v>
      </c>
      <c r="R36" s="48">
        <f>'[3]1201'!$L$36-0.01</f>
        <v>100150439.33</v>
      </c>
      <c r="S36" s="48" t="str">
        <f>'[4]1201'!$L$36</f>
        <v>0,00</v>
      </c>
      <c r="T36" s="48" t="str">
        <f>'[5]1201'!$L$36</f>
        <v>0,00</v>
      </c>
      <c r="U36" s="48" t="str">
        <f>'[6]1201'!$L$36</f>
        <v>0,00</v>
      </c>
      <c r="V36" s="48" t="str">
        <f>'[7]1201'!$L$36</f>
        <v>33.523.253,16</v>
      </c>
      <c r="W36" s="48" t="str">
        <f>'[8]1201'!$L$36</f>
        <v>0,00</v>
      </c>
    </row>
    <row r="37" spans="1:23" s="37" customFormat="1" ht="18" customHeight="1">
      <c r="A37" s="36"/>
      <c r="B37" s="48"/>
      <c r="C37" s="40"/>
      <c r="D37" s="48"/>
      <c r="E37" s="48"/>
      <c r="F37" s="48"/>
      <c r="G37" s="48"/>
      <c r="H37" s="48"/>
      <c r="I37" s="48"/>
      <c r="J37" s="48"/>
      <c r="K37" s="48"/>
      <c r="L37" s="36"/>
      <c r="M37" s="1" t="s">
        <v>127</v>
      </c>
      <c r="N37" s="48">
        <f t="shared" si="2"/>
        <v>0</v>
      </c>
      <c r="O37" s="40" t="str">
        <f t="shared" si="3"/>
        <v>--</v>
      </c>
      <c r="P37" s="48" t="str">
        <f>'[1]1201'!$L$39</f>
        <v>0,00</v>
      </c>
      <c r="Q37" s="48" t="str">
        <f>'[2]1201'!$L$39</f>
        <v>0,00</v>
      </c>
      <c r="R37" s="48" t="str">
        <f>'[3]1201'!$L$39</f>
        <v>0,00</v>
      </c>
      <c r="S37" s="48" t="str">
        <f>'[4]1201'!$L$39</f>
        <v>0,00</v>
      </c>
      <c r="T37" s="48" t="str">
        <f>'[5]1201'!$L$39</f>
        <v>0,00</v>
      </c>
      <c r="U37" s="48" t="str">
        <f>'[6]1201'!$L$39</f>
        <v>0,00</v>
      </c>
      <c r="V37" s="48" t="str">
        <f>'[7]1201'!$L$39</f>
        <v>0,00</v>
      </c>
      <c r="W37" s="48" t="str">
        <f>'[8]1201'!$L$39</f>
        <v>0,00</v>
      </c>
    </row>
    <row r="38" spans="1:23" s="37" customFormat="1" ht="18" customHeight="1">
      <c r="A38" s="36"/>
      <c r="B38" s="48"/>
      <c r="C38" s="40"/>
      <c r="D38" s="48"/>
      <c r="E38" s="48"/>
      <c r="F38" s="48"/>
      <c r="G38" s="48"/>
      <c r="H38" s="48"/>
      <c r="I38" s="48"/>
      <c r="J38" s="48"/>
      <c r="K38" s="48"/>
      <c r="L38" s="36"/>
      <c r="M38" s="1" t="s">
        <v>115</v>
      </c>
      <c r="N38" s="48">
        <f t="shared" si="2"/>
        <v>11205246.83</v>
      </c>
      <c r="O38" s="40">
        <f t="shared" si="3"/>
        <v>0.01632794977564518</v>
      </c>
      <c r="P38" s="48" t="str">
        <f>'[1]1201'!$L$42</f>
        <v>9.389,01</v>
      </c>
      <c r="Q38" s="48" t="str">
        <f>'[2]1201'!$L$42</f>
        <v>0,00</v>
      </c>
      <c r="R38" s="48" t="str">
        <f>'[3]1201'!$L$42</f>
        <v>11.178.500,60</v>
      </c>
      <c r="S38" s="48" t="str">
        <f>'[4]1201'!$L$42</f>
        <v>240,40</v>
      </c>
      <c r="T38" s="48" t="str">
        <f>'[5]1201'!$L$42</f>
        <v>4.495,57</v>
      </c>
      <c r="U38" s="48" t="str">
        <f>'[6]1201'!$L$42</f>
        <v>12.621,25</v>
      </c>
      <c r="V38" s="48" t="str">
        <f>'[7]1201'!$L$42</f>
        <v>0,00</v>
      </c>
      <c r="W38" s="48" t="str">
        <f>'[8]1201'!$L$42</f>
        <v>0,00</v>
      </c>
    </row>
    <row r="39" spans="1:23" s="37" customFormat="1" ht="18" customHeight="1">
      <c r="A39" s="36"/>
      <c r="B39" s="48"/>
      <c r="C39" s="40"/>
      <c r="D39" s="48"/>
      <c r="E39" s="48"/>
      <c r="F39" s="48"/>
      <c r="G39" s="48"/>
      <c r="H39" s="48"/>
      <c r="I39" s="48"/>
      <c r="J39" s="48"/>
      <c r="K39" s="48"/>
      <c r="L39" s="36"/>
      <c r="M39" s="1" t="s">
        <v>116</v>
      </c>
      <c r="N39" s="48">
        <f t="shared" si="2"/>
        <v>3155313.55</v>
      </c>
      <c r="O39" s="40">
        <f t="shared" si="3"/>
        <v>0.00459782831672015</v>
      </c>
      <c r="P39" s="48" t="str">
        <f>'[1]1201'!$L$47</f>
        <v>0,00</v>
      </c>
      <c r="Q39" s="48" t="str">
        <f>'[2]1201'!$L$47</f>
        <v>0,00</v>
      </c>
      <c r="R39" s="48" t="str">
        <f>'[3]1201'!$L$47</f>
        <v>0,00</v>
      </c>
      <c r="S39" s="48" t="str">
        <f>'[4]1201'!$L$47</f>
        <v>0,00</v>
      </c>
      <c r="T39" s="48" t="str">
        <f>'[5]1201'!$L$47</f>
        <v>0,00</v>
      </c>
      <c r="U39" s="48" t="str">
        <f>'[6]1201'!$L$47</f>
        <v>0,00</v>
      </c>
      <c r="V39" s="48" t="str">
        <f>'[7]1201'!$L$47</f>
        <v>0,00</v>
      </c>
      <c r="W39" s="48" t="str">
        <f>'[8]1201'!$L$47</f>
        <v>3.155.313,55</v>
      </c>
    </row>
    <row r="40" spans="1:23" s="37" customFormat="1" ht="18" customHeight="1">
      <c r="A40" s="36"/>
      <c r="B40" s="48"/>
      <c r="C40" s="40"/>
      <c r="D40" s="48"/>
      <c r="E40" s="48"/>
      <c r="F40" s="48"/>
      <c r="G40" s="48"/>
      <c r="H40" s="48"/>
      <c r="I40" s="48"/>
      <c r="J40" s="48"/>
      <c r="K40" s="48"/>
      <c r="L40" s="36"/>
      <c r="M40" s="1" t="s">
        <v>117</v>
      </c>
      <c r="N40" s="48">
        <f t="shared" si="2"/>
        <v>0</v>
      </c>
      <c r="O40" s="40" t="str">
        <f t="shared" si="3"/>
        <v>--</v>
      </c>
      <c r="P40" s="48" t="str">
        <f>'[1]1201'!$L$51</f>
        <v>0,00</v>
      </c>
      <c r="Q40" s="48" t="str">
        <f>'[2]1201'!$L$51</f>
        <v>0,00</v>
      </c>
      <c r="R40" s="48" t="str">
        <f>'[3]1201'!$L$51</f>
        <v>0,00</v>
      </c>
      <c r="S40" s="48" t="str">
        <f>'[4]1201'!$L$51</f>
        <v>0,00</v>
      </c>
      <c r="T40" s="48" t="str">
        <f>'[5]1201'!$L$51</f>
        <v>0,00</v>
      </c>
      <c r="U40" s="48" t="str">
        <f>'[6]1201'!$L$51</f>
        <v>0,00</v>
      </c>
      <c r="V40" s="48" t="str">
        <f>'[7]1201'!$L$51</f>
        <v>0,00</v>
      </c>
      <c r="W40" s="48" t="str">
        <f>'[8]1201'!$L$51</f>
        <v>0,00</v>
      </c>
    </row>
    <row r="41" spans="1:23" s="37" customFormat="1" ht="18" customHeight="1">
      <c r="A41" s="36"/>
      <c r="B41" s="48"/>
      <c r="C41" s="40"/>
      <c r="D41" s="48"/>
      <c r="E41" s="48"/>
      <c r="F41" s="48"/>
      <c r="G41" s="48"/>
      <c r="H41" s="48"/>
      <c r="I41" s="48"/>
      <c r="J41" s="48"/>
      <c r="K41" s="48"/>
      <c r="L41" s="36"/>
      <c r="M41" s="1" t="s">
        <v>183</v>
      </c>
      <c r="N41" s="48">
        <f t="shared" si="2"/>
        <v>0</v>
      </c>
      <c r="O41" s="40" t="str">
        <f t="shared" si="3"/>
        <v>--</v>
      </c>
      <c r="P41" s="48"/>
      <c r="Q41" s="48"/>
      <c r="R41" s="48"/>
      <c r="S41" s="48"/>
      <c r="T41" s="48"/>
      <c r="U41" s="48"/>
      <c r="V41" s="48"/>
      <c r="W41" s="48"/>
    </row>
    <row r="42" spans="1:23" s="37" customFormat="1" ht="18" customHeight="1">
      <c r="A42" s="36"/>
      <c r="B42" s="48"/>
      <c r="C42" s="40"/>
      <c r="D42" s="48"/>
      <c r="E42" s="48"/>
      <c r="F42" s="48"/>
      <c r="G42" s="48"/>
      <c r="H42" s="48"/>
      <c r="I42" s="48"/>
      <c r="J42" s="48"/>
      <c r="K42" s="48"/>
      <c r="L42" s="36"/>
      <c r="M42" s="1"/>
      <c r="N42" s="48"/>
      <c r="O42" s="40"/>
      <c r="P42" s="48"/>
      <c r="Q42" s="48"/>
      <c r="R42" s="48"/>
      <c r="S42" s="48"/>
      <c r="T42" s="48"/>
      <c r="U42" s="48"/>
      <c r="V42" s="48"/>
      <c r="W42" s="48"/>
    </row>
    <row r="43" spans="1:23" s="37" customFormat="1" ht="18" customHeight="1">
      <c r="A43" s="34" t="s">
        <v>93</v>
      </c>
      <c r="B43" s="114">
        <f>D43+E43+F43+G43+H43+I43+J43+K43</f>
        <v>153665050.89999998</v>
      </c>
      <c r="C43" s="35">
        <f aca="true" t="shared" si="4" ref="C43:C53">IF((B43/$B$58)=0,"--",B43/$B$58)</f>
        <v>0.22391610568092768</v>
      </c>
      <c r="D43" s="48" t="str">
        <f>'[1]1201'!$D$38</f>
        <v>28.702.504,63</v>
      </c>
      <c r="E43" s="48" t="str">
        <f>'[2]1201'!$D$38</f>
        <v>23.370.901,72</v>
      </c>
      <c r="F43" s="48" t="str">
        <f>'[3]1201'!$D$38</f>
        <v>34.661.714,33</v>
      </c>
      <c r="G43" s="48" t="str">
        <f>'[4]1201'!$D$38</f>
        <v>1.424.866,92</v>
      </c>
      <c r="H43" s="48" t="str">
        <f>'[5]1201'!$D$38</f>
        <v>2.632.925,85</v>
      </c>
      <c r="I43" s="48" t="str">
        <f>'[6]1201'!$D$38</f>
        <v>12.050.587,19</v>
      </c>
      <c r="J43" s="48" t="str">
        <f>'[7]1201'!$D$38</f>
        <v>41.197.979,40</v>
      </c>
      <c r="K43" s="48" t="str">
        <f>'[8]1201'!$D$38</f>
        <v>9.623.570,86</v>
      </c>
      <c r="L43" s="36"/>
      <c r="M43" s="33" t="s">
        <v>118</v>
      </c>
      <c r="N43" s="114">
        <f>P43+Q43+R43+S43+T43+U43+V43+W43</f>
        <v>145787548.39</v>
      </c>
      <c r="O43" s="35">
        <f>IF((N43/$N$58)=0,"",N43/$N$58)</f>
        <v>0.2124372451710072</v>
      </c>
      <c r="P43" s="48" t="str">
        <f>'[1]1201'!$L$52</f>
        <v>27.073.090,72</v>
      </c>
      <c r="Q43" s="48" t="str">
        <f>'[2]1201'!$L$52</f>
        <v>6.626.945,52</v>
      </c>
      <c r="R43" s="48" t="str">
        <f>'[3]1201'!$L$52</f>
        <v>26.513.258,33</v>
      </c>
      <c r="S43" s="48">
        <f>'[4]1201'!$L$52+0.01</f>
        <v>2739776.61</v>
      </c>
      <c r="T43" s="48" t="str">
        <f>'[5]1201'!$L$52</f>
        <v>3.046.969,10</v>
      </c>
      <c r="U43" s="48" t="str">
        <f>'[6]1201'!$L$52</f>
        <v>11.384.052,74</v>
      </c>
      <c r="V43" s="48" t="str">
        <f>'[7]1201'!$L$52</f>
        <v>38.167.844,65</v>
      </c>
      <c r="W43" s="48">
        <f>'[8]1201'!$L$52-0.01</f>
        <v>30235610.72</v>
      </c>
    </row>
    <row r="44" spans="1:23" s="37" customFormat="1" ht="18" customHeight="1">
      <c r="A44" s="38"/>
      <c r="B44" s="115"/>
      <c r="C44" s="39"/>
      <c r="D44" s="48"/>
      <c r="E44" s="48"/>
      <c r="F44" s="48"/>
      <c r="G44" s="48"/>
      <c r="H44" s="48"/>
      <c r="I44" s="48"/>
      <c r="J44" s="48"/>
      <c r="K44" s="48"/>
      <c r="L44" s="36"/>
      <c r="M44" s="4"/>
      <c r="N44" s="115"/>
      <c r="O44" s="39"/>
      <c r="P44" s="47"/>
      <c r="Q44" s="47"/>
      <c r="R44" s="47"/>
      <c r="S44" s="47"/>
      <c r="T44" s="47"/>
      <c r="U44" s="47"/>
      <c r="V44" s="47"/>
      <c r="W44" s="47"/>
    </row>
    <row r="45" spans="1:23" s="37" customFormat="1" ht="18" customHeight="1">
      <c r="A45" s="36" t="s">
        <v>94</v>
      </c>
      <c r="B45" s="48">
        <f>D45+E45+F45+G45+H45+I45+J45+K45</f>
        <v>0</v>
      </c>
      <c r="C45" s="40" t="str">
        <f t="shared" si="4"/>
        <v>--</v>
      </c>
      <c r="D45" s="48" t="str">
        <f>'[1]1201'!$D$39</f>
        <v>0,00</v>
      </c>
      <c r="E45" s="48" t="str">
        <f>'[2]1201'!$D$39</f>
        <v>0,00</v>
      </c>
      <c r="F45" s="48" t="str">
        <f>'[3]1201'!$D$39</f>
        <v>0,00</v>
      </c>
      <c r="G45" s="48" t="str">
        <f>'[4]1201'!$D$39</f>
        <v>0,00</v>
      </c>
      <c r="H45" s="48" t="str">
        <f>'[5]1201'!$D$39</f>
        <v>0,00</v>
      </c>
      <c r="I45" s="48" t="str">
        <f>'[6]1201'!$D$39</f>
        <v>0,00</v>
      </c>
      <c r="J45" s="48" t="str">
        <f>'[7]1201'!$D$39</f>
        <v>0,00</v>
      </c>
      <c r="K45" s="48" t="str">
        <f>'[8]1201'!$D$39</f>
        <v>0,00</v>
      </c>
      <c r="L45" s="36"/>
      <c r="M45" s="1" t="s">
        <v>113</v>
      </c>
      <c r="N45" s="48">
        <f aca="true" t="shared" si="5" ref="N45:N54">P45+Q45+R45+S45+T45+U45+V45+W45</f>
        <v>0</v>
      </c>
      <c r="O45" s="40" t="str">
        <f aca="true" t="shared" si="6" ref="O45:O58">IF((N45/$N$58)=0,"--",N45/$N$58)</f>
        <v>--</v>
      </c>
      <c r="P45" s="48" t="str">
        <f>'[1]1201'!$L$53</f>
        <v>0,00</v>
      </c>
      <c r="Q45" s="48" t="str">
        <f>'[2]1201'!$L$53</f>
        <v>0,00</v>
      </c>
      <c r="R45" s="48" t="str">
        <f>'[3]1201'!$L$53</f>
        <v>0,00</v>
      </c>
      <c r="S45" s="48" t="str">
        <f>'[4]1201'!$L$53</f>
        <v>0,00</v>
      </c>
      <c r="T45" s="48" t="str">
        <f>'[5]1201'!$L$53</f>
        <v>0,00</v>
      </c>
      <c r="U45" s="48" t="str">
        <f>'[6]1201'!$L$53</f>
        <v>0,00</v>
      </c>
      <c r="V45" s="48" t="str">
        <f>'[7]1201'!$L$53</f>
        <v>0,00</v>
      </c>
      <c r="W45" s="48" t="str">
        <f>'[8]1201'!$L$53</f>
        <v>0,00</v>
      </c>
    </row>
    <row r="46" spans="1:23" s="37" customFormat="1" ht="18" customHeight="1">
      <c r="A46" s="36" t="s">
        <v>8</v>
      </c>
      <c r="B46" s="48">
        <f aca="true" t="shared" si="7" ref="B46:B53">D46+E46+F46+G46+H46+I46+J46+K46</f>
        <v>1970130.18</v>
      </c>
      <c r="C46" s="40">
        <f t="shared" si="4"/>
        <v>0.002870814638763544</v>
      </c>
      <c r="D46" s="48" t="str">
        <f>'[1]1201'!$D$40</f>
        <v>0,00</v>
      </c>
      <c r="E46" s="48" t="str">
        <f>'[2]1201'!$D$40</f>
        <v>64.272,72</v>
      </c>
      <c r="F46" s="48" t="str">
        <f>'[3]1201'!$D$40</f>
        <v>1.870.145,32</v>
      </c>
      <c r="G46" s="48" t="str">
        <f>'[4]1201'!$D$40</f>
        <v>0,00</v>
      </c>
      <c r="H46" s="48" t="str">
        <f>'[5]1201'!$D$40</f>
        <v>0,00</v>
      </c>
      <c r="I46" s="48" t="str">
        <f>'[6]1201'!$D$40</f>
        <v>35.712,14</v>
      </c>
      <c r="J46" s="48" t="str">
        <f>'[7]1201'!$D$40</f>
        <v>0,00</v>
      </c>
      <c r="K46" s="48" t="str">
        <f>'[8]1201'!$D$40</f>
        <v>0,00</v>
      </c>
      <c r="L46" s="36"/>
      <c r="M46" s="1" t="s">
        <v>114</v>
      </c>
      <c r="N46" s="48">
        <f t="shared" si="5"/>
        <v>63866575.87</v>
      </c>
      <c r="O46" s="40">
        <f t="shared" si="6"/>
        <v>0.09306445979894513</v>
      </c>
      <c r="P46" s="48" t="str">
        <f>'[1]1201'!$L$58</f>
        <v>0,00</v>
      </c>
      <c r="Q46" s="48" t="str">
        <f>'[2]1201'!$L$58</f>
        <v>2.578.863,90</v>
      </c>
      <c r="R46" s="48" t="str">
        <f>'[3]1201'!$L$58</f>
        <v>16.142.776,44</v>
      </c>
      <c r="S46" s="48" t="str">
        <f>'[4]1201'!$L$58</f>
        <v>0,00</v>
      </c>
      <c r="T46" s="48" t="str">
        <f>'[5]1201'!$L$58</f>
        <v>1.011.208,88</v>
      </c>
      <c r="U46" s="48" t="str">
        <f>'[6]1201'!$L$58</f>
        <v>0,00</v>
      </c>
      <c r="V46" s="48" t="str">
        <f>'[7]1201'!$L$58</f>
        <v>16.816.426,86</v>
      </c>
      <c r="W46" s="48" t="str">
        <f>'[8]1201'!$L$58</f>
        <v>27.317.299,79</v>
      </c>
    </row>
    <row r="47" spans="1:23" s="37" customFormat="1" ht="18" customHeight="1">
      <c r="A47" s="36" t="s">
        <v>95</v>
      </c>
      <c r="B47" s="48">
        <f t="shared" si="7"/>
        <v>0</v>
      </c>
      <c r="C47" s="40" t="str">
        <f t="shared" si="4"/>
        <v>--</v>
      </c>
      <c r="D47" s="48"/>
      <c r="E47" s="48"/>
      <c r="F47" s="48"/>
      <c r="G47" s="48"/>
      <c r="H47" s="48"/>
      <c r="I47" s="48"/>
      <c r="J47" s="48"/>
      <c r="K47" s="48"/>
      <c r="L47" s="36"/>
      <c r="M47" s="1" t="s">
        <v>119</v>
      </c>
      <c r="N47" s="48">
        <f t="shared" si="5"/>
        <v>18754325.23</v>
      </c>
      <c r="O47" s="40">
        <f t="shared" si="6"/>
        <v>0.02732824051779993</v>
      </c>
      <c r="P47" s="48" t="str">
        <f>'[1]1201'!$L$62</f>
        <v>9.190.006,13</v>
      </c>
      <c r="Q47" s="48" t="str">
        <f>'[2]1201'!$L$62</f>
        <v>2.839.684,82</v>
      </c>
      <c r="R47" s="48" t="str">
        <f>'[3]1201'!$L$62</f>
        <v>582.591,08</v>
      </c>
      <c r="S47" s="48" t="str">
        <f>'[4]1201'!$L$62</f>
        <v>0,00</v>
      </c>
      <c r="T47" s="48" t="str">
        <f>'[5]1201'!$L$62</f>
        <v>0,00</v>
      </c>
      <c r="U47" s="48" t="str">
        <f>'[6]1201'!$L$62</f>
        <v>6.142.043,20</v>
      </c>
      <c r="V47" s="48" t="str">
        <f>'[7]1201'!$L$62</f>
        <v>0,00</v>
      </c>
      <c r="W47" s="48" t="str">
        <f>'[8]1201'!$L$62</f>
        <v>0,00</v>
      </c>
    </row>
    <row r="48" spans="1:23" s="37" customFormat="1" ht="18" customHeight="1">
      <c r="A48" s="36" t="s">
        <v>101</v>
      </c>
      <c r="B48" s="48">
        <f t="shared" si="7"/>
        <v>0</v>
      </c>
      <c r="C48" s="40" t="str">
        <f t="shared" si="4"/>
        <v>--</v>
      </c>
      <c r="D48" s="48"/>
      <c r="E48" s="48"/>
      <c r="F48" s="48"/>
      <c r="G48" s="48"/>
      <c r="H48" s="48"/>
      <c r="I48" s="48"/>
      <c r="J48" s="48"/>
      <c r="K48" s="48"/>
      <c r="L48" s="36"/>
      <c r="M48" s="1" t="s">
        <v>120</v>
      </c>
      <c r="N48" s="48">
        <f t="shared" si="5"/>
        <v>34767318.4</v>
      </c>
      <c r="O48" s="40">
        <f t="shared" si="6"/>
        <v>0.050661894135987054</v>
      </c>
      <c r="P48" s="48" t="str">
        <f>'[1]1201'!$L$65</f>
        <v>0,00</v>
      </c>
      <c r="Q48" s="48" t="str">
        <f>'[2]1201'!$L$65</f>
        <v>662.554,66</v>
      </c>
      <c r="R48" s="48" t="str">
        <f>'[3]1201'!$L$65</f>
        <v>3.608.428,59</v>
      </c>
      <c r="S48" s="48" t="str">
        <f>'[4]1201'!$L$65</f>
        <v>480.345,35</v>
      </c>
      <c r="T48" s="48" t="str">
        <f>'[5]1201'!$L$65</f>
        <v>1.674.497,85</v>
      </c>
      <c r="U48" s="48" t="str">
        <f>'[6]1201'!$L$65</f>
        <v>4.602.797,11</v>
      </c>
      <c r="V48" s="48" t="str">
        <f>'[7]1201'!$L$65</f>
        <v>20.967.683,58</v>
      </c>
      <c r="W48" s="48" t="str">
        <f>'[8]1201'!$L$65</f>
        <v>2.771.011,26</v>
      </c>
    </row>
    <row r="49" spans="1:23" s="37" customFormat="1" ht="18" customHeight="1">
      <c r="A49" s="36" t="s">
        <v>96</v>
      </c>
      <c r="B49" s="48">
        <f t="shared" si="7"/>
        <v>129308207.57000001</v>
      </c>
      <c r="C49" s="40">
        <f t="shared" si="4"/>
        <v>0.18842404373716612</v>
      </c>
      <c r="D49" s="48" t="str">
        <f>'[1]1201'!$D$48</f>
        <v>27.519.226,77</v>
      </c>
      <c r="E49" s="48" t="str">
        <f>'[2]1201'!$D$48</f>
        <v>22.487.049,75</v>
      </c>
      <c r="F49" s="48" t="str">
        <f>'[3]1201'!$D$48</f>
        <v>26.033.969,20</v>
      </c>
      <c r="G49" s="48" t="str">
        <f>'[4]1201'!$D$48</f>
        <v>626.097,45</v>
      </c>
      <c r="H49" s="48" t="str">
        <f>'[5]1201'!$D$48</f>
        <v>2.477.762,55</v>
      </c>
      <c r="I49" s="48" t="str">
        <f>'[6]1201'!$D$48</f>
        <v>9.316.318,68</v>
      </c>
      <c r="J49" s="48" t="str">
        <f>'[7]1201'!$D$48</f>
        <v>40.995.907,11</v>
      </c>
      <c r="K49" s="48" t="str">
        <f>'[8]1201'!$D$48</f>
        <v>-148.123,94</v>
      </c>
      <c r="L49" s="36"/>
      <c r="M49" s="1" t="s">
        <v>121</v>
      </c>
      <c r="N49" s="48">
        <f t="shared" si="5"/>
        <v>28355385.440000005</v>
      </c>
      <c r="O49" s="40">
        <f t="shared" si="6"/>
        <v>0.04131861764024887</v>
      </c>
      <c r="P49" s="48" t="str">
        <f>'[1]1201'!$L$69</f>
        <v>17.883.084,59</v>
      </c>
      <c r="Q49" s="48" t="str">
        <f>'[2]1201'!$L$69</f>
        <v>545.842,14</v>
      </c>
      <c r="R49" s="48" t="str">
        <f>'[3]1201'!$L$69</f>
        <v>6.157.447,14</v>
      </c>
      <c r="S49" s="48" t="str">
        <f>'[4]1201'!$L$69</f>
        <v>2.259.431,26</v>
      </c>
      <c r="T49" s="48" t="str">
        <f>'[5]1201'!$L$69</f>
        <v>361.262,37</v>
      </c>
      <c r="U49" s="48" t="str">
        <f>'[6]1201'!$L$69</f>
        <v>639.212,43</v>
      </c>
      <c r="V49" s="48" t="str">
        <f>'[7]1201'!$L$69</f>
        <v>383.734,21</v>
      </c>
      <c r="W49" s="48">
        <f>'[8]1201'!$L$69+0.01</f>
        <v>125371.29999999999</v>
      </c>
    </row>
    <row r="50" spans="1:23" s="37" customFormat="1" ht="18" customHeight="1">
      <c r="A50" s="36" t="s">
        <v>97</v>
      </c>
      <c r="B50" s="48">
        <f t="shared" si="7"/>
        <v>15428721.59</v>
      </c>
      <c r="C50" s="40">
        <f t="shared" si="4"/>
        <v>0.022482270586799063</v>
      </c>
      <c r="D50" s="48" t="str">
        <f>'[1]1201'!$D$56</f>
        <v>38.110,90</v>
      </c>
      <c r="E50" s="48" t="str">
        <f>'[2]1201'!$D$56</f>
        <v>2.316,95</v>
      </c>
      <c r="F50" s="48" t="str">
        <f>'[3]1201'!$D$56</f>
        <v>5.883.427,69</v>
      </c>
      <c r="G50" s="48" t="str">
        <f>'[4]1201'!$D$56</f>
        <v>0,00</v>
      </c>
      <c r="H50" s="48" t="str">
        <f>'[5]1201'!$D$56</f>
        <v>10.373,47</v>
      </c>
      <c r="I50" s="48" t="str">
        <f>'[6]1201'!$D$56</f>
        <v>34.215,62</v>
      </c>
      <c r="J50" s="48" t="str">
        <f>'[7]1201'!$D$56</f>
        <v>0,00</v>
      </c>
      <c r="K50" s="48" t="str">
        <f>'[8]1201'!$D$56</f>
        <v>9.460.276,96</v>
      </c>
      <c r="L50" s="36"/>
      <c r="M50" s="1" t="s">
        <v>9</v>
      </c>
      <c r="N50" s="48">
        <f t="shared" si="5"/>
        <v>0</v>
      </c>
      <c r="O50" s="40" t="str">
        <f t="shared" si="6"/>
        <v>--</v>
      </c>
      <c r="P50" s="48"/>
      <c r="Q50" s="48"/>
      <c r="R50" s="48"/>
      <c r="S50" s="48"/>
      <c r="T50" s="48"/>
      <c r="U50" s="48"/>
      <c r="V50" s="48"/>
      <c r="W50" s="48"/>
    </row>
    <row r="51" spans="1:23" s="37" customFormat="1" ht="18" customHeight="1">
      <c r="A51" s="36" t="s">
        <v>98</v>
      </c>
      <c r="B51" s="48">
        <f t="shared" si="7"/>
        <v>79990.28999999998</v>
      </c>
      <c r="C51" s="40">
        <f t="shared" si="4"/>
        <v>0.00011655945268090918</v>
      </c>
      <c r="D51" s="48" t="str">
        <f>'[1]1201'!$D$67</f>
        <v>0,00</v>
      </c>
      <c r="E51" s="48" t="str">
        <f>'[2]1201'!$D$67</f>
        <v>2.497,09</v>
      </c>
      <c r="F51" s="48" t="str">
        <f>'[3]1201'!$D$67</f>
        <v>66.237,54</v>
      </c>
      <c r="G51" s="48" t="str">
        <f>'[4]1201'!$D$67</f>
        <v>0,00</v>
      </c>
      <c r="H51" s="48" t="str">
        <f>'[5]1201'!$D$67</f>
        <v>0,00</v>
      </c>
      <c r="I51" s="48" t="str">
        <f>'[6]1201'!$D$67</f>
        <v>4.309,26</v>
      </c>
      <c r="J51" s="48" t="str">
        <f>'[7]1201'!$D$67</f>
        <v>396,67</v>
      </c>
      <c r="K51" s="48" t="str">
        <f>'[8]1201'!$D$67</f>
        <v>6.549,73</v>
      </c>
      <c r="L51" s="36"/>
      <c r="M51" s="1" t="s">
        <v>10</v>
      </c>
      <c r="N51" s="48">
        <f t="shared" si="5"/>
        <v>0</v>
      </c>
      <c r="O51" s="40" t="str">
        <f t="shared" si="6"/>
        <v>--</v>
      </c>
      <c r="P51" s="48"/>
      <c r="Q51" s="48"/>
      <c r="R51" s="48"/>
      <c r="S51" s="48"/>
      <c r="T51" s="48"/>
      <c r="U51" s="48"/>
      <c r="V51" s="48"/>
      <c r="W51" s="48"/>
    </row>
    <row r="52" spans="1:23" s="37" customFormat="1" ht="18" customHeight="1">
      <c r="A52" s="36" t="s">
        <v>99</v>
      </c>
      <c r="B52" s="48">
        <f t="shared" si="7"/>
        <v>6878001.270000001</v>
      </c>
      <c r="C52" s="40">
        <f t="shared" si="4"/>
        <v>0.010022417265518085</v>
      </c>
      <c r="D52" s="48" t="str">
        <f>'[1]1201'!$D$66</f>
        <v>1.145.166,96</v>
      </c>
      <c r="E52" s="48" t="str">
        <f>'[2]1201'!$D$66</f>
        <v>814.765,22</v>
      </c>
      <c r="F52" s="48" t="str">
        <f>'[3]1201'!$D$66</f>
        <v>807.934,56</v>
      </c>
      <c r="G52" s="48" t="str">
        <f>'[4]1201'!$D$66</f>
        <v>798.769,48</v>
      </c>
      <c r="H52" s="48" t="str">
        <f>'[5]1201'!$D$66</f>
        <v>144.789,83</v>
      </c>
      <c r="I52" s="48" t="str">
        <f>'[6]1201'!$D$66</f>
        <v>2.660.031,49</v>
      </c>
      <c r="J52" s="48" t="str">
        <f>'[7]1201'!$D$66</f>
        <v>201.675,62</v>
      </c>
      <c r="K52" s="48" t="str">
        <f>'[8]1201'!$D$66</f>
        <v>304.868,11</v>
      </c>
      <c r="L52" s="36"/>
      <c r="M52" s="1" t="s">
        <v>122</v>
      </c>
      <c r="N52" s="48">
        <f t="shared" si="5"/>
        <v>0</v>
      </c>
      <c r="O52" s="40" t="str">
        <f t="shared" si="6"/>
        <v>--</v>
      </c>
      <c r="P52" s="48" t="str">
        <f>'[1]1201'!$L$75</f>
        <v>0,00</v>
      </c>
      <c r="Q52" s="48" t="str">
        <f>'[2]1201'!$L$75</f>
        <v>0,00</v>
      </c>
      <c r="R52" s="48" t="str">
        <f>'[3]1201'!$L$75</f>
        <v>0,00</v>
      </c>
      <c r="S52" s="48" t="str">
        <f>'[4]1201'!$L$75</f>
        <v>0,00</v>
      </c>
      <c r="T52" s="48" t="str">
        <f>'[5]1201'!$L$75</f>
        <v>0,00</v>
      </c>
      <c r="U52" s="48" t="str">
        <f>'[6]1201'!$L$75</f>
        <v>0,00</v>
      </c>
      <c r="V52" s="48" t="str">
        <f>'[7]1201'!$L$75</f>
        <v>0,00</v>
      </c>
      <c r="W52" s="48" t="str">
        <f>'[8]1201'!$L$75</f>
        <v>0,00</v>
      </c>
    </row>
    <row r="53" spans="1:23" s="37" customFormat="1" ht="18" customHeight="1">
      <c r="A53" s="36" t="s">
        <v>100</v>
      </c>
      <c r="B53" s="48">
        <f t="shared" si="7"/>
        <v>0</v>
      </c>
      <c r="C53" s="40" t="str">
        <f t="shared" si="4"/>
        <v>--</v>
      </c>
      <c r="D53" s="48" t="str">
        <f>'[1]1201'!$D$65</f>
        <v>0,00</v>
      </c>
      <c r="E53" s="48" t="str">
        <f>'[2]1201'!$D$65</f>
        <v>0,00</v>
      </c>
      <c r="F53" s="48" t="str">
        <f>'[3]1201'!$D$65</f>
        <v>0,00</v>
      </c>
      <c r="G53" s="48" t="str">
        <f>'[4]1201'!$D$65</f>
        <v>0,00</v>
      </c>
      <c r="H53" s="48" t="str">
        <f>'[5]1201'!$D$65</f>
        <v>0,00</v>
      </c>
      <c r="I53" s="48" t="str">
        <f>'[6]1201'!$D$65</f>
        <v>0,00</v>
      </c>
      <c r="J53" s="48" t="str">
        <f>'[7]1201'!$D$65</f>
        <v>0,00</v>
      </c>
      <c r="K53" s="48" t="str">
        <f>'[8]1201'!$D$65</f>
        <v>0,00</v>
      </c>
      <c r="L53" s="36"/>
      <c r="M53" s="1" t="s">
        <v>123</v>
      </c>
      <c r="N53" s="48">
        <f t="shared" si="5"/>
        <v>43943.45</v>
      </c>
      <c r="O53" s="40">
        <f t="shared" si="6"/>
        <v>6.403307802623168E-05</v>
      </c>
      <c r="P53" s="48" t="str">
        <f>'[1]1201'!$L$76</f>
        <v>0,00</v>
      </c>
      <c r="Q53" s="48" t="str">
        <f>'[2]1201'!$L$76</f>
        <v>0,00</v>
      </c>
      <c r="R53" s="48" t="str">
        <f>'[3]1201'!$L$76</f>
        <v>22.015,07</v>
      </c>
      <c r="S53" s="48" t="str">
        <f>'[4]1201'!$L$76</f>
        <v>0,00</v>
      </c>
      <c r="T53" s="48" t="str">
        <f>'[5]1201'!$L$76</f>
        <v>0,00</v>
      </c>
      <c r="U53" s="48" t="str">
        <f>'[6]1201'!$L$76</f>
        <v>0,00</v>
      </c>
      <c r="V53" s="48" t="str">
        <f>'[7]1201'!$L$76</f>
        <v>0,00</v>
      </c>
      <c r="W53" s="48" t="str">
        <f>'[8]1201'!$L$76</f>
        <v>21.928,38</v>
      </c>
    </row>
    <row r="54" spans="1:23" s="37" customFormat="1" ht="18" customHeight="1">
      <c r="A54" s="36"/>
      <c r="B54" s="48"/>
      <c r="C54" s="40"/>
      <c r="D54" s="48"/>
      <c r="E54" s="48"/>
      <c r="F54" s="48"/>
      <c r="G54" s="48"/>
      <c r="H54" s="48"/>
      <c r="I54" s="48"/>
      <c r="J54" s="48"/>
      <c r="K54" s="48"/>
      <c r="L54" s="36"/>
      <c r="M54" s="1" t="s">
        <v>184</v>
      </c>
      <c r="N54" s="48">
        <f t="shared" si="5"/>
        <v>0</v>
      </c>
      <c r="O54" s="40" t="str">
        <f t="shared" si="6"/>
        <v>--</v>
      </c>
      <c r="P54" s="48"/>
      <c r="Q54" s="48"/>
      <c r="R54" s="48"/>
      <c r="S54" s="48"/>
      <c r="T54" s="48"/>
      <c r="U54" s="48"/>
      <c r="V54" s="48"/>
      <c r="W54" s="48"/>
    </row>
    <row r="55" spans="1:23" s="37" customFormat="1" ht="18" customHeight="1">
      <c r="A55" s="36"/>
      <c r="B55" s="48"/>
      <c r="C55" s="40"/>
      <c r="D55" s="48"/>
      <c r="E55" s="48"/>
      <c r="F55" s="48"/>
      <c r="G55" s="48"/>
      <c r="H55" s="48"/>
      <c r="I55" s="48"/>
      <c r="J55" s="48"/>
      <c r="K55" s="48"/>
      <c r="L55" s="36"/>
      <c r="M55" s="1"/>
      <c r="N55" s="48"/>
      <c r="O55" s="40"/>
      <c r="P55" s="48"/>
      <c r="Q55" s="48"/>
      <c r="R55" s="48"/>
      <c r="S55" s="48"/>
      <c r="T55" s="48"/>
      <c r="U55" s="48"/>
      <c r="V55" s="48"/>
      <c r="W55" s="48"/>
    </row>
    <row r="56" spans="1:23" s="37" customFormat="1" ht="18" customHeight="1">
      <c r="A56" s="36"/>
      <c r="B56" s="48"/>
      <c r="C56" s="40"/>
      <c r="D56" s="48"/>
      <c r="E56" s="48"/>
      <c r="F56" s="48"/>
      <c r="G56" s="48"/>
      <c r="H56" s="48"/>
      <c r="I56" s="48"/>
      <c r="J56" s="48"/>
      <c r="K56" s="48"/>
      <c r="L56" s="36"/>
      <c r="M56" s="33" t="s">
        <v>124</v>
      </c>
      <c r="N56" s="114">
        <f>P56+Q56+R56+S56+T56+U56+V56+W56</f>
        <v>0</v>
      </c>
      <c r="O56" s="35" t="str">
        <f t="shared" si="6"/>
        <v>--</v>
      </c>
      <c r="P56" s="48" t="str">
        <f>'[1]1201'!$L$77</f>
        <v>0,00</v>
      </c>
      <c r="Q56" s="48" t="str">
        <f>'[2]1201'!$L$77</f>
        <v>0,00</v>
      </c>
      <c r="R56" s="48" t="str">
        <f>'[3]1201'!$L$77</f>
        <v>0,00</v>
      </c>
      <c r="S56" s="48" t="str">
        <f>'[4]1201'!$L$77</f>
        <v>0,00</v>
      </c>
      <c r="T56" s="48" t="str">
        <f>'[5]1201'!$L$77</f>
        <v>0,00</v>
      </c>
      <c r="U56" s="48" t="str">
        <f>'[6]1201'!$L$77</f>
        <v>0,00</v>
      </c>
      <c r="V56" s="48" t="str">
        <f>'[7]1201'!$L$77</f>
        <v>0,00</v>
      </c>
      <c r="W56" s="48" t="str">
        <f>'[8]1201'!$L$77</f>
        <v>0,00</v>
      </c>
    </row>
    <row r="57" spans="1:23" s="37" customFormat="1" ht="18" customHeight="1">
      <c r="A57" s="36"/>
      <c r="B57" s="48"/>
      <c r="C57" s="40"/>
      <c r="D57" s="48"/>
      <c r="E57" s="48"/>
      <c r="F57" s="48"/>
      <c r="G57" s="48"/>
      <c r="H57" s="48"/>
      <c r="I57" s="48"/>
      <c r="J57" s="48"/>
      <c r="K57" s="48"/>
      <c r="L57" s="36"/>
      <c r="M57" s="107"/>
      <c r="N57" s="117"/>
      <c r="O57" s="108"/>
      <c r="P57" s="48"/>
      <c r="Q57" s="48"/>
      <c r="R57" s="48"/>
      <c r="S57" s="48"/>
      <c r="T57" s="48"/>
      <c r="U57" s="48"/>
      <c r="V57" s="48"/>
      <c r="W57" s="48"/>
    </row>
    <row r="58" spans="1:23" s="37" customFormat="1" ht="18" customHeight="1" thickBot="1">
      <c r="A58" s="41" t="s">
        <v>126</v>
      </c>
      <c r="B58" s="116">
        <f>D58+E58+F58+G58+H58+I58+J58+K58</f>
        <v>686261715.8899999</v>
      </c>
      <c r="C58" s="42">
        <f>IF((B58/$B$58)=0,"--",B58/$B$58)</f>
        <v>1</v>
      </c>
      <c r="D58" s="48">
        <f>D13+D15+D31+D33+D43</f>
        <v>64690426.480000004</v>
      </c>
      <c r="E58" s="48">
        <f>E13+E15+E31+E33+E43</f>
        <v>59414838.769999996</v>
      </c>
      <c r="F58" s="48">
        <f aca="true" t="shared" si="8" ref="F58:K58">F13+F15+F31+F33+F43</f>
        <v>337439880.75999993</v>
      </c>
      <c r="G58" s="48">
        <f t="shared" si="8"/>
        <v>37004272.46</v>
      </c>
      <c r="H58" s="48">
        <f t="shared" si="8"/>
        <v>4753687.21</v>
      </c>
      <c r="I58" s="48">
        <f t="shared" si="8"/>
        <v>29916279.019999996</v>
      </c>
      <c r="J58" s="48">
        <f t="shared" si="8"/>
        <v>71753927.62</v>
      </c>
      <c r="K58" s="48">
        <f t="shared" si="8"/>
        <v>81288403.57</v>
      </c>
      <c r="L58" s="36"/>
      <c r="M58" s="41" t="s">
        <v>166</v>
      </c>
      <c r="N58" s="116">
        <f>P58+Q58+R58+S58+T58+U58+V58+W58</f>
        <v>686261715.8899999</v>
      </c>
      <c r="O58" s="42">
        <f t="shared" si="6"/>
        <v>1</v>
      </c>
      <c r="P58" s="47">
        <f>P13+P25+P27+P29+P31+P33+P43+P56</f>
        <v>64690426.48</v>
      </c>
      <c r="Q58" s="47">
        <f>Q13+Q25+Q27+Q29+Q31+Q33+Q43+Q56</f>
        <v>59414838.769999996</v>
      </c>
      <c r="R58" s="47">
        <f aca="true" t="shared" si="9" ref="R58:W58">R13+R25+R27+R29+R31+R33+R43+R56</f>
        <v>337439880.76000005</v>
      </c>
      <c r="S58" s="47">
        <f t="shared" si="9"/>
        <v>37004272.46</v>
      </c>
      <c r="T58" s="47">
        <f t="shared" si="9"/>
        <v>4753687.21</v>
      </c>
      <c r="U58" s="47">
        <f t="shared" si="9"/>
        <v>29916279.020000003</v>
      </c>
      <c r="V58" s="47">
        <f t="shared" si="9"/>
        <v>71753927.62</v>
      </c>
      <c r="W58" s="47">
        <f t="shared" si="9"/>
        <v>81288403.57</v>
      </c>
    </row>
    <row r="59" spans="1:19" s="37" customFormat="1" ht="18" customHeight="1">
      <c r="A59" s="4"/>
      <c r="B59" s="38"/>
      <c r="C59" s="43"/>
      <c r="D59" s="43"/>
      <c r="E59" s="39"/>
      <c r="F59" s="39"/>
      <c r="G59" s="39"/>
      <c r="H59" s="39"/>
      <c r="I59" s="39"/>
      <c r="J59" s="39"/>
      <c r="K59" s="39"/>
      <c r="L59" s="36"/>
      <c r="M59" s="4"/>
      <c r="N59" s="38"/>
      <c r="O59" s="43"/>
      <c r="R59" s="47"/>
      <c r="S59" s="47"/>
    </row>
    <row r="60" spans="2:23" s="37" customFormat="1" ht="18" customHeight="1">
      <c r="B60" s="44"/>
      <c r="C60" s="44"/>
      <c r="D60" s="44"/>
      <c r="E60" s="40"/>
      <c r="F60" s="40"/>
      <c r="G60" s="40"/>
      <c r="H60" s="40"/>
      <c r="I60" s="40"/>
      <c r="J60" s="40"/>
      <c r="K60" s="40"/>
      <c r="L60" s="36"/>
      <c r="N60" s="44"/>
      <c r="P60" s="106"/>
      <c r="Q60" s="106"/>
      <c r="R60" s="106"/>
      <c r="S60" s="106"/>
      <c r="T60" s="106"/>
      <c r="U60" s="106"/>
      <c r="V60" s="106"/>
      <c r="W60" s="106"/>
    </row>
    <row r="61" spans="1:23" s="37" customFormat="1" ht="18" customHeight="1">
      <c r="A61" s="64" t="s">
        <v>181</v>
      </c>
      <c r="B61" s="29"/>
      <c r="C61" s="29"/>
      <c r="D61" s="29"/>
      <c r="E61" s="40"/>
      <c r="F61" s="40"/>
      <c r="G61" s="40"/>
      <c r="H61" s="40"/>
      <c r="I61" s="40"/>
      <c r="J61" s="40"/>
      <c r="K61" s="40"/>
      <c r="L61" s="36"/>
      <c r="M61" s="3"/>
      <c r="N61" s="29"/>
      <c r="O61" s="3"/>
      <c r="P61" s="29"/>
      <c r="Q61" s="29"/>
      <c r="R61" s="29"/>
      <c r="S61" s="29"/>
      <c r="T61" s="29"/>
      <c r="U61" s="29"/>
      <c r="V61" s="29"/>
      <c r="W61" s="29"/>
    </row>
    <row r="62" spans="1:14" s="37" customFormat="1" ht="18" customHeight="1">
      <c r="A62" s="36"/>
      <c r="B62" s="44"/>
      <c r="C62" s="44"/>
      <c r="D62" s="44"/>
      <c r="E62" s="40"/>
      <c r="F62" s="40"/>
      <c r="G62" s="40"/>
      <c r="H62" s="40"/>
      <c r="I62" s="40"/>
      <c r="J62" s="40"/>
      <c r="K62" s="40"/>
      <c r="L62" s="36"/>
      <c r="N62" s="44"/>
    </row>
    <row r="63" spans="2:14" s="37" customFormat="1" ht="18" customHeight="1">
      <c r="B63" s="44"/>
      <c r="C63" s="44"/>
      <c r="D63" s="44"/>
      <c r="E63" s="40"/>
      <c r="F63" s="40"/>
      <c r="G63" s="40"/>
      <c r="H63" s="40"/>
      <c r="I63" s="40"/>
      <c r="J63" s="40"/>
      <c r="K63" s="40"/>
      <c r="L63" s="36"/>
      <c r="N63" s="44"/>
    </row>
    <row r="64" spans="2:14" s="37" customFormat="1" ht="18" customHeight="1">
      <c r="B64" s="44"/>
      <c r="C64" s="44"/>
      <c r="D64" s="44"/>
      <c r="E64" s="40"/>
      <c r="F64" s="40"/>
      <c r="G64" s="40"/>
      <c r="H64" s="40"/>
      <c r="I64" s="40"/>
      <c r="J64" s="40"/>
      <c r="K64" s="40"/>
      <c r="L64" s="36"/>
      <c r="N64" s="44"/>
    </row>
    <row r="65" spans="2:14" s="37" customFormat="1" ht="18" customHeight="1">
      <c r="B65" s="44"/>
      <c r="C65" s="44"/>
      <c r="D65" s="44"/>
      <c r="E65" s="40"/>
      <c r="F65" s="40"/>
      <c r="G65" s="40"/>
      <c r="H65" s="40"/>
      <c r="I65" s="40"/>
      <c r="J65" s="40"/>
      <c r="K65" s="40"/>
      <c r="L65" s="36"/>
      <c r="N65" s="44"/>
    </row>
    <row r="66" spans="2:14" s="37" customFormat="1" ht="18" customHeight="1">
      <c r="B66" s="44"/>
      <c r="C66" s="44"/>
      <c r="D66" s="44"/>
      <c r="E66" s="39"/>
      <c r="F66" s="39"/>
      <c r="G66" s="39"/>
      <c r="H66" s="39"/>
      <c r="I66" s="39"/>
      <c r="J66" s="39"/>
      <c r="K66" s="39"/>
      <c r="L66" s="36"/>
      <c r="N66" s="44"/>
    </row>
    <row r="67" spans="2:14" s="37" customFormat="1" ht="18" customHeight="1">
      <c r="B67" s="44"/>
      <c r="C67" s="44"/>
      <c r="D67" s="44"/>
      <c r="E67" s="39"/>
      <c r="F67" s="39"/>
      <c r="G67" s="39"/>
      <c r="H67" s="39"/>
      <c r="I67" s="39"/>
      <c r="J67" s="39"/>
      <c r="K67" s="39"/>
      <c r="L67" s="36"/>
      <c r="N67" s="44"/>
    </row>
    <row r="68" spans="2:14" s="37" customFormat="1" ht="18" customHeight="1">
      <c r="B68" s="44"/>
      <c r="C68" s="44"/>
      <c r="D68" s="44"/>
      <c r="E68" s="39"/>
      <c r="F68" s="39"/>
      <c r="G68" s="39"/>
      <c r="H68" s="39"/>
      <c r="I68" s="39"/>
      <c r="J68" s="39"/>
      <c r="K68" s="39"/>
      <c r="L68" s="36"/>
      <c r="N68" s="44"/>
    </row>
    <row r="69" spans="1:15" s="37" customFormat="1" ht="18" customHeight="1">
      <c r="A69" s="3"/>
      <c r="B69" s="29"/>
      <c r="C69" s="29"/>
      <c r="D69" s="29"/>
      <c r="E69" s="39"/>
      <c r="F69" s="39"/>
      <c r="G69" s="39"/>
      <c r="H69" s="39"/>
      <c r="I69" s="39"/>
      <c r="J69" s="39"/>
      <c r="K69" s="39"/>
      <c r="L69" s="36"/>
      <c r="M69" s="3"/>
      <c r="N69" s="29"/>
      <c r="O69" s="3"/>
    </row>
    <row r="70" spans="1:15" s="37" customFormat="1" ht="18" customHeight="1">
      <c r="A70" s="3"/>
      <c r="B70" s="29"/>
      <c r="C70" s="29"/>
      <c r="D70" s="29"/>
      <c r="E70" s="39"/>
      <c r="F70" s="39"/>
      <c r="G70" s="39"/>
      <c r="H70" s="39"/>
      <c r="I70" s="39"/>
      <c r="J70" s="39"/>
      <c r="K70" s="39"/>
      <c r="L70" s="36"/>
      <c r="M70" s="3"/>
      <c r="N70" s="29"/>
      <c r="O70" s="3"/>
    </row>
    <row r="71" spans="1:15" s="37" customFormat="1" ht="18" customHeight="1">
      <c r="A71" s="3"/>
      <c r="B71" s="29"/>
      <c r="C71" s="29"/>
      <c r="D71" s="29"/>
      <c r="E71" s="40"/>
      <c r="F71" s="40"/>
      <c r="G71" s="40"/>
      <c r="H71" s="40"/>
      <c r="I71" s="40"/>
      <c r="J71" s="40"/>
      <c r="K71" s="40"/>
      <c r="L71" s="36"/>
      <c r="M71" s="3"/>
      <c r="N71" s="29"/>
      <c r="O71" s="3"/>
    </row>
    <row r="72" spans="1:15" s="37" customFormat="1" ht="18" customHeight="1">
      <c r="A72" s="3"/>
      <c r="B72" s="29"/>
      <c r="C72" s="29"/>
      <c r="D72" s="29"/>
      <c r="E72" s="40"/>
      <c r="F72" s="40"/>
      <c r="G72" s="40"/>
      <c r="H72" s="40"/>
      <c r="I72" s="40"/>
      <c r="J72" s="40"/>
      <c r="K72" s="40"/>
      <c r="L72" s="36"/>
      <c r="M72" s="3"/>
      <c r="N72" s="29"/>
      <c r="O72" s="3"/>
    </row>
    <row r="73" spans="1:15" s="37" customFormat="1" ht="18" customHeight="1">
      <c r="A73" s="3"/>
      <c r="B73" s="29"/>
      <c r="C73" s="29"/>
      <c r="D73" s="29"/>
      <c r="E73" s="40"/>
      <c r="F73" s="40"/>
      <c r="G73" s="40"/>
      <c r="H73" s="40"/>
      <c r="I73" s="40"/>
      <c r="J73" s="40"/>
      <c r="K73" s="40"/>
      <c r="L73" s="36"/>
      <c r="M73" s="3"/>
      <c r="N73" s="29"/>
      <c r="O73" s="3"/>
    </row>
    <row r="74" spans="1:15" s="37" customFormat="1" ht="18" customHeight="1">
      <c r="A74" s="3"/>
      <c r="B74" s="29"/>
      <c r="C74" s="29"/>
      <c r="D74" s="29"/>
      <c r="E74" s="40"/>
      <c r="F74" s="40"/>
      <c r="G74" s="40"/>
      <c r="H74" s="40"/>
      <c r="I74" s="40"/>
      <c r="J74" s="40"/>
      <c r="K74" s="40"/>
      <c r="L74" s="36"/>
      <c r="M74" s="3"/>
      <c r="N74" s="29"/>
      <c r="O74" s="3"/>
    </row>
    <row r="75" spans="1:15" s="37" customFormat="1" ht="18" customHeight="1">
      <c r="A75" s="3"/>
      <c r="B75" s="29"/>
      <c r="C75" s="29"/>
      <c r="D75" s="29"/>
      <c r="E75" s="40"/>
      <c r="F75" s="40"/>
      <c r="G75" s="40"/>
      <c r="H75" s="40"/>
      <c r="I75" s="40"/>
      <c r="J75" s="40"/>
      <c r="K75" s="40"/>
      <c r="L75" s="36"/>
      <c r="M75" s="3"/>
      <c r="N75" s="29"/>
      <c r="O75" s="3"/>
    </row>
    <row r="76" spans="1:15" s="37" customFormat="1" ht="18" customHeight="1">
      <c r="A76" s="3"/>
      <c r="B76" s="29"/>
      <c r="C76" s="29"/>
      <c r="D76" s="29"/>
      <c r="E76" s="40"/>
      <c r="F76" s="40"/>
      <c r="G76" s="40"/>
      <c r="H76" s="40"/>
      <c r="I76" s="40"/>
      <c r="J76" s="40"/>
      <c r="K76" s="40"/>
      <c r="L76" s="36"/>
      <c r="M76" s="3"/>
      <c r="N76" s="29"/>
      <c r="O76" s="3"/>
    </row>
    <row r="77" spans="1:15" s="37" customFormat="1" ht="18" customHeight="1">
      <c r="A77" s="3"/>
      <c r="B77" s="29"/>
      <c r="C77" s="29"/>
      <c r="D77" s="29"/>
      <c r="E77" s="40"/>
      <c r="F77" s="40"/>
      <c r="G77" s="40"/>
      <c r="H77" s="40"/>
      <c r="I77" s="40"/>
      <c r="J77" s="40"/>
      <c r="K77" s="40"/>
      <c r="L77" s="36"/>
      <c r="M77" s="3"/>
      <c r="N77" s="29"/>
      <c r="O77" s="3"/>
    </row>
    <row r="78" spans="1:15" s="37" customFormat="1" ht="18" customHeight="1">
      <c r="A78" s="3"/>
      <c r="B78" s="29"/>
      <c r="C78" s="29"/>
      <c r="D78" s="29"/>
      <c r="E78" s="40"/>
      <c r="F78" s="40"/>
      <c r="G78" s="40"/>
      <c r="H78" s="40"/>
      <c r="I78" s="40"/>
      <c r="J78" s="40"/>
      <c r="K78" s="40"/>
      <c r="L78" s="36"/>
      <c r="M78" s="3"/>
      <c r="N78" s="29"/>
      <c r="O78" s="3"/>
    </row>
    <row r="79" spans="1:15" s="37" customFormat="1" ht="18" customHeight="1">
      <c r="A79" s="3"/>
      <c r="B79" s="29"/>
      <c r="C79" s="29"/>
      <c r="D79" s="29"/>
      <c r="E79" s="40"/>
      <c r="F79" s="40"/>
      <c r="G79" s="40"/>
      <c r="H79" s="40"/>
      <c r="I79" s="40"/>
      <c r="J79" s="40"/>
      <c r="K79" s="40"/>
      <c r="L79" s="36"/>
      <c r="M79" s="3"/>
      <c r="N79" s="29"/>
      <c r="O79" s="3"/>
    </row>
    <row r="80" spans="1:15" s="37" customFormat="1" ht="18" customHeight="1">
      <c r="A80" s="3"/>
      <c r="B80" s="29"/>
      <c r="C80" s="29"/>
      <c r="D80" s="29"/>
      <c r="E80" s="40"/>
      <c r="F80" s="40"/>
      <c r="G80" s="40"/>
      <c r="H80" s="40"/>
      <c r="I80" s="40"/>
      <c r="J80" s="40"/>
      <c r="K80" s="40"/>
      <c r="L80" s="36"/>
      <c r="M80" s="3"/>
      <c r="N80" s="29"/>
      <c r="O80" s="3"/>
    </row>
    <row r="81" spans="1:15" s="37" customFormat="1" ht="18" customHeight="1">
      <c r="A81" s="3"/>
      <c r="B81" s="29"/>
      <c r="C81" s="29"/>
      <c r="D81" s="29"/>
      <c r="E81" s="39"/>
      <c r="F81" s="39"/>
      <c r="G81" s="39"/>
      <c r="H81" s="39"/>
      <c r="I81" s="39"/>
      <c r="J81" s="39"/>
      <c r="K81" s="39"/>
      <c r="L81" s="36"/>
      <c r="M81" s="3"/>
      <c r="N81" s="29"/>
      <c r="O81" s="3"/>
    </row>
    <row r="82" spans="1:15" s="37" customFormat="1" ht="18" customHeight="1">
      <c r="A82" s="3"/>
      <c r="B82" s="29"/>
      <c r="C82" s="29"/>
      <c r="D82" s="29"/>
      <c r="E82" s="40"/>
      <c r="F82" s="40"/>
      <c r="G82" s="40"/>
      <c r="H82" s="40"/>
      <c r="I82" s="40"/>
      <c r="J82" s="40"/>
      <c r="K82" s="40"/>
      <c r="L82" s="36"/>
      <c r="M82" s="3"/>
      <c r="N82" s="29"/>
      <c r="O82" s="3"/>
    </row>
    <row r="83" spans="1:15" s="37" customFormat="1" ht="18" customHeight="1">
      <c r="A83" s="3"/>
      <c r="B83" s="29"/>
      <c r="C83" s="29"/>
      <c r="D83" s="29"/>
      <c r="E83" s="40"/>
      <c r="F83" s="40"/>
      <c r="G83" s="40"/>
      <c r="H83" s="40"/>
      <c r="I83" s="40"/>
      <c r="J83" s="40"/>
      <c r="K83" s="40"/>
      <c r="L83" s="36"/>
      <c r="M83" s="3"/>
      <c r="N83" s="29"/>
      <c r="O83" s="3"/>
    </row>
    <row r="84" spans="1:15" s="37" customFormat="1" ht="18" customHeight="1">
      <c r="A84" s="3"/>
      <c r="B84" s="29"/>
      <c r="C84" s="29"/>
      <c r="D84" s="29"/>
      <c r="E84" s="40"/>
      <c r="F84" s="40"/>
      <c r="G84" s="40"/>
      <c r="H84" s="40"/>
      <c r="I84" s="40"/>
      <c r="J84" s="40"/>
      <c r="K84" s="40"/>
      <c r="L84" s="36"/>
      <c r="M84" s="3"/>
      <c r="N84" s="29"/>
      <c r="O84" s="3"/>
    </row>
    <row r="85" spans="1:15" s="37" customFormat="1" ht="18" customHeight="1">
      <c r="A85" s="3"/>
      <c r="B85" s="29"/>
      <c r="C85" s="29"/>
      <c r="D85" s="29"/>
      <c r="E85" s="40"/>
      <c r="F85" s="40"/>
      <c r="G85" s="40"/>
      <c r="H85" s="40"/>
      <c r="I85" s="40"/>
      <c r="J85" s="40"/>
      <c r="K85" s="40"/>
      <c r="L85" s="36"/>
      <c r="M85" s="3"/>
      <c r="N85" s="29"/>
      <c r="O85" s="3"/>
    </row>
    <row r="86" spans="1:23" s="37" customFormat="1" ht="18" customHeight="1">
      <c r="A86" s="3"/>
      <c r="B86" s="29"/>
      <c r="C86" s="29"/>
      <c r="D86" s="29"/>
      <c r="E86" s="40"/>
      <c r="F86" s="40"/>
      <c r="G86" s="40"/>
      <c r="H86" s="40"/>
      <c r="I86" s="40"/>
      <c r="J86" s="40"/>
      <c r="K86" s="40"/>
      <c r="L86" s="36"/>
      <c r="M86" s="3"/>
      <c r="N86" s="29"/>
      <c r="O86" s="3"/>
      <c r="P86" s="3"/>
      <c r="Q86" s="3"/>
      <c r="R86" s="3"/>
      <c r="S86" s="3"/>
      <c r="T86" s="3"/>
      <c r="U86" s="3"/>
      <c r="V86" s="3"/>
      <c r="W86" s="3"/>
    </row>
    <row r="87" spans="1:15" s="37" customFormat="1" ht="18" customHeight="1">
      <c r="A87" s="3"/>
      <c r="B87" s="29"/>
      <c r="C87" s="29"/>
      <c r="D87" s="29"/>
      <c r="E87" s="40"/>
      <c r="F87" s="40"/>
      <c r="G87" s="40"/>
      <c r="H87" s="40"/>
      <c r="I87" s="40"/>
      <c r="J87" s="40"/>
      <c r="K87" s="40"/>
      <c r="L87" s="36"/>
      <c r="M87" s="3"/>
      <c r="N87" s="29"/>
      <c r="O87" s="3"/>
    </row>
    <row r="88" spans="1:23" s="37" customFormat="1" ht="18" customHeight="1">
      <c r="A88" s="3"/>
      <c r="B88" s="29"/>
      <c r="C88" s="29"/>
      <c r="D88" s="29"/>
      <c r="E88" s="40"/>
      <c r="F88" s="40"/>
      <c r="G88" s="40"/>
      <c r="H88" s="40"/>
      <c r="I88" s="40"/>
      <c r="J88" s="40"/>
      <c r="K88" s="40"/>
      <c r="L88" s="36"/>
      <c r="M88" s="3"/>
      <c r="N88" s="29"/>
      <c r="O88" s="3"/>
      <c r="P88" s="3"/>
      <c r="Q88" s="3"/>
      <c r="R88" s="3"/>
      <c r="S88" s="3"/>
      <c r="T88" s="3"/>
      <c r="U88" s="3"/>
      <c r="V88" s="3"/>
      <c r="W88" s="3"/>
    </row>
    <row r="89" spans="1:15" s="37" customFormat="1" ht="18" customHeight="1">
      <c r="A89" s="3"/>
      <c r="B89" s="29"/>
      <c r="C89" s="29"/>
      <c r="D89" s="29"/>
      <c r="E89" s="40"/>
      <c r="F89" s="40"/>
      <c r="G89" s="40"/>
      <c r="H89" s="40"/>
      <c r="I89" s="40"/>
      <c r="J89" s="40"/>
      <c r="K89" s="40"/>
      <c r="L89" s="36"/>
      <c r="M89" s="3"/>
      <c r="N89" s="29"/>
      <c r="O89" s="3"/>
    </row>
    <row r="90" spans="5:23" ht="12.95" customHeight="1">
      <c r="E90" s="40"/>
      <c r="F90" s="40"/>
      <c r="G90" s="40"/>
      <c r="H90" s="40"/>
      <c r="I90" s="40"/>
      <c r="J90" s="40"/>
      <c r="K90" s="40"/>
      <c r="L90" s="36"/>
      <c r="P90" s="37"/>
      <c r="Q90" s="37"/>
      <c r="R90" s="37"/>
      <c r="S90" s="37"/>
      <c r="T90" s="37"/>
      <c r="U90" s="37"/>
      <c r="V90" s="37"/>
      <c r="W90" s="37"/>
    </row>
    <row r="91" spans="1:15" s="37" customFormat="1" ht="12.95" customHeight="1">
      <c r="A91" s="3"/>
      <c r="B91" s="29"/>
      <c r="C91" s="29"/>
      <c r="D91" s="29"/>
      <c r="E91" s="39"/>
      <c r="F91" s="39"/>
      <c r="G91" s="39"/>
      <c r="H91" s="39"/>
      <c r="I91" s="39"/>
      <c r="J91" s="39"/>
      <c r="K91" s="39"/>
      <c r="L91" s="36"/>
      <c r="M91" s="3"/>
      <c r="N91" s="29"/>
      <c r="O91" s="3"/>
    </row>
    <row r="92" spans="5:23" ht="18" customHeight="1">
      <c r="E92" s="40"/>
      <c r="F92" s="40"/>
      <c r="G92" s="40"/>
      <c r="H92" s="40"/>
      <c r="I92" s="40"/>
      <c r="J92" s="40"/>
      <c r="K92" s="40"/>
      <c r="L92" s="36"/>
      <c r="P92" s="37"/>
      <c r="Q92" s="37"/>
      <c r="R92" s="37"/>
      <c r="S92" s="37"/>
      <c r="T92" s="37"/>
      <c r="U92" s="37"/>
      <c r="V92" s="37"/>
      <c r="W92" s="37"/>
    </row>
    <row r="93" spans="1:15" s="37" customFormat="1" ht="15.75">
      <c r="A93" s="3"/>
      <c r="B93" s="29"/>
      <c r="C93" s="29"/>
      <c r="D93" s="29"/>
      <c r="E93" s="40"/>
      <c r="F93" s="40"/>
      <c r="G93" s="40"/>
      <c r="H93" s="40"/>
      <c r="I93" s="40"/>
      <c r="J93" s="40"/>
      <c r="K93" s="40"/>
      <c r="L93" s="36"/>
      <c r="M93" s="3"/>
      <c r="N93" s="29"/>
      <c r="O93" s="3"/>
    </row>
    <row r="94" spans="1:15" s="37" customFormat="1" ht="15.75">
      <c r="A94" s="3"/>
      <c r="B94" s="29"/>
      <c r="C94" s="29"/>
      <c r="D94" s="29"/>
      <c r="E94" s="40"/>
      <c r="F94" s="40"/>
      <c r="G94" s="40"/>
      <c r="H94" s="40"/>
      <c r="I94" s="40"/>
      <c r="J94" s="40"/>
      <c r="K94" s="40"/>
      <c r="L94" s="36"/>
      <c r="M94" s="3"/>
      <c r="N94" s="29"/>
      <c r="O94" s="3"/>
    </row>
    <row r="95" spans="1:15" s="37" customFormat="1" ht="15.75">
      <c r="A95" s="3"/>
      <c r="B95" s="29"/>
      <c r="C95" s="29"/>
      <c r="D95" s="29"/>
      <c r="E95" s="40"/>
      <c r="F95" s="40"/>
      <c r="G95" s="40"/>
      <c r="H95" s="40"/>
      <c r="I95" s="40"/>
      <c r="J95" s="40"/>
      <c r="K95" s="40"/>
      <c r="L95" s="36"/>
      <c r="M95" s="3"/>
      <c r="N95" s="29"/>
      <c r="O95" s="3"/>
    </row>
    <row r="96" spans="1:23" s="37" customFormat="1" ht="15.75">
      <c r="A96" s="3"/>
      <c r="B96" s="29"/>
      <c r="C96" s="29"/>
      <c r="D96" s="29"/>
      <c r="E96" s="40"/>
      <c r="F96" s="40"/>
      <c r="G96" s="40"/>
      <c r="H96" s="40"/>
      <c r="I96" s="40"/>
      <c r="J96" s="40"/>
      <c r="K96" s="40"/>
      <c r="L96" s="36"/>
      <c r="M96" s="3"/>
      <c r="N96" s="29"/>
      <c r="O96" s="3"/>
      <c r="P96" s="3"/>
      <c r="Q96" s="3"/>
      <c r="R96" s="3"/>
      <c r="S96" s="3"/>
      <c r="T96" s="3"/>
      <c r="U96" s="3"/>
      <c r="V96" s="3"/>
      <c r="W96" s="3"/>
    </row>
    <row r="97" spans="1:23" s="37" customFormat="1" ht="15.75">
      <c r="A97" s="3"/>
      <c r="B97" s="29"/>
      <c r="C97" s="29"/>
      <c r="D97" s="29"/>
      <c r="E97" s="40"/>
      <c r="F97" s="40"/>
      <c r="G97" s="40"/>
      <c r="H97" s="40"/>
      <c r="I97" s="40"/>
      <c r="J97" s="40"/>
      <c r="K97" s="40"/>
      <c r="L97" s="36"/>
      <c r="M97" s="3"/>
      <c r="N97" s="29"/>
      <c r="O97" s="3"/>
      <c r="P97" s="3"/>
      <c r="Q97" s="3"/>
      <c r="R97" s="3"/>
      <c r="S97" s="3"/>
      <c r="T97" s="3"/>
      <c r="U97" s="3"/>
      <c r="V97" s="3"/>
      <c r="W97" s="3"/>
    </row>
    <row r="98" spans="1:23" s="37" customFormat="1" ht="15.75">
      <c r="A98" s="3"/>
      <c r="B98" s="29"/>
      <c r="C98" s="29"/>
      <c r="D98" s="29"/>
      <c r="E98" s="39"/>
      <c r="F98" s="39"/>
      <c r="G98" s="39"/>
      <c r="H98" s="39"/>
      <c r="I98" s="39"/>
      <c r="J98" s="39"/>
      <c r="K98" s="39"/>
      <c r="L98" s="36"/>
      <c r="M98" s="3"/>
      <c r="N98" s="29"/>
      <c r="O98" s="3"/>
      <c r="P98" s="3"/>
      <c r="Q98" s="3"/>
      <c r="R98" s="3"/>
      <c r="S98" s="3"/>
      <c r="T98" s="3"/>
      <c r="U98" s="3"/>
      <c r="V98" s="3"/>
      <c r="W98" s="3"/>
    </row>
    <row r="99" spans="1:23" s="37" customFormat="1" ht="15.75">
      <c r="A99" s="3"/>
      <c r="B99" s="29"/>
      <c r="C99" s="29"/>
      <c r="D99" s="29"/>
      <c r="E99" s="40"/>
      <c r="F99" s="40"/>
      <c r="G99" s="40"/>
      <c r="H99" s="40"/>
      <c r="I99" s="40"/>
      <c r="J99" s="40"/>
      <c r="K99" s="40"/>
      <c r="L99" s="20"/>
      <c r="M99" s="3"/>
      <c r="N99" s="29"/>
      <c r="O99" s="3"/>
      <c r="P99" s="3"/>
      <c r="Q99" s="3"/>
      <c r="R99" s="3"/>
      <c r="S99" s="3"/>
      <c r="T99" s="3"/>
      <c r="U99" s="3"/>
      <c r="V99" s="3"/>
      <c r="W99" s="3"/>
    </row>
    <row r="100" spans="5:12" ht="15.75">
      <c r="E100" s="40"/>
      <c r="F100" s="40"/>
      <c r="G100" s="40"/>
      <c r="H100" s="40"/>
      <c r="I100" s="40"/>
      <c r="J100" s="40"/>
      <c r="K100" s="40"/>
      <c r="L100" s="37"/>
    </row>
    <row r="101" spans="5:12" ht="15.75">
      <c r="E101" s="40"/>
      <c r="F101" s="40"/>
      <c r="G101" s="40"/>
      <c r="H101" s="40"/>
      <c r="I101" s="40"/>
      <c r="J101" s="40"/>
      <c r="K101" s="40"/>
      <c r="L101" s="29"/>
    </row>
    <row r="102" spans="5:12" ht="15.75">
      <c r="E102" s="40"/>
      <c r="F102" s="40"/>
      <c r="G102" s="40"/>
      <c r="H102" s="40"/>
      <c r="I102" s="40"/>
      <c r="J102" s="40"/>
      <c r="K102" s="40"/>
      <c r="L102" s="37"/>
    </row>
    <row r="103" spans="5:12" ht="15.75">
      <c r="E103" s="40"/>
      <c r="F103" s="40"/>
      <c r="G103" s="40"/>
      <c r="H103" s="40"/>
      <c r="I103" s="40"/>
      <c r="J103" s="40"/>
      <c r="K103" s="40"/>
      <c r="L103" s="37"/>
    </row>
    <row r="104" spans="5:12" ht="15.75">
      <c r="E104" s="40"/>
      <c r="F104" s="40"/>
      <c r="G104" s="40"/>
      <c r="H104" s="40"/>
      <c r="I104" s="40"/>
      <c r="J104" s="40"/>
      <c r="K104" s="40"/>
      <c r="L104" s="37"/>
    </row>
    <row r="105" spans="5:12" ht="15.75">
      <c r="E105" s="39"/>
      <c r="F105" s="39"/>
      <c r="G105" s="39"/>
      <c r="H105" s="39"/>
      <c r="I105" s="39"/>
      <c r="J105" s="39"/>
      <c r="K105" s="39"/>
      <c r="L105" s="37"/>
    </row>
    <row r="106" spans="5:12" ht="15.75">
      <c r="E106" s="39"/>
      <c r="F106" s="39"/>
      <c r="G106" s="39"/>
      <c r="H106" s="39"/>
      <c r="I106" s="39"/>
      <c r="J106" s="39"/>
      <c r="K106" s="39"/>
      <c r="L106" s="37"/>
    </row>
    <row r="107" spans="5:12" ht="15.75">
      <c r="E107" s="40"/>
      <c r="F107" s="40"/>
      <c r="G107" s="40"/>
      <c r="H107" s="40"/>
      <c r="I107" s="40"/>
      <c r="J107" s="40"/>
      <c r="K107" s="40"/>
      <c r="L107" s="37"/>
    </row>
    <row r="108" spans="5:12" ht="15.75">
      <c r="E108" s="40"/>
      <c r="F108" s="40"/>
      <c r="G108" s="40"/>
      <c r="H108" s="40"/>
      <c r="I108" s="40"/>
      <c r="J108" s="40"/>
      <c r="K108" s="40"/>
      <c r="L108" s="37"/>
    </row>
    <row r="109" spans="5:11" ht="15.75">
      <c r="E109" s="45"/>
      <c r="F109" s="45"/>
      <c r="G109" s="45"/>
      <c r="H109" s="45"/>
      <c r="I109" s="45"/>
      <c r="J109" s="45"/>
      <c r="K109" s="45"/>
    </row>
    <row r="110" spans="5:11" ht="15.75">
      <c r="E110" s="43"/>
      <c r="F110" s="43"/>
      <c r="G110" s="43"/>
      <c r="H110" s="43"/>
      <c r="I110" s="43"/>
      <c r="J110" s="43"/>
      <c r="K110" s="43"/>
    </row>
    <row r="111" spans="5:11" ht="15.75">
      <c r="E111" s="44"/>
      <c r="F111" s="44"/>
      <c r="G111" s="44"/>
      <c r="H111" s="44"/>
      <c r="I111" s="44"/>
      <c r="J111" s="44"/>
      <c r="K111" s="44"/>
    </row>
    <row r="113" spans="5:11" ht="15.75">
      <c r="E113" s="44"/>
      <c r="F113" s="44"/>
      <c r="G113" s="44"/>
      <c r="H113" s="44"/>
      <c r="I113" s="44"/>
      <c r="J113" s="44"/>
      <c r="K113" s="44"/>
    </row>
    <row r="114" spans="5:11" ht="15.75">
      <c r="E114" s="44"/>
      <c r="F114" s="44"/>
      <c r="G114" s="44"/>
      <c r="H114" s="44"/>
      <c r="I114" s="44"/>
      <c r="J114" s="44"/>
      <c r="K114" s="44"/>
    </row>
    <row r="115" spans="5:11" ht="15.75">
      <c r="E115" s="44"/>
      <c r="F115" s="44"/>
      <c r="G115" s="44"/>
      <c r="H115" s="44"/>
      <c r="I115" s="44"/>
      <c r="J115" s="44"/>
      <c r="K115" s="44"/>
    </row>
    <row r="116" spans="5:11" ht="15.75">
      <c r="E116" s="44"/>
      <c r="F116" s="44"/>
      <c r="G116" s="44"/>
      <c r="H116" s="44"/>
      <c r="I116" s="44"/>
      <c r="J116" s="44"/>
      <c r="K116" s="44"/>
    </row>
    <row r="117" spans="5:11" ht="15.75">
      <c r="E117" s="44"/>
      <c r="F117" s="44"/>
      <c r="G117" s="44"/>
      <c r="H117" s="44"/>
      <c r="I117" s="44"/>
      <c r="J117" s="44"/>
      <c r="K117" s="44"/>
    </row>
    <row r="118" spans="5:11" ht="15.75">
      <c r="E118" s="44"/>
      <c r="F118" s="44"/>
      <c r="G118" s="44"/>
      <c r="H118" s="44"/>
      <c r="I118" s="44"/>
      <c r="J118" s="44"/>
      <c r="K118" s="44"/>
    </row>
    <row r="119" spans="5:11" ht="15.75">
      <c r="E119" s="44"/>
      <c r="F119" s="44"/>
      <c r="G119" s="44"/>
      <c r="H119" s="44"/>
      <c r="I119" s="44"/>
      <c r="J119" s="44"/>
      <c r="K119" s="44"/>
    </row>
  </sheetData>
  <mergeCells count="1">
    <mergeCell ref="N5:O5"/>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76"/>
  <sheetViews>
    <sheetView zoomScale="75" zoomScaleNormal="75" workbookViewId="0" topLeftCell="A1"/>
  </sheetViews>
  <sheetFormatPr defaultColWidth="11.421875" defaultRowHeight="12.75"/>
  <cols>
    <col min="1" max="1" width="92.140625" style="3" customWidth="1"/>
    <col min="2" max="2" width="19.7109375" style="29" customWidth="1"/>
    <col min="3" max="10" width="23.421875" style="20" hidden="1" customWidth="1"/>
    <col min="11" max="11" width="4.00390625" style="3" customWidth="1"/>
    <col min="12" max="12" width="17.8515625" style="3" customWidth="1"/>
    <col min="13" max="13" width="11.421875" style="3" customWidth="1"/>
    <col min="14" max="14" width="14.28125" style="3" customWidth="1"/>
    <col min="15" max="15" width="18.8515625" style="3" customWidth="1"/>
    <col min="16" max="16384" width="11.421875" style="3" customWidth="1"/>
  </cols>
  <sheetData>
    <row r="1" spans="1:86" ht="60" customHeight="1">
      <c r="A1" s="8"/>
      <c r="B1" s="9"/>
      <c r="C1" s="18"/>
      <c r="D1" s="18"/>
      <c r="E1" s="18"/>
      <c r="F1" s="18"/>
      <c r="G1" s="18"/>
      <c r="H1" s="18"/>
      <c r="I1" s="18"/>
      <c r="J1" s="18"/>
      <c r="K1" s="9"/>
      <c r="L1" s="9"/>
      <c r="M1" s="9"/>
      <c r="N1" s="10" t="s">
        <v>13</v>
      </c>
      <c r="O1" s="11">
        <f>Balance!O1</f>
        <v>1995</v>
      </c>
      <c r="P1" s="50"/>
      <c r="Q1" s="50"/>
      <c r="R1" s="50"/>
      <c r="S1" s="50"/>
      <c r="T1" s="50"/>
      <c r="U1" s="50"/>
      <c r="V1" s="50"/>
      <c r="W1" s="50"/>
      <c r="X1" s="50"/>
      <c r="Y1" s="50"/>
      <c r="Z1" s="50"/>
      <c r="AA1" s="50"/>
      <c r="AB1" s="50"/>
      <c r="AC1" s="50"/>
      <c r="AD1" s="50"/>
      <c r="AE1" s="50"/>
      <c r="AF1" s="50"/>
      <c r="AG1" s="50"/>
      <c r="AH1" s="50"/>
      <c r="AI1" s="50"/>
      <c r="AJ1" s="50"/>
      <c r="AK1" s="51"/>
      <c r="AL1" s="51"/>
      <c r="AM1" s="51"/>
      <c r="AN1" s="51"/>
      <c r="AO1" s="51"/>
      <c r="AP1" s="51"/>
      <c r="AQ1" s="51"/>
      <c r="AR1" s="51"/>
      <c r="AS1" s="51"/>
      <c r="AT1" s="51"/>
      <c r="AU1" s="51"/>
      <c r="AV1" s="51"/>
      <c r="AW1" s="51"/>
      <c r="AX1" s="51"/>
      <c r="AY1" s="51"/>
      <c r="AZ1" s="51"/>
      <c r="BA1" s="51"/>
      <c r="BB1" s="51"/>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row>
    <row r="2" spans="1:86" ht="12.95" customHeight="1" thickBot="1">
      <c r="A2" s="8"/>
      <c r="B2" s="9"/>
      <c r="C2" s="18"/>
      <c r="D2" s="18"/>
      <c r="E2" s="18"/>
      <c r="F2" s="18"/>
      <c r="G2" s="18"/>
      <c r="H2" s="18"/>
      <c r="I2" s="18"/>
      <c r="J2" s="18"/>
      <c r="K2" s="9"/>
      <c r="L2" s="9"/>
      <c r="M2" s="9"/>
      <c r="N2" s="12"/>
      <c r="O2" s="12"/>
      <c r="P2" s="50"/>
      <c r="Q2" s="50"/>
      <c r="R2" s="50"/>
      <c r="S2" s="50"/>
      <c r="T2" s="50"/>
      <c r="U2" s="50"/>
      <c r="V2" s="50"/>
      <c r="W2" s="50"/>
      <c r="X2" s="50"/>
      <c r="Y2" s="50"/>
      <c r="Z2" s="50"/>
      <c r="AA2" s="50"/>
      <c r="AB2" s="50"/>
      <c r="AC2" s="50"/>
      <c r="AD2" s="50"/>
      <c r="AE2" s="50"/>
      <c r="AF2" s="50"/>
      <c r="AG2" s="50"/>
      <c r="AH2" s="50"/>
      <c r="AI2" s="50"/>
      <c r="AJ2" s="50"/>
      <c r="AK2" s="51"/>
      <c r="AL2" s="51"/>
      <c r="AM2" s="51"/>
      <c r="AN2" s="51"/>
      <c r="AO2" s="51"/>
      <c r="AP2" s="51"/>
      <c r="AQ2" s="51"/>
      <c r="AR2" s="51"/>
      <c r="AS2" s="51"/>
      <c r="AT2" s="51"/>
      <c r="AU2" s="51"/>
      <c r="AV2" s="51"/>
      <c r="AW2" s="51"/>
      <c r="AX2" s="51"/>
      <c r="AY2" s="51"/>
      <c r="AZ2" s="51"/>
      <c r="BA2" s="51"/>
      <c r="BB2" s="51"/>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row>
    <row r="3" spans="1:86" ht="33" customHeight="1">
      <c r="A3" s="76" t="str">
        <f>"                                            "&amp;"ENTIDADES DE DERECHO PÚBLICO"</f>
        <v xml:space="preserve">                                            ENTIDADES DE DERECHO PÚBLICO</v>
      </c>
      <c r="B3" s="13"/>
      <c r="C3" s="18"/>
      <c r="D3" s="18"/>
      <c r="E3" s="18"/>
      <c r="F3" s="18"/>
      <c r="G3" s="18"/>
      <c r="H3" s="18"/>
      <c r="I3" s="18"/>
      <c r="J3" s="18"/>
      <c r="K3" s="13"/>
      <c r="L3" s="14"/>
      <c r="M3" s="14"/>
      <c r="N3" s="15"/>
      <c r="O3" s="16"/>
      <c r="P3" s="50"/>
      <c r="Q3" s="50"/>
      <c r="R3" s="50"/>
      <c r="S3" s="50"/>
      <c r="T3" s="50"/>
      <c r="U3" s="50"/>
      <c r="V3" s="50"/>
      <c r="W3" s="50"/>
      <c r="X3" s="50"/>
      <c r="Y3" s="50"/>
      <c r="Z3" s="50"/>
      <c r="AA3" s="50"/>
      <c r="AB3" s="50"/>
      <c r="AC3" s="50"/>
      <c r="AD3" s="50"/>
      <c r="AE3" s="50"/>
      <c r="AF3" s="50"/>
      <c r="AG3" s="50"/>
      <c r="AH3" s="50"/>
      <c r="AI3" s="50"/>
      <c r="AJ3" s="50"/>
      <c r="AK3" s="52"/>
      <c r="AL3" s="52"/>
      <c r="AM3" s="52"/>
      <c r="AN3" s="52"/>
      <c r="AO3" s="52"/>
      <c r="AP3" s="52"/>
      <c r="AQ3" s="52"/>
      <c r="AR3" s="52"/>
      <c r="AS3" s="52"/>
      <c r="AT3" s="52"/>
      <c r="AU3" s="52"/>
      <c r="AV3" s="52"/>
      <c r="AW3" s="52"/>
      <c r="AX3" s="52"/>
      <c r="AY3" s="52"/>
      <c r="AZ3" s="52"/>
      <c r="BA3" s="52"/>
      <c r="BB3" s="5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4" spans="1:86" ht="20.1" customHeight="1">
      <c r="A4" s="17" t="s">
        <v>36</v>
      </c>
      <c r="B4" s="18"/>
      <c r="C4" s="18"/>
      <c r="D4" s="18"/>
      <c r="E4" s="18"/>
      <c r="F4" s="18"/>
      <c r="G4" s="18"/>
      <c r="H4" s="18"/>
      <c r="I4" s="18"/>
      <c r="J4" s="18"/>
      <c r="K4" s="20"/>
      <c r="L4" s="50"/>
      <c r="M4" s="50"/>
      <c r="N4" s="50"/>
      <c r="O4" s="50"/>
      <c r="P4" s="3"/>
      <c r="Q4" s="3"/>
      <c r="R4" s="3"/>
      <c r="S4" s="3"/>
      <c r="T4" s="50"/>
      <c r="U4" s="50"/>
      <c r="V4" s="50"/>
      <c r="W4" s="50"/>
      <c r="X4" s="50"/>
      <c r="Y4" s="50"/>
      <c r="Z4" s="50"/>
      <c r="AA4" s="50"/>
      <c r="AB4" s="50"/>
      <c r="AC4" s="50"/>
      <c r="AD4" s="50"/>
      <c r="AE4" s="50"/>
      <c r="AF4" s="50"/>
      <c r="AG4" s="50"/>
      <c r="AH4" s="50"/>
      <c r="AI4" s="50"/>
      <c r="AJ4" s="50"/>
      <c r="AK4" s="52"/>
      <c r="AL4" s="52"/>
      <c r="AM4" s="52"/>
      <c r="AN4" s="52"/>
      <c r="AO4" s="52"/>
      <c r="AP4" s="52"/>
      <c r="AQ4" s="52"/>
      <c r="AR4" s="52"/>
      <c r="AS4" s="52"/>
      <c r="AT4" s="52"/>
      <c r="AU4" s="52"/>
      <c r="AV4" s="52"/>
      <c r="AW4" s="52"/>
      <c r="AX4" s="52"/>
      <c r="AY4" s="52"/>
      <c r="AZ4" s="52"/>
      <c r="BA4" s="52"/>
      <c r="BB4" s="5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90" ht="18" customHeight="1" thickBot="1">
      <c r="A5" s="21"/>
      <c r="B5" s="22"/>
      <c r="C5" s="46"/>
      <c r="D5" s="46"/>
      <c r="E5" s="46"/>
      <c r="F5" s="46"/>
      <c r="G5" s="46"/>
      <c r="H5" s="46"/>
      <c r="I5" s="46"/>
      <c r="J5" s="46"/>
      <c r="K5" s="22"/>
      <c r="L5" s="22"/>
      <c r="M5" s="22"/>
      <c r="N5" s="77" t="str">
        <f>"Población a 01/01/"&amp;O1</f>
        <v>Población a 01/01/1995</v>
      </c>
      <c r="O5" s="78">
        <f>Balance!N5</f>
        <v>3969401</v>
      </c>
      <c r="P5" s="3"/>
      <c r="Q5" s="3"/>
      <c r="R5" s="3"/>
      <c r="S5" s="3"/>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row>
    <row r="6" spans="1:86" ht="15" customHeight="1">
      <c r="A6" s="23"/>
      <c r="B6" s="24"/>
      <c r="C6" s="46"/>
      <c r="D6" s="46"/>
      <c r="E6" s="46"/>
      <c r="F6" s="46"/>
      <c r="G6" s="46"/>
      <c r="H6" s="46"/>
      <c r="I6" s="46"/>
      <c r="J6" s="46"/>
      <c r="K6" s="24"/>
      <c r="L6" s="24"/>
      <c r="M6" s="25"/>
      <c r="N6" s="19"/>
      <c r="O6" s="19"/>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row>
    <row r="7" spans="1:86" ht="12.95" customHeight="1">
      <c r="A7" s="23"/>
      <c r="B7" s="24"/>
      <c r="C7" s="46"/>
      <c r="D7" s="46"/>
      <c r="E7" s="46"/>
      <c r="F7" s="46"/>
      <c r="G7" s="46"/>
      <c r="H7" s="46"/>
      <c r="I7" s="46"/>
      <c r="J7" s="46"/>
      <c r="K7" s="24"/>
      <c r="L7" s="24"/>
      <c r="M7" s="24"/>
      <c r="N7" s="24"/>
      <c r="O7" s="2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row>
    <row r="8" spans="1:86" ht="21" customHeight="1">
      <c r="A8" s="26" t="s">
        <v>37</v>
      </c>
      <c r="B8" s="24"/>
      <c r="C8" s="46"/>
      <c r="D8" s="46"/>
      <c r="E8" s="46"/>
      <c r="F8" s="46"/>
      <c r="G8" s="46"/>
      <c r="H8" s="46"/>
      <c r="I8" s="46"/>
      <c r="J8" s="46"/>
      <c r="K8" s="24"/>
      <c r="L8" s="26" t="s">
        <v>57</v>
      </c>
      <c r="M8" s="24"/>
      <c r="N8" s="24"/>
      <c r="O8" s="2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86" ht="18" customHeight="1">
      <c r="A9" s="27"/>
      <c r="B9" s="24"/>
      <c r="C9" s="46">
        <v>22100</v>
      </c>
      <c r="D9" s="46">
        <v>22101</v>
      </c>
      <c r="E9" s="46">
        <v>22102</v>
      </c>
      <c r="F9" s="46">
        <v>22103</v>
      </c>
      <c r="G9" s="46">
        <v>22104</v>
      </c>
      <c r="H9" s="46">
        <v>22105</v>
      </c>
      <c r="I9" s="46">
        <v>22106</v>
      </c>
      <c r="J9" s="46">
        <v>22107</v>
      </c>
      <c r="K9" s="24"/>
      <c r="L9" s="26" t="s">
        <v>58</v>
      </c>
      <c r="M9" s="24"/>
      <c r="N9" s="24"/>
      <c r="O9" s="2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row>
    <row r="10" spans="1:86" ht="12.95" customHeight="1">
      <c r="A10" s="26"/>
      <c r="B10" s="24"/>
      <c r="C10" s="46" t="s">
        <v>74</v>
      </c>
      <c r="D10" s="46" t="s">
        <v>74</v>
      </c>
      <c r="E10" s="46" t="s">
        <v>74</v>
      </c>
      <c r="F10" s="46" t="s">
        <v>74</v>
      </c>
      <c r="G10" s="46" t="s">
        <v>74</v>
      </c>
      <c r="H10" s="46" t="s">
        <v>74</v>
      </c>
      <c r="I10" s="46" t="s">
        <v>74</v>
      </c>
      <c r="J10" s="46" t="s">
        <v>74</v>
      </c>
      <c r="K10" s="24"/>
      <c r="L10" s="24"/>
      <c r="M10" s="24"/>
      <c r="N10" s="24"/>
      <c r="O10" s="2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row>
    <row r="11" spans="1:15" ht="18" customHeight="1" thickBot="1">
      <c r="A11" s="28" t="s">
        <v>14</v>
      </c>
      <c r="B11" s="20"/>
      <c r="C11" s="46" t="s">
        <v>0</v>
      </c>
      <c r="D11" s="46" t="s">
        <v>179</v>
      </c>
      <c r="E11" s="46" t="s">
        <v>1</v>
      </c>
      <c r="F11" s="46" t="s">
        <v>2</v>
      </c>
      <c r="G11" s="46" t="s">
        <v>3</v>
      </c>
      <c r="H11" s="46" t="s">
        <v>4</v>
      </c>
      <c r="I11" s="46" t="s">
        <v>5</v>
      </c>
      <c r="J11" s="46" t="s">
        <v>6</v>
      </c>
      <c r="K11" s="20"/>
      <c r="L11" s="24"/>
      <c r="M11" s="20"/>
      <c r="O11" s="56"/>
    </row>
    <row r="12" spans="1:15" ht="33" customHeight="1">
      <c r="A12" s="57" t="s">
        <v>19</v>
      </c>
      <c r="B12" s="31">
        <f>O1</f>
        <v>1995</v>
      </c>
      <c r="C12" s="112"/>
      <c r="D12" s="112"/>
      <c r="E12" s="112"/>
      <c r="F12" s="112"/>
      <c r="G12" s="112"/>
      <c r="H12" s="112"/>
      <c r="I12" s="112"/>
      <c r="J12" s="112"/>
      <c r="K12" s="20"/>
      <c r="L12" s="105" t="s">
        <v>57</v>
      </c>
      <c r="M12" s="105"/>
      <c r="N12" s="58"/>
      <c r="O12" s="31">
        <f>O1</f>
        <v>1995</v>
      </c>
    </row>
    <row r="13" spans="1:15" ht="18" customHeight="1">
      <c r="A13" s="59" t="s">
        <v>81</v>
      </c>
      <c r="B13" s="60"/>
      <c r="C13" s="112"/>
      <c r="D13" s="112"/>
      <c r="E13" s="112"/>
      <c r="F13" s="112"/>
      <c r="G13" s="112"/>
      <c r="H13" s="112"/>
      <c r="I13" s="112"/>
      <c r="J13" s="112"/>
      <c r="K13" s="20"/>
      <c r="L13" s="61" t="s">
        <v>20</v>
      </c>
      <c r="M13" s="62"/>
      <c r="N13" s="63"/>
      <c r="O13" s="62"/>
    </row>
    <row r="14" spans="1:15" s="37" customFormat="1" ht="18" customHeight="1">
      <c r="A14" s="36" t="s">
        <v>75</v>
      </c>
      <c r="B14" s="48">
        <f>C14+D14+E14+F14+G14+H14+I14+J14</f>
        <v>0</v>
      </c>
      <c r="C14" s="47"/>
      <c r="D14" s="47"/>
      <c r="E14" s="47"/>
      <c r="F14" s="47"/>
      <c r="G14" s="47"/>
      <c r="H14" s="47"/>
      <c r="I14" s="47"/>
      <c r="J14" s="47"/>
      <c r="K14" s="36"/>
      <c r="L14" s="36"/>
      <c r="M14" s="20"/>
      <c r="N14" s="65"/>
      <c r="O14" s="20"/>
    </row>
    <row r="15" spans="1:15" s="37" customFormat="1" ht="18" customHeight="1">
      <c r="A15" s="36" t="s">
        <v>17</v>
      </c>
      <c r="B15" s="48">
        <f aca="true" t="shared" si="0" ref="B15:B24">C15+D15+E15+F15+G15+H15+I15+J15</f>
        <v>0</v>
      </c>
      <c r="C15" s="47">
        <f>C16+C17</f>
        <v>0</v>
      </c>
      <c r="D15" s="47">
        <f aca="true" t="shared" si="1" ref="D15:J15">D16+D17</f>
        <v>0</v>
      </c>
      <c r="E15" s="47">
        <f t="shared" si="1"/>
        <v>0</v>
      </c>
      <c r="F15" s="47">
        <f t="shared" si="1"/>
        <v>0</v>
      </c>
      <c r="G15" s="47">
        <f t="shared" si="1"/>
        <v>0</v>
      </c>
      <c r="H15" s="47">
        <f t="shared" si="1"/>
        <v>0</v>
      </c>
      <c r="I15" s="47">
        <f t="shared" si="1"/>
        <v>0</v>
      </c>
      <c r="J15" s="47">
        <f t="shared" si="1"/>
        <v>0</v>
      </c>
      <c r="K15" s="47"/>
      <c r="L15" s="36" t="s">
        <v>21</v>
      </c>
      <c r="O15" s="67">
        <f>IF((Balance!N43+Balance!N56)=0,"--",Balance!B52/(Balance!N43+Balance!N56))</f>
        <v>0.04717824907515754</v>
      </c>
    </row>
    <row r="16" spans="1:15" s="37" customFormat="1" ht="18" customHeight="1">
      <c r="A16" s="66" t="s">
        <v>76</v>
      </c>
      <c r="B16" s="48">
        <f t="shared" si="0"/>
        <v>0</v>
      </c>
      <c r="C16" s="47"/>
      <c r="D16" s="47"/>
      <c r="E16" s="47"/>
      <c r="F16" s="47"/>
      <c r="G16" s="47"/>
      <c r="H16" s="47"/>
      <c r="I16" s="47"/>
      <c r="J16" s="47"/>
      <c r="K16" s="36"/>
      <c r="L16" s="36" t="s">
        <v>22</v>
      </c>
      <c r="O16" s="67">
        <f>IF((Balance!N43+Balance!N56)=0,"--",(Balance!B43-Balance!B45-Balance!B46)/(Balance!N43+Balance!N56))</f>
        <v>1.040520417520137</v>
      </c>
    </row>
    <row r="17" spans="1:15" s="37" customFormat="1" ht="18" customHeight="1">
      <c r="A17" s="66" t="s">
        <v>77</v>
      </c>
      <c r="B17" s="48">
        <f t="shared" si="0"/>
        <v>0</v>
      </c>
      <c r="C17" s="47"/>
      <c r="D17" s="47"/>
      <c r="E17" s="47"/>
      <c r="F17" s="47"/>
      <c r="G17" s="47"/>
      <c r="H17" s="47"/>
      <c r="I17" s="47"/>
      <c r="J17" s="47"/>
      <c r="K17" s="36"/>
      <c r="L17" s="36" t="s">
        <v>23</v>
      </c>
      <c r="O17" s="67">
        <f>IF((Balance!N43+Balance!N56)=0,"--",Balance!B43/(Balance!N43+Balance!N56))</f>
        <v>1.0540341242924718</v>
      </c>
    </row>
    <row r="18" spans="1:15" s="37" customFormat="1" ht="18" customHeight="1">
      <c r="A18" s="36" t="s">
        <v>11</v>
      </c>
      <c r="B18" s="48">
        <f t="shared" si="0"/>
        <v>26165951.35</v>
      </c>
      <c r="C18" s="47" t="str">
        <f>'[1]2201'!$L$4</f>
        <v>565.569,68</v>
      </c>
      <c r="D18" s="47" t="str">
        <f>'[2]2201'!$L$4</f>
        <v>3.421.780,43</v>
      </c>
      <c r="E18" s="47" t="str">
        <f>'[3]2201'!$L$4</f>
        <v>13.660.632,51</v>
      </c>
      <c r="F18" s="47" t="str">
        <f>'[4]2201'!$L$4</f>
        <v>956.703,59</v>
      </c>
      <c r="G18" s="47" t="str">
        <f>'[5]2201'!$L$4</f>
        <v>1.906.007,72</v>
      </c>
      <c r="H18" s="47" t="str">
        <f>'[6]2201'!$L$4</f>
        <v>24.196,75</v>
      </c>
      <c r="I18" s="47" t="str">
        <f>'[7]2201'!$L$4</f>
        <v>0,00</v>
      </c>
      <c r="J18" s="47" t="str">
        <f>'[8]2201'!$L$4</f>
        <v>5.631.060,67</v>
      </c>
      <c r="K18" s="36"/>
      <c r="L18" s="36" t="s">
        <v>24</v>
      </c>
      <c r="O18" s="68">
        <f>Balance!B43-Balance!N43-Balance!N56</f>
        <v>7877502.50999999</v>
      </c>
    </row>
    <row r="19" spans="1:15" s="37" customFormat="1" ht="18" customHeight="1">
      <c r="A19" s="36" t="s">
        <v>78</v>
      </c>
      <c r="B19" s="48">
        <f t="shared" si="0"/>
        <v>0</v>
      </c>
      <c r="C19" s="47"/>
      <c r="D19" s="47"/>
      <c r="E19" s="47"/>
      <c r="F19" s="47"/>
      <c r="G19" s="47"/>
      <c r="H19" s="47"/>
      <c r="I19" s="47"/>
      <c r="J19" s="47"/>
      <c r="K19" s="36"/>
      <c r="L19" s="36" t="s">
        <v>25</v>
      </c>
      <c r="O19" s="69" t="str">
        <f>IF((B14+B15+B18+B19+B20+B22+B24)=0,"--",INT((Balance!B47+Balance!B48+Balance!B49)/(B14+B15+B18+B19+B20+B22+B24)*365)&amp;"  días")</f>
        <v>1180  días</v>
      </c>
    </row>
    <row r="20" spans="1:15" s="37" customFormat="1" ht="18" customHeight="1">
      <c r="A20" s="36" t="s">
        <v>12</v>
      </c>
      <c r="B20" s="48">
        <f t="shared" si="0"/>
        <v>0</v>
      </c>
      <c r="C20" s="47"/>
      <c r="D20" s="47"/>
      <c r="E20" s="47"/>
      <c r="F20" s="47"/>
      <c r="G20" s="47"/>
      <c r="H20" s="47"/>
      <c r="I20" s="47"/>
      <c r="J20" s="47"/>
      <c r="K20" s="36"/>
      <c r="L20" s="36" t="s">
        <v>26</v>
      </c>
      <c r="O20" s="69" t="str">
        <f>IF((-B37-B41-B49-B50)=0,"--",(INT((Balance!N43-Balance!N52)/(-B37-B41-B49-B50)*365)&amp;"  días"))</f>
        <v>320  días</v>
      </c>
    </row>
    <row r="21" spans="1:15" s="37" customFormat="1" ht="18" customHeight="1">
      <c r="A21" s="36" t="s">
        <v>55</v>
      </c>
      <c r="B21" s="48">
        <f t="shared" si="0"/>
        <v>-6300337.77</v>
      </c>
      <c r="C21" s="47">
        <f>'[1]2201'!$L$9-'[1]2201'!$D$4</f>
        <v>0</v>
      </c>
      <c r="D21" s="47">
        <f>'[2]2201'!$L$9-'[2]2201'!$D$4</f>
        <v>0</v>
      </c>
      <c r="E21" s="47">
        <f>'[3]2201'!$L$9-'[3]2201'!$D$4</f>
        <v>0</v>
      </c>
      <c r="F21" s="47">
        <f>'[4]2201'!$L$9-'[4]2201'!$D$4</f>
        <v>0</v>
      </c>
      <c r="G21" s="47">
        <f>'[5]2201'!$L$9-'[5]2201'!$D$4</f>
        <v>0</v>
      </c>
      <c r="H21" s="47">
        <f>'[6]2201'!$L$9-'[6]2201'!$D$4</f>
        <v>-6300337.77</v>
      </c>
      <c r="I21" s="47">
        <f>'[7]2201'!$L$9-'[7]2201'!$D$4</f>
        <v>0</v>
      </c>
      <c r="J21" s="47">
        <f>'[8]2201'!$L$9-'[8]2201'!$D$4</f>
        <v>0</v>
      </c>
      <c r="K21" s="36"/>
      <c r="L21" s="36" t="s">
        <v>27</v>
      </c>
      <c r="O21" s="69" t="str">
        <f>IF((-B26-B29-B32-B34-B36)=0,"--",(INT((+Balance!N47+Balance!N48+Balance!N49+Balance!N50+Balance!N51+Balance!N53)/(-B26-B29-B32-B34-B36)*365)&amp;"  días"))</f>
        <v>228  días</v>
      </c>
    </row>
    <row r="22" spans="1:12" s="37" customFormat="1" ht="18" customHeight="1">
      <c r="A22" s="36" t="s">
        <v>130</v>
      </c>
      <c r="B22" s="48">
        <f t="shared" si="0"/>
        <v>13813408.79</v>
      </c>
      <c r="C22" s="47">
        <f>'[1]2201'!$L$10+'[1]2201'!$L$11</f>
        <v>698374.69</v>
      </c>
      <c r="D22" s="47">
        <f>'[2]2201'!$L$10+'[2]2201'!$L$11</f>
        <v>3269830.19</v>
      </c>
      <c r="E22" s="47">
        <f>'[3]2201'!$L$10+'[3]2201'!$L$11</f>
        <v>911999.81</v>
      </c>
      <c r="F22" s="47">
        <f>'[4]2201'!$L$10+'[4]2201'!$L$11</f>
        <v>0</v>
      </c>
      <c r="G22" s="47">
        <f>'[5]2201'!$L$10+'[5]2201'!$L$11</f>
        <v>1003678.19</v>
      </c>
      <c r="H22" s="47">
        <f>'[6]2201'!$L$10+'[6]2201'!$L$11</f>
        <v>148107.41</v>
      </c>
      <c r="I22" s="47">
        <f>'[7]2201'!$L$10+'[7]2201'!$L$11</f>
        <v>0</v>
      </c>
      <c r="J22" s="47">
        <f>'[8]2201'!$L$10+'[8]2201'!$L$11</f>
        <v>7781418.5</v>
      </c>
      <c r="K22" s="36"/>
      <c r="L22" s="36"/>
    </row>
    <row r="23" spans="1:15" s="37" customFormat="1" ht="18" customHeight="1">
      <c r="A23" s="36" t="s">
        <v>131</v>
      </c>
      <c r="B23" s="48">
        <f t="shared" si="0"/>
        <v>0</v>
      </c>
      <c r="C23" s="47"/>
      <c r="D23" s="47"/>
      <c r="E23" s="47"/>
      <c r="F23" s="47"/>
      <c r="G23" s="47"/>
      <c r="H23" s="47"/>
      <c r="I23" s="47"/>
      <c r="J23" s="47"/>
      <c r="K23" s="36"/>
      <c r="L23" s="61" t="s">
        <v>28</v>
      </c>
      <c r="M23" s="61"/>
      <c r="N23" s="61"/>
      <c r="O23" s="61"/>
    </row>
    <row r="24" spans="1:15" s="37" customFormat="1" ht="18" customHeight="1">
      <c r="A24" s="36" t="s">
        <v>132</v>
      </c>
      <c r="B24" s="48">
        <f t="shared" si="0"/>
        <v>0</v>
      </c>
      <c r="C24" s="47"/>
      <c r="D24" s="47"/>
      <c r="E24" s="47"/>
      <c r="F24" s="47"/>
      <c r="G24" s="47"/>
      <c r="H24" s="47"/>
      <c r="I24" s="47"/>
      <c r="J24" s="47"/>
      <c r="K24" s="36"/>
      <c r="L24" s="36"/>
      <c r="M24" s="36"/>
      <c r="N24" s="36"/>
      <c r="O24" s="36"/>
    </row>
    <row r="25" spans="1:15" s="37" customFormat="1" ht="18" customHeight="1">
      <c r="A25" s="71" t="s">
        <v>133</v>
      </c>
      <c r="B25" s="114">
        <f>C25+D25+E25+F25+G25+H25+I25+J25</f>
        <v>33679022.370000005</v>
      </c>
      <c r="C25" s="47">
        <f>C14+C15+C18+C19+C20+C21+C22+C23+C24</f>
        <v>1263944.37</v>
      </c>
      <c r="D25" s="47">
        <f aca="true" t="shared" si="2" ref="D25:J25">D14+D15+D18+D19+D20+D21+D22+D23+D24</f>
        <v>6691610.62</v>
      </c>
      <c r="E25" s="47">
        <f t="shared" si="2"/>
        <v>14572632.32</v>
      </c>
      <c r="F25" s="47">
        <f t="shared" si="2"/>
        <v>956703.59</v>
      </c>
      <c r="G25" s="47">
        <f t="shared" si="2"/>
        <v>2909685.91</v>
      </c>
      <c r="H25" s="47">
        <f t="shared" si="2"/>
        <v>-6128033.609999999</v>
      </c>
      <c r="I25" s="47">
        <f t="shared" si="2"/>
        <v>0</v>
      </c>
      <c r="J25" s="47">
        <f t="shared" si="2"/>
        <v>13412479.17</v>
      </c>
      <c r="K25" s="36"/>
      <c r="L25" s="36" t="s">
        <v>29</v>
      </c>
      <c r="O25" s="68">
        <f>(Balance!N31+Balance!N33+Balance!N43+Balance!N56)/Cuenta!O5</f>
        <v>75.6819077588785</v>
      </c>
    </row>
    <row r="26" spans="1:15" s="37" customFormat="1" ht="18" customHeight="1">
      <c r="A26" s="36" t="s">
        <v>134</v>
      </c>
      <c r="B26" s="48">
        <f>C26+D26+E26+F26+G26+H26+I26+J26</f>
        <v>-45986080.83999999</v>
      </c>
      <c r="C26" s="47">
        <f aca="true" t="shared" si="3" ref="C26:J26">C27+C28</f>
        <v>-3533449.0700000003</v>
      </c>
      <c r="D26" s="47">
        <f>D27+D28</f>
        <v>-5334692.66</v>
      </c>
      <c r="E26" s="47">
        <f t="shared" si="3"/>
        <v>-27825856.740000002</v>
      </c>
      <c r="F26" s="47">
        <f t="shared" si="3"/>
        <v>-1440665.51</v>
      </c>
      <c r="G26" s="47">
        <f t="shared" si="3"/>
        <v>-2915263.3</v>
      </c>
      <c r="H26" s="47">
        <f t="shared" si="3"/>
        <v>-2320087.0300000003</v>
      </c>
      <c r="I26" s="47">
        <f t="shared" si="3"/>
        <v>-850792.73</v>
      </c>
      <c r="J26" s="47">
        <f t="shared" si="3"/>
        <v>-1765273.8</v>
      </c>
      <c r="K26" s="36"/>
      <c r="L26" s="36" t="s">
        <v>30</v>
      </c>
      <c r="O26" s="67">
        <f>(Balance!N31+Balance!N33+Balance!N43+Balance!N56)/Balance!N58</f>
        <v>0.43775112815436834</v>
      </c>
    </row>
    <row r="27" spans="1:15" s="37" customFormat="1" ht="18" customHeight="1">
      <c r="A27" s="66" t="s">
        <v>79</v>
      </c>
      <c r="B27" s="48">
        <f aca="true" t="shared" si="4" ref="B27:B36">C27+D27+E27+F27+G27+H27+I27+J27</f>
        <v>-32823932.210000005</v>
      </c>
      <c r="C27" s="47">
        <f>-'[1]2201'!$D$11</f>
        <v>-2715293.31</v>
      </c>
      <c r="D27" s="47">
        <f>-'[2]2201'!$D$11</f>
        <v>-4173294.54</v>
      </c>
      <c r="E27" s="47">
        <f>-'[3]2201'!$D$11</f>
        <v>-18669214.96</v>
      </c>
      <c r="F27" s="47">
        <f>-'[4]2201'!$D$11</f>
        <v>-1116104.68</v>
      </c>
      <c r="G27" s="47">
        <f>-'[5]2201'!$D$11</f>
        <v>-2286051.71</v>
      </c>
      <c r="H27" s="47">
        <f>-'[6]2201'!$D$11</f>
        <v>-1830196.05</v>
      </c>
      <c r="I27" s="47">
        <f>-'[7]2201'!$D$11</f>
        <v>-672418.35</v>
      </c>
      <c r="J27" s="47">
        <f>-'[8]2201'!$D$11</f>
        <v>-1361358.61</v>
      </c>
      <c r="K27" s="70"/>
      <c r="L27" s="36" t="s">
        <v>31</v>
      </c>
      <c r="O27" s="67">
        <f>IF((Balance!N31+Balance!N33)=0,"--",(Balance!N43+Balance!N56)/(Balance!N31+Balance!N33))</f>
        <v>0.9428502245762422</v>
      </c>
    </row>
    <row r="28" spans="1:15" s="37" customFormat="1" ht="18" customHeight="1">
      <c r="A28" s="66" t="s">
        <v>80</v>
      </c>
      <c r="B28" s="48">
        <f t="shared" si="4"/>
        <v>-13162148.63</v>
      </c>
      <c r="C28" s="47">
        <f>-'[1]2201'!$D$12</f>
        <v>-818155.76</v>
      </c>
      <c r="D28" s="47">
        <f>-'[2]2201'!$D$12</f>
        <v>-1161398.12</v>
      </c>
      <c r="E28" s="47">
        <f>-'[3]2201'!$D$12</f>
        <v>-9156641.78</v>
      </c>
      <c r="F28" s="47">
        <f>-'[4]2201'!$D$12</f>
        <v>-324560.83</v>
      </c>
      <c r="G28" s="47">
        <f>-'[5]2201'!$D$12</f>
        <v>-629211.59</v>
      </c>
      <c r="H28" s="47">
        <f>-'[6]2201'!$D$12</f>
        <v>-489890.98</v>
      </c>
      <c r="I28" s="47">
        <f>-'[7]2201'!$D$12</f>
        <v>-178374.38</v>
      </c>
      <c r="J28" s="47">
        <f>-'[8]2201'!$D$12</f>
        <v>-403915.19</v>
      </c>
      <c r="K28" s="70"/>
      <c r="L28" s="36" t="s">
        <v>59</v>
      </c>
      <c r="O28" s="67">
        <f>(Balance!B13+Balance!B31+Balance!B33+Balance!B15)/(Balance!N13+Balance!N25+Balance!N27+Balance!N29)</f>
        <v>1.380320945369811</v>
      </c>
    </row>
    <row r="29" spans="1:15" s="37" customFormat="1" ht="18" customHeight="1">
      <c r="A29" s="36" t="s">
        <v>135</v>
      </c>
      <c r="B29" s="48">
        <f t="shared" si="4"/>
        <v>0</v>
      </c>
      <c r="C29" s="47">
        <f aca="true" t="shared" si="5" ref="C29:J29">C30+C31</f>
        <v>0</v>
      </c>
      <c r="D29" s="47">
        <f t="shared" si="5"/>
        <v>0</v>
      </c>
      <c r="E29" s="47">
        <f t="shared" si="5"/>
        <v>0</v>
      </c>
      <c r="F29" s="47">
        <f t="shared" si="5"/>
        <v>0</v>
      </c>
      <c r="G29" s="47">
        <f t="shared" si="5"/>
        <v>0</v>
      </c>
      <c r="H29" s="47">
        <f t="shared" si="5"/>
        <v>0</v>
      </c>
      <c r="I29" s="47">
        <f t="shared" si="5"/>
        <v>0</v>
      </c>
      <c r="J29" s="47">
        <f t="shared" si="5"/>
        <v>0</v>
      </c>
      <c r="K29" s="70"/>
      <c r="L29" s="37" t="s">
        <v>60</v>
      </c>
      <c r="O29" s="67">
        <f>Balance!B58/(Balance!N31+Balance!N33+Balance!N43+Balance!N56)</f>
        <v>2.284403021909199</v>
      </c>
    </row>
    <row r="30" spans="1:15" s="37" customFormat="1" ht="18" customHeight="1">
      <c r="A30" s="66" t="s">
        <v>76</v>
      </c>
      <c r="B30" s="48">
        <f t="shared" si="4"/>
        <v>0</v>
      </c>
      <c r="C30" s="47"/>
      <c r="D30" s="47"/>
      <c r="E30" s="47"/>
      <c r="F30" s="47"/>
      <c r="G30" s="47"/>
      <c r="H30" s="47"/>
      <c r="I30" s="47"/>
      <c r="J30" s="47"/>
      <c r="K30" s="70"/>
      <c r="L30" s="36" t="s">
        <v>61</v>
      </c>
      <c r="O30" s="67">
        <f>IF((Balance!N33+Balance!N31)=0,"--",(Balance!B19+Balance!B23)/(Balance!N33+Balance!N31))</f>
        <v>2.5812463328793265</v>
      </c>
    </row>
    <row r="31" spans="1:15" s="37" customFormat="1" ht="18" customHeight="1">
      <c r="A31" s="66" t="s">
        <v>77</v>
      </c>
      <c r="B31" s="48">
        <f t="shared" si="4"/>
        <v>0</v>
      </c>
      <c r="C31" s="47"/>
      <c r="D31" s="47"/>
      <c r="E31" s="47"/>
      <c r="F31" s="47"/>
      <c r="G31" s="47"/>
      <c r="H31" s="47"/>
      <c r="I31" s="47"/>
      <c r="J31" s="47"/>
      <c r="K31" s="70"/>
      <c r="L31" s="37" t="s">
        <v>62</v>
      </c>
      <c r="O31" s="67">
        <f>(B61-B35-B42-B51-B52-B54)/Balance!B58</f>
        <v>-0.1246963176563336</v>
      </c>
    </row>
    <row r="32" spans="1:15" s="37" customFormat="1" ht="18" customHeight="1">
      <c r="A32" s="36" t="s">
        <v>136</v>
      </c>
      <c r="B32" s="48">
        <f t="shared" si="4"/>
        <v>-41419433.739999995</v>
      </c>
      <c r="C32" s="47">
        <f>-'[1]2201'!$D$5</f>
        <v>-29108051.34</v>
      </c>
      <c r="D32" s="47">
        <f>-'[2]2201'!$D$5</f>
        <v>-165959.3</v>
      </c>
      <c r="E32" s="47">
        <f>-'[3]2201'!$D$5</f>
        <v>-1390369.38</v>
      </c>
      <c r="F32" s="47">
        <f>-'[4]2201'!$D$5</f>
        <v>-1194711.95</v>
      </c>
      <c r="G32" s="47">
        <f>-'[5]2201'!$D$5</f>
        <v>-4939904.8</v>
      </c>
      <c r="H32" s="47">
        <f>-'[6]2201'!$D$5</f>
        <v>-2284747.51</v>
      </c>
      <c r="I32" s="47">
        <f>-'[7]2201'!$D$5</f>
        <v>0</v>
      </c>
      <c r="J32" s="47">
        <f>-'[8]2201'!$D$5</f>
        <v>-2335689.46</v>
      </c>
      <c r="K32" s="70"/>
      <c r="L32" s="37" t="s">
        <v>63</v>
      </c>
      <c r="O32" s="67">
        <f>(Balance!B13+Balance!B15+Balance!B31+Balance!B33)/(Balance!N13+Balance!N25+Balance!N27+Balance!N29+Balance!N31+Balance!N33)</f>
        <v>0.9854248306696359</v>
      </c>
    </row>
    <row r="33" spans="1:15" s="37" customFormat="1" ht="18" customHeight="1">
      <c r="A33" s="36" t="s">
        <v>137</v>
      </c>
      <c r="B33" s="48">
        <f t="shared" si="4"/>
        <v>-646742.25</v>
      </c>
      <c r="C33" s="47">
        <f>-'[1]2201'!$D$14</f>
        <v>0</v>
      </c>
      <c r="D33" s="47">
        <f>-'[2]2201'!$D$14</f>
        <v>0</v>
      </c>
      <c r="E33" s="47">
        <f>-'[3]2201'!$D$14</f>
        <v>41445.79</v>
      </c>
      <c r="F33" s="47">
        <f>-'[4]2201'!$D$14</f>
        <v>-32026.52</v>
      </c>
      <c r="G33" s="47">
        <f>-'[5]2201'!$D$14</f>
        <v>0</v>
      </c>
      <c r="H33" s="47">
        <f>-'[6]2201'!$D$14</f>
        <v>0</v>
      </c>
      <c r="I33" s="47">
        <f>-'[7]2201'!$D$14</f>
        <v>0</v>
      </c>
      <c r="J33" s="47">
        <f>-'[8]2201'!$D$14</f>
        <v>-656161.52</v>
      </c>
      <c r="K33" s="70"/>
      <c r="L33" s="37" t="s">
        <v>64</v>
      </c>
      <c r="O33" s="67">
        <f>(Balance!N13+Balance!N25+Balance!N27+Balance!N29)/(Balance!N31+Balance!N33+Balance!N43+Balance!N56)</f>
        <v>1.2844030219091995</v>
      </c>
    </row>
    <row r="34" spans="1:15" s="37" customFormat="1" ht="18" customHeight="1">
      <c r="A34" s="36" t="s">
        <v>138</v>
      </c>
      <c r="B34" s="48">
        <f t="shared" si="4"/>
        <v>-43714755.56</v>
      </c>
      <c r="C34" s="47">
        <f>-'[1]2201'!$D$18</f>
        <v>-2928283.8</v>
      </c>
      <c r="D34" s="47">
        <f>-'[2]2201'!$D$18</f>
        <v>-5524739.47</v>
      </c>
      <c r="E34" s="47">
        <f>-'[3]2201'!$D$18</f>
        <v>-9404138.57</v>
      </c>
      <c r="F34" s="47">
        <f>-'[4]2201'!$D$18</f>
        <v>-3088426</v>
      </c>
      <c r="G34" s="47">
        <f>-'[5]2201'!$D$18</f>
        <v>-3514340.15</v>
      </c>
      <c r="H34" s="47">
        <f>-'[6]2201'!$D$18</f>
        <v>-11004778.05</v>
      </c>
      <c r="I34" s="47">
        <f>-'[7]2201'!$D$18</f>
        <v>-373889.63</v>
      </c>
      <c r="J34" s="47">
        <f>-'[8]2201'!$D$18</f>
        <v>-7876159.89</v>
      </c>
      <c r="K34" s="70"/>
      <c r="L34" s="37" t="s">
        <v>65</v>
      </c>
      <c r="O34" s="67">
        <f>(Balance!N43+Balance!N56)/(Balance!N31+Balance!N33+Balance!N43+Balance!N56)</f>
        <v>0.4852922848347142</v>
      </c>
    </row>
    <row r="35" spans="1:11" s="37" customFormat="1" ht="18" customHeight="1">
      <c r="A35" s="36" t="s">
        <v>139</v>
      </c>
      <c r="B35" s="48">
        <f t="shared" si="4"/>
        <v>-21294013.77</v>
      </c>
      <c r="C35" s="47">
        <f>-'[1]2201'!$D$13</f>
        <v>-1079560.83</v>
      </c>
      <c r="D35" s="47">
        <f>-'[2]2201'!$D$13</f>
        <v>-2648094.71</v>
      </c>
      <c r="E35" s="47">
        <f>-'[3]2201'!$D$13</f>
        <v>-14003804.41</v>
      </c>
      <c r="F35" s="47">
        <f>-'[4]2201'!$D$13</f>
        <v>-254816.44</v>
      </c>
      <c r="G35" s="47">
        <f>-'[5]2201'!$D$13</f>
        <v>-202985.83</v>
      </c>
      <c r="H35" s="47">
        <f>-'[6]2201'!$D$13</f>
        <v>-2888091.55</v>
      </c>
      <c r="I35" s="47">
        <f>-'[7]2201'!$D$13</f>
        <v>-57871.46</v>
      </c>
      <c r="J35" s="47">
        <f>-'[8]2201'!$D$13</f>
        <v>-158788.54</v>
      </c>
      <c r="K35" s="70"/>
    </row>
    <row r="36" spans="1:11" s="37" customFormat="1" ht="18" customHeight="1">
      <c r="A36" s="36" t="s">
        <v>140</v>
      </c>
      <c r="B36" s="48">
        <f t="shared" si="4"/>
        <v>0</v>
      </c>
      <c r="C36" s="47"/>
      <c r="D36" s="47"/>
      <c r="E36" s="47"/>
      <c r="F36" s="47"/>
      <c r="G36" s="47"/>
      <c r="H36" s="47"/>
      <c r="I36" s="47"/>
      <c r="J36" s="47"/>
      <c r="K36" s="70"/>
    </row>
    <row r="37" spans="1:15" s="37" customFormat="1" ht="18" customHeight="1">
      <c r="A37" s="71" t="s">
        <v>141</v>
      </c>
      <c r="B37" s="114">
        <f>C37+D37+E37+F37+G37+H37+I37+J37</f>
        <v>-153061026.16</v>
      </c>
      <c r="C37" s="47">
        <f>C26+C29+C32+C33+C34+C35+C36</f>
        <v>-36649345.04</v>
      </c>
      <c r="D37" s="47">
        <f aca="true" t="shared" si="6" ref="D37:J37">D26+D29+D32+D33+D34+D35+D36</f>
        <v>-13673486.14</v>
      </c>
      <c r="E37" s="47">
        <f t="shared" si="6"/>
        <v>-52582723.31</v>
      </c>
      <c r="F37" s="47">
        <f t="shared" si="6"/>
        <v>-6010646.420000001</v>
      </c>
      <c r="G37" s="47">
        <f t="shared" si="6"/>
        <v>-11572494.08</v>
      </c>
      <c r="H37" s="47">
        <f t="shared" si="6"/>
        <v>-18497704.14</v>
      </c>
      <c r="I37" s="47">
        <f t="shared" si="6"/>
        <v>-1282553.8199999998</v>
      </c>
      <c r="J37" s="47">
        <f t="shared" si="6"/>
        <v>-12792073.209999997</v>
      </c>
      <c r="K37" s="70"/>
      <c r="L37" s="61" t="s">
        <v>32</v>
      </c>
      <c r="M37" s="61"/>
      <c r="N37" s="61"/>
      <c r="O37" s="61"/>
    </row>
    <row r="38" spans="1:15" s="37" customFormat="1" ht="18" customHeight="1">
      <c r="A38" s="74" t="s">
        <v>38</v>
      </c>
      <c r="B38" s="118">
        <f>C38+D38+E38+F38+G38+H38+I38+J38</f>
        <v>-119382003.78999999</v>
      </c>
      <c r="C38" s="47">
        <f aca="true" t="shared" si="7" ref="C38:J38">C25+C37</f>
        <v>-35385400.67</v>
      </c>
      <c r="D38" s="47">
        <f t="shared" si="7"/>
        <v>-6981875.5200000005</v>
      </c>
      <c r="E38" s="47">
        <f t="shared" si="7"/>
        <v>-38010090.99</v>
      </c>
      <c r="F38" s="47">
        <f t="shared" si="7"/>
        <v>-5053942.830000001</v>
      </c>
      <c r="G38" s="47">
        <f t="shared" si="7"/>
        <v>-8662808.17</v>
      </c>
      <c r="H38" s="47">
        <f t="shared" si="7"/>
        <v>-24625737.75</v>
      </c>
      <c r="I38" s="47">
        <f t="shared" si="7"/>
        <v>-1282553.8199999998</v>
      </c>
      <c r="J38" s="47">
        <f t="shared" si="7"/>
        <v>620405.9600000028</v>
      </c>
      <c r="K38" s="70"/>
      <c r="L38" s="36"/>
      <c r="M38" s="36"/>
      <c r="N38" s="36"/>
      <c r="O38" s="36"/>
    </row>
    <row r="39" spans="1:15" s="37" customFormat="1" ht="18" customHeight="1">
      <c r="A39" s="36" t="s">
        <v>142</v>
      </c>
      <c r="B39" s="48">
        <f aca="true" t="shared" si="8" ref="B39:B60">C39+D39+E39+F39+G39+H39+I39+J39</f>
        <v>23102696.45</v>
      </c>
      <c r="C39" s="47" t="str">
        <f>'[1]2201'!$L$34</f>
        <v>1.063.037,00</v>
      </c>
      <c r="D39" s="47" t="str">
        <f>'[2]2201'!$L$34</f>
        <v>294.814,59</v>
      </c>
      <c r="E39" s="47" t="str">
        <f>'[3]2201'!$L$34</f>
        <v>8.849.614,75</v>
      </c>
      <c r="F39" s="47" t="str">
        <f>'[4]2201'!$L$34</f>
        <v>254.816,44</v>
      </c>
      <c r="G39" s="47" t="str">
        <f>'[5]2201'!$L$34</f>
        <v>202.985,83</v>
      </c>
      <c r="H39" s="47" t="str">
        <f>'[6]2201'!$L$34</f>
        <v>12.192.582,31</v>
      </c>
      <c r="I39" s="47" t="str">
        <f>'[7]2201'!$L$34</f>
        <v>23.950,33</v>
      </c>
      <c r="J39" s="47" t="str">
        <f>'[8]2201'!$L$34</f>
        <v>220.895,20</v>
      </c>
      <c r="K39" s="36"/>
      <c r="L39" s="36" t="s">
        <v>33</v>
      </c>
      <c r="O39" s="67">
        <f>IF(Balance!N13&lt;0,B61/ABS(Balance!N13),B61/Balance!N13)</f>
        <v>-0.8676843087255718</v>
      </c>
    </row>
    <row r="40" spans="1:15" s="37" customFormat="1" ht="18" customHeight="1">
      <c r="A40" s="36" t="s">
        <v>143</v>
      </c>
      <c r="B40" s="48">
        <f t="shared" si="8"/>
        <v>6343696.569999999</v>
      </c>
      <c r="C40" s="47">
        <f>'[1]2201'!$L35+'[1]2201'!$L36</f>
        <v>4356485.39</v>
      </c>
      <c r="D40" s="47">
        <f>'[2]2201'!$L35+'[2]2201'!$L36</f>
        <v>257.56</v>
      </c>
      <c r="E40" s="47">
        <f>'[3]2201'!$L35+'[3]2201'!$L36</f>
        <v>210528.53</v>
      </c>
      <c r="F40" s="47">
        <f>'[4]2201'!$L35+'[4]2201'!$L36</f>
        <v>19222.91</v>
      </c>
      <c r="G40" s="47">
        <f>'[5]2201'!$L35+'[5]2201'!$L36</f>
        <v>1460.46</v>
      </c>
      <c r="H40" s="47">
        <f>'[6]2201'!$L35+'[6]2201'!$L36</f>
        <v>258236.87</v>
      </c>
      <c r="I40" s="47">
        <f>'[7]2201'!$L35+'[7]2201'!$L36</f>
        <v>0</v>
      </c>
      <c r="J40" s="47">
        <f>'[8]2201'!$L35+'[8]2201'!$L36</f>
        <v>1497504.8499999999</v>
      </c>
      <c r="K40" s="36"/>
      <c r="L40" s="37" t="s">
        <v>66</v>
      </c>
      <c r="O40" s="67">
        <f>B14/B25</f>
        <v>0</v>
      </c>
    </row>
    <row r="41" spans="1:15" s="37" customFormat="1" ht="18" customHeight="1">
      <c r="A41" s="36" t="s">
        <v>144</v>
      </c>
      <c r="B41" s="48">
        <f t="shared" si="8"/>
        <v>-2318573.6799999997</v>
      </c>
      <c r="C41" s="47">
        <f>-'[1]2201'!$D36-'[1]2201'!$D37</f>
        <v>-179856</v>
      </c>
      <c r="D41" s="47">
        <f>-'[2]2201'!$D36-'[2]2201'!$D37</f>
        <v>-1357.09</v>
      </c>
      <c r="E41" s="47">
        <f>-'[3]2201'!$D36-'[3]2201'!$D37</f>
        <v>-624163.09</v>
      </c>
      <c r="F41" s="47">
        <f>-'[4]2201'!$D36-'[4]2201'!$D37</f>
        <v>0</v>
      </c>
      <c r="G41" s="47">
        <f>-'[5]2201'!$D36-'[5]2201'!$D37</f>
        <v>-27093.63</v>
      </c>
      <c r="H41" s="47">
        <f>-'[6]2201'!$D36-'[6]2201'!$D37</f>
        <v>-230662.43</v>
      </c>
      <c r="I41" s="47">
        <f>-'[7]2201'!$D36-'[7]2201'!$D37</f>
        <v>0</v>
      </c>
      <c r="J41" s="47">
        <f>-'[8]2201'!$D36-'[8]2201'!$D37</f>
        <v>-1255441.44</v>
      </c>
      <c r="K41" s="36"/>
      <c r="L41" s="37" t="s">
        <v>67</v>
      </c>
      <c r="O41" s="67">
        <f>B15/B25</f>
        <v>0</v>
      </c>
    </row>
    <row r="42" spans="1:15" s="37" customFormat="1" ht="18" customHeight="1">
      <c r="A42" s="36" t="s">
        <v>145</v>
      </c>
      <c r="B42" s="48">
        <f t="shared" si="8"/>
        <v>-1697907.1600000001</v>
      </c>
      <c r="C42" s="47">
        <f>'[1]2201'!$L32-'[1]2201'!$D34-0.01</f>
        <v>-298</v>
      </c>
      <c r="D42" s="47">
        <f>'[2]2201'!$L32-'[2]2201'!$D34</f>
        <v>-137471.88999999998</v>
      </c>
      <c r="E42" s="47">
        <f>'[3]2201'!$L32-'[3]2201'!$D34</f>
        <v>22742.3</v>
      </c>
      <c r="F42" s="47">
        <f>'[4]2201'!$L32-'[4]2201'!$D34</f>
        <v>0</v>
      </c>
      <c r="G42" s="47">
        <f>'[5]2201'!$L32-'[5]2201'!$D34</f>
        <v>0</v>
      </c>
      <c r="H42" s="47">
        <f>'[6]2201'!$L32-'[6]2201'!$D34</f>
        <v>-1582879.57</v>
      </c>
      <c r="I42" s="47">
        <f>'[7]2201'!$L32-'[7]2201'!$D34</f>
        <v>0</v>
      </c>
      <c r="J42" s="47">
        <f>'[8]2201'!$L32-'[8]2201'!$D34</f>
        <v>0</v>
      </c>
      <c r="K42" s="36"/>
      <c r="L42" s="36" t="s">
        <v>68</v>
      </c>
      <c r="O42" s="67">
        <f>(B18+B19+B20+B24)/B25</f>
        <v>0.7769213447628942</v>
      </c>
    </row>
    <row r="43" spans="1:15" s="37" customFormat="1" ht="18" customHeight="1">
      <c r="A43" s="36" t="s">
        <v>146</v>
      </c>
      <c r="B43" s="48">
        <f t="shared" si="8"/>
        <v>-6706004.859999999</v>
      </c>
      <c r="C43" s="47">
        <f>-'[1]2201'!$D$33</f>
        <v>0</v>
      </c>
      <c r="D43" s="47">
        <f>-'[2]2201'!$D$33</f>
        <v>-6545676.02</v>
      </c>
      <c r="E43" s="47">
        <f>-'[3]2201'!$D$33</f>
        <v>-10698.02</v>
      </c>
      <c r="F43" s="47">
        <f>-'[4]2201'!$D$33</f>
        <v>0</v>
      </c>
      <c r="G43" s="47">
        <f>-'[5]2201'!$D$33</f>
        <v>0</v>
      </c>
      <c r="H43" s="47">
        <f>-'[6]2201'!$D$33</f>
        <v>0</v>
      </c>
      <c r="I43" s="47">
        <f>-'[7]2201'!$D$33</f>
        <v>0</v>
      </c>
      <c r="J43" s="47">
        <f>-'[8]2201'!$D$33</f>
        <v>-149630.82</v>
      </c>
      <c r="K43" s="36"/>
      <c r="L43" s="36" t="s">
        <v>69</v>
      </c>
      <c r="O43" s="67">
        <f>(B21+B22+B23)/B25</f>
        <v>0.22307865523710563</v>
      </c>
    </row>
    <row r="44" spans="1:15" s="37" customFormat="1" ht="18" customHeight="1">
      <c r="A44" s="36" t="s">
        <v>147</v>
      </c>
      <c r="B44" s="48">
        <f t="shared" si="8"/>
        <v>0</v>
      </c>
      <c r="C44" s="47">
        <f>'[1]2201'!$L33-'[1]2201'!$D35</f>
        <v>0</v>
      </c>
      <c r="D44" s="47">
        <f>'[2]2201'!$L33-'[2]2201'!$D35</f>
        <v>0</v>
      </c>
      <c r="E44" s="47">
        <f>'[3]2201'!$L33-'[3]2201'!$D35</f>
        <v>0</v>
      </c>
      <c r="F44" s="47">
        <f>'[4]2201'!$L33-'[4]2201'!$D35</f>
        <v>0</v>
      </c>
      <c r="G44" s="47">
        <f>'[5]2201'!$L33-'[5]2201'!$D35</f>
        <v>0</v>
      </c>
      <c r="H44" s="47">
        <f>'[6]2201'!$L33-'[6]2201'!$D35</f>
        <v>0</v>
      </c>
      <c r="I44" s="47">
        <f>'[7]2201'!$L33-'[7]2201'!$D35</f>
        <v>0</v>
      </c>
      <c r="J44" s="47">
        <f>'[8]2201'!$L33-'[8]2201'!$D35</f>
        <v>0</v>
      </c>
      <c r="K44" s="36"/>
      <c r="L44" s="37" t="s">
        <v>70</v>
      </c>
      <c r="O44" s="67">
        <f>B26/B37</f>
        <v>0.30044278412147285</v>
      </c>
    </row>
    <row r="45" spans="1:15" s="37" customFormat="1" ht="18" customHeight="1">
      <c r="A45" s="36" t="s">
        <v>148</v>
      </c>
      <c r="B45" s="48">
        <f t="shared" si="8"/>
        <v>0</v>
      </c>
      <c r="K45" s="36"/>
      <c r="L45" s="37" t="s">
        <v>71</v>
      </c>
      <c r="O45" s="67">
        <f>(B29+B36)/B37</f>
        <v>0</v>
      </c>
    </row>
    <row r="46" spans="1:15" s="37" customFormat="1" ht="18" customHeight="1">
      <c r="A46" s="74" t="s">
        <v>149</v>
      </c>
      <c r="B46" s="118">
        <f>C46+D46+E46+F46+G46+H46+I46+J46</f>
        <v>-100658096.47000001</v>
      </c>
      <c r="C46" s="47">
        <f>C38+C39+C40+C41+C42+C43+C44+C45</f>
        <v>-30146032.28</v>
      </c>
      <c r="D46" s="47">
        <f aca="true" t="shared" si="9" ref="D46:J46">D38+D39+D40+D41+D42+D43+D44+D45</f>
        <v>-13371308.370000001</v>
      </c>
      <c r="E46" s="47">
        <f t="shared" si="9"/>
        <v>-29562066.52</v>
      </c>
      <c r="F46" s="47">
        <f t="shared" si="9"/>
        <v>-4779903.48</v>
      </c>
      <c r="G46" s="47">
        <f t="shared" si="9"/>
        <v>-8485455.51</v>
      </c>
      <c r="H46" s="47">
        <f t="shared" si="9"/>
        <v>-13988460.57</v>
      </c>
      <c r="I46" s="47">
        <f t="shared" si="9"/>
        <v>-1258603.4899999998</v>
      </c>
      <c r="J46" s="47">
        <f t="shared" si="9"/>
        <v>933733.7500000026</v>
      </c>
      <c r="K46" s="36"/>
      <c r="L46" s="37" t="s">
        <v>169</v>
      </c>
      <c r="O46" s="67">
        <f>B34/B37</f>
        <v>0.28560343973065655</v>
      </c>
    </row>
    <row r="47" spans="1:15" s="37" customFormat="1" ht="18" customHeight="1">
      <c r="A47" s="36" t="s">
        <v>150</v>
      </c>
      <c r="B47" s="48">
        <f t="shared" si="8"/>
        <v>0</v>
      </c>
      <c r="C47" s="47">
        <f>'[1]2201'!$L$16+'[1]2201'!$L$20</f>
        <v>0</v>
      </c>
      <c r="D47" s="47">
        <f>'[2]2201'!$L$16+'[2]2201'!$L$20</f>
        <v>0</v>
      </c>
      <c r="E47" s="47">
        <f>'[3]2201'!$L$16+'[3]2201'!$L$20</f>
        <v>0</v>
      </c>
      <c r="F47" s="47">
        <f>'[4]2201'!$L$16+'[4]2201'!$L$20</f>
        <v>0</v>
      </c>
      <c r="G47" s="47">
        <f>'[5]2201'!$L$16+'[5]2201'!$L$20</f>
        <v>0</v>
      </c>
      <c r="H47" s="47">
        <f>'[6]2201'!$L$16+'[6]2201'!$L$20</f>
        <v>0</v>
      </c>
      <c r="I47" s="47">
        <f>'[7]2201'!$L$16+'[7]2201'!$L$20</f>
        <v>0</v>
      </c>
      <c r="J47" s="47">
        <f>'[8]2201'!$L$16+'[8]2201'!$L$20</f>
        <v>0</v>
      </c>
      <c r="K47" s="36"/>
      <c r="L47" s="37" t="s">
        <v>72</v>
      </c>
      <c r="O47" s="67">
        <f>B32/B37</f>
        <v>0.2706073177420281</v>
      </c>
    </row>
    <row r="48" spans="1:15" s="37" customFormat="1" ht="18" customHeight="1" thickBot="1">
      <c r="A48" s="36" t="s">
        <v>151</v>
      </c>
      <c r="B48" s="48">
        <f t="shared" si="8"/>
        <v>2809238.1000000006</v>
      </c>
      <c r="C48" s="47" t="str">
        <f>'[1]2201'!$L$24</f>
        <v>323.572,19</v>
      </c>
      <c r="D48" s="47">
        <f>'[2]2201'!$L$24-0.01</f>
        <v>55634.009999999995</v>
      </c>
      <c r="E48" s="47" t="str">
        <f>'[3]2201'!$L$24</f>
        <v>1.941.365,26</v>
      </c>
      <c r="F48" s="47" t="str">
        <f>'[4]2201'!$L$24</f>
        <v>45.593,45</v>
      </c>
      <c r="G48" s="47" t="str">
        <f>'[5]2201'!$L$24</f>
        <v>51.476,69</v>
      </c>
      <c r="H48" s="47" t="str">
        <f>'[6]2201'!$L$24</f>
        <v>261.253,95</v>
      </c>
      <c r="I48" s="47" t="str">
        <f>'[7]2201'!$L$24</f>
        <v>53.411,95</v>
      </c>
      <c r="J48" s="47" t="str">
        <f>'[8]2201'!$L$24</f>
        <v>76.930,60</v>
      </c>
      <c r="K48" s="36"/>
      <c r="L48" s="72" t="s">
        <v>73</v>
      </c>
      <c r="M48" s="72"/>
      <c r="N48" s="72"/>
      <c r="O48" s="73">
        <f>(B33+B35)/B37</f>
        <v>0.14334645840584243</v>
      </c>
    </row>
    <row r="49" spans="1:11" s="37" customFormat="1" ht="18" customHeight="1">
      <c r="A49" s="36" t="s">
        <v>152</v>
      </c>
      <c r="B49" s="48">
        <f t="shared" si="8"/>
        <v>0</v>
      </c>
      <c r="C49" s="47"/>
      <c r="D49" s="47"/>
      <c r="E49" s="47"/>
      <c r="F49" s="47"/>
      <c r="G49" s="47"/>
      <c r="H49" s="47"/>
      <c r="I49" s="47"/>
      <c r="J49" s="47"/>
      <c r="K49" s="36"/>
    </row>
    <row r="50" spans="1:12" s="37" customFormat="1" ht="18" customHeight="1">
      <c r="A50" s="36" t="s">
        <v>153</v>
      </c>
      <c r="B50" s="48">
        <f t="shared" si="8"/>
        <v>-10453962.99</v>
      </c>
      <c r="C50" s="47">
        <f>-'[1]2201'!$D$24</f>
        <v>-170332.85</v>
      </c>
      <c r="D50" s="47">
        <f>-'[2]2201'!$D$24</f>
        <v>-217879.95</v>
      </c>
      <c r="E50" s="47">
        <f>-'[3]2201'!$D$24</f>
        <v>-9987054.2</v>
      </c>
      <c r="F50" s="47">
        <f>-'[4]2201'!$D$24</f>
        <v>-4723.42</v>
      </c>
      <c r="G50" s="47">
        <f>-'[5]2201'!$D$24</f>
        <v>-61495.56</v>
      </c>
      <c r="H50" s="47">
        <f>-'[6]2201'!$D$24</f>
        <v>0</v>
      </c>
      <c r="I50" s="47">
        <f>-'[7]2201'!$D$24</f>
        <v>-12477.01</v>
      </c>
      <c r="J50" s="47">
        <f>-'[8]2201'!$D$24</f>
        <v>0</v>
      </c>
      <c r="K50" s="36"/>
      <c r="L50" s="37" t="s">
        <v>34</v>
      </c>
    </row>
    <row r="51" spans="1:12" s="37" customFormat="1" ht="18" customHeight="1">
      <c r="A51" s="36" t="s">
        <v>154</v>
      </c>
      <c r="B51" s="48">
        <f t="shared" si="8"/>
        <v>0</v>
      </c>
      <c r="C51" s="47"/>
      <c r="D51" s="47"/>
      <c r="E51" s="47"/>
      <c r="F51" s="47"/>
      <c r="G51" s="47"/>
      <c r="H51" s="47"/>
      <c r="I51" s="47"/>
      <c r="J51" s="47"/>
      <c r="K51" s="36"/>
      <c r="L51" s="37" t="s">
        <v>35</v>
      </c>
    </row>
    <row r="52" spans="1:11" s="37" customFormat="1" ht="18" customHeight="1">
      <c r="A52" s="36" t="s">
        <v>155</v>
      </c>
      <c r="B52" s="48">
        <f t="shared" si="8"/>
        <v>-1996711.17</v>
      </c>
      <c r="C52" s="47">
        <f>-'[1]2201'!$D$29</f>
        <v>0</v>
      </c>
      <c r="D52" s="47">
        <f>-'[2]2201'!$D$29</f>
        <v>0</v>
      </c>
      <c r="E52" s="47">
        <f>-'[3]2201'!$D$29</f>
        <v>0</v>
      </c>
      <c r="F52" s="47">
        <f>-'[4]2201'!$D$29</f>
        <v>0</v>
      </c>
      <c r="G52" s="47">
        <f>-'[5]2201'!$D$29</f>
        <v>0</v>
      </c>
      <c r="H52" s="47">
        <f>-'[6]2201'!$D$29</f>
        <v>0</v>
      </c>
      <c r="I52" s="47">
        <f>-'[7]2201'!$D$29</f>
        <v>0</v>
      </c>
      <c r="J52" s="47">
        <f>-'[8]2201'!$D$29</f>
        <v>-1996711.17</v>
      </c>
      <c r="K52" s="36"/>
    </row>
    <row r="53" spans="1:12" s="37" customFormat="1" ht="18" customHeight="1">
      <c r="A53" s="36" t="s">
        <v>156</v>
      </c>
      <c r="B53" s="48">
        <f t="shared" si="8"/>
        <v>-182258.24999999997</v>
      </c>
      <c r="C53" s="47">
        <f>'[1]2201'!$L$29-'[1]2201'!$D$30</f>
        <v>14745.3</v>
      </c>
      <c r="D53" s="47">
        <f>'[2]2201'!$L$29-'[2]2201'!$D$30-0.01</f>
        <v>-291.16999999999996</v>
      </c>
      <c r="E53" s="47">
        <f>'[3]2201'!$L$29-'[3]2201'!$D$30</f>
        <v>-197522.63</v>
      </c>
      <c r="F53" s="47">
        <f>'[4]2201'!$L$29-'[4]2201'!$D$30</f>
        <v>-702.7400000000052</v>
      </c>
      <c r="G53" s="47">
        <f>'[5]2201'!$L$29-'[5]2201'!$D$30</f>
        <v>-54.09</v>
      </c>
      <c r="H53" s="47">
        <f>'[6]2201'!$L$29-'[6]2201'!$D$30+0.01</f>
        <v>1556.6299999999999</v>
      </c>
      <c r="I53" s="47">
        <f>'[7]2201'!$L$29-'[7]2201'!$D$30</f>
        <v>0</v>
      </c>
      <c r="J53" s="47">
        <f>'[8]2201'!$L$29-'[8]2201'!$D$30</f>
        <v>10.45</v>
      </c>
      <c r="K53" s="36"/>
      <c r="L53" s="36"/>
    </row>
    <row r="54" spans="1:12" s="37" customFormat="1" ht="18" customHeight="1">
      <c r="A54" s="36" t="s">
        <v>157</v>
      </c>
      <c r="B54" s="48">
        <f t="shared" si="8"/>
        <v>0</v>
      </c>
      <c r="C54" s="47"/>
      <c r="D54" s="47"/>
      <c r="E54" s="47"/>
      <c r="F54" s="47"/>
      <c r="G54" s="47"/>
      <c r="H54" s="47"/>
      <c r="I54" s="47"/>
      <c r="J54" s="47"/>
      <c r="K54" s="36"/>
      <c r="L54" s="36"/>
    </row>
    <row r="55" spans="1:12" s="37" customFormat="1" ht="18" customHeight="1">
      <c r="A55" s="74" t="s">
        <v>158</v>
      </c>
      <c r="B55" s="118">
        <f>C55+D55+E55+F55+G55+H55+I55+J55</f>
        <v>-9823694.309999999</v>
      </c>
      <c r="C55" s="47">
        <f>C47+C48+C49+C50+C51+C52+C53+C54</f>
        <v>167984.63999999998</v>
      </c>
      <c r="D55" s="47">
        <f aca="true" t="shared" si="10" ref="D55:J55">D47+D48+D49+D50+D51+D52+D53+D54</f>
        <v>-162537.11000000002</v>
      </c>
      <c r="E55" s="47">
        <f t="shared" si="10"/>
        <v>-8243211.569999999</v>
      </c>
      <c r="F55" s="47">
        <f t="shared" si="10"/>
        <v>40167.28999999999</v>
      </c>
      <c r="G55" s="47">
        <f t="shared" si="10"/>
        <v>-10072.959999999995</v>
      </c>
      <c r="H55" s="47">
        <f t="shared" si="10"/>
        <v>262810.58</v>
      </c>
      <c r="I55" s="47">
        <f t="shared" si="10"/>
        <v>40934.939999999995</v>
      </c>
      <c r="J55" s="47">
        <f t="shared" si="10"/>
        <v>-1919770.1199999999</v>
      </c>
      <c r="K55" s="36"/>
      <c r="L55" s="36"/>
    </row>
    <row r="56" spans="1:11" s="37" customFormat="1" ht="18" customHeight="1">
      <c r="A56" s="36" t="s">
        <v>159</v>
      </c>
      <c r="B56" s="48">
        <f t="shared" si="8"/>
        <v>0</v>
      </c>
      <c r="C56" s="47"/>
      <c r="D56" s="47"/>
      <c r="E56" s="47"/>
      <c r="F56" s="47"/>
      <c r="G56" s="47"/>
      <c r="H56" s="47"/>
      <c r="I56" s="47"/>
      <c r="J56" s="47"/>
      <c r="K56" s="36"/>
    </row>
    <row r="57" spans="1:12" s="37" customFormat="1" ht="18" customHeight="1">
      <c r="A57" s="74" t="s">
        <v>160</v>
      </c>
      <c r="B57" s="118">
        <f>C57+D57+E57+F57+G57+H57+I57+J57</f>
        <v>-110481790.78</v>
      </c>
      <c r="C57" s="47">
        <f aca="true" t="shared" si="11" ref="C57:J57">C46+C55+C56</f>
        <v>-29978047.64</v>
      </c>
      <c r="D57" s="47">
        <f t="shared" si="11"/>
        <v>-13533845.48</v>
      </c>
      <c r="E57" s="47">
        <f t="shared" si="11"/>
        <v>-37805278.089999996</v>
      </c>
      <c r="F57" s="47">
        <f t="shared" si="11"/>
        <v>-4739736.19</v>
      </c>
      <c r="G57" s="47">
        <f t="shared" si="11"/>
        <v>-8495528.47</v>
      </c>
      <c r="H57" s="47">
        <f t="shared" si="11"/>
        <v>-13725649.99</v>
      </c>
      <c r="I57" s="47">
        <f t="shared" si="11"/>
        <v>-1217668.5499999998</v>
      </c>
      <c r="J57" s="47">
        <f t="shared" si="11"/>
        <v>-986036.3699999973</v>
      </c>
      <c r="K57" s="36"/>
      <c r="L57" s="36"/>
    </row>
    <row r="58" spans="1:15" s="37" customFormat="1" ht="18" customHeight="1">
      <c r="A58" s="36" t="s">
        <v>161</v>
      </c>
      <c r="B58" s="48">
        <f t="shared" si="8"/>
        <v>-81150.23999999999</v>
      </c>
      <c r="C58" s="47">
        <f>-'[1]2201'!$D$41-'[1]2201'!$D$40-0.01</f>
        <v>-81150.23999999999</v>
      </c>
      <c r="D58" s="47">
        <f>-'[2]2201'!$D$41-'[2]2201'!$D$40</f>
        <v>0</v>
      </c>
      <c r="E58" s="47">
        <f>-'[3]2201'!$D$41-'[3]2201'!$D$40</f>
        <v>0</v>
      </c>
      <c r="F58" s="47">
        <f>-'[4]2201'!$D$41-'[4]2201'!$D$40</f>
        <v>0</v>
      </c>
      <c r="G58" s="47">
        <f>-'[5]2201'!$D$41-'[5]2201'!$D$40</f>
        <v>0</v>
      </c>
      <c r="H58" s="47">
        <f>-'[6]2201'!$D$41-'[6]2201'!$D$40</f>
        <v>0</v>
      </c>
      <c r="I58" s="47">
        <f>-'[7]2201'!$D$41-'[7]2201'!$D$40</f>
        <v>0</v>
      </c>
      <c r="J58" s="47">
        <f>-'[8]2201'!$D$41-'[8]2201'!$D$40</f>
        <v>0</v>
      </c>
      <c r="K58" s="36"/>
      <c r="L58" s="36"/>
      <c r="O58" s="44"/>
    </row>
    <row r="59" spans="1:12" s="37" customFormat="1" ht="18" customHeight="1">
      <c r="A59" s="74" t="s">
        <v>162</v>
      </c>
      <c r="B59" s="118">
        <f>C59+D59+E59+F59+G59+H59+I59+J59</f>
        <v>-110562941.01999998</v>
      </c>
      <c r="C59" s="47">
        <f aca="true" t="shared" si="12" ref="C59:J59">C57+C58</f>
        <v>-30059197.88</v>
      </c>
      <c r="D59" s="47">
        <f t="shared" si="12"/>
        <v>-13533845.48</v>
      </c>
      <c r="E59" s="47">
        <f t="shared" si="12"/>
        <v>-37805278.089999996</v>
      </c>
      <c r="F59" s="47">
        <f t="shared" si="12"/>
        <v>-4739736.19</v>
      </c>
      <c r="G59" s="47">
        <f t="shared" si="12"/>
        <v>-8495528.47</v>
      </c>
      <c r="H59" s="47">
        <f t="shared" si="12"/>
        <v>-13725649.99</v>
      </c>
      <c r="I59" s="47">
        <f t="shared" si="12"/>
        <v>-1217668.5499999998</v>
      </c>
      <c r="J59" s="47">
        <f t="shared" si="12"/>
        <v>-986036.3699999973</v>
      </c>
      <c r="K59" s="36"/>
      <c r="L59" s="36"/>
    </row>
    <row r="60" spans="1:11" s="37" customFormat="1" ht="18" customHeight="1">
      <c r="A60" s="36" t="s">
        <v>163</v>
      </c>
      <c r="B60" s="48">
        <f t="shared" si="8"/>
        <v>0</v>
      </c>
      <c r="C60" s="47"/>
      <c r="D60" s="47"/>
      <c r="E60" s="47"/>
      <c r="F60" s="47"/>
      <c r="G60" s="47"/>
      <c r="H60" s="47"/>
      <c r="I60" s="47"/>
      <c r="J60" s="47"/>
      <c r="K60" s="36"/>
    </row>
    <row r="61" spans="1:11" s="37" customFormat="1" ht="18" customHeight="1">
      <c r="A61" s="74" t="s">
        <v>164</v>
      </c>
      <c r="B61" s="118">
        <f>C61+D61+E61+F61+G61+H61+I61+J61</f>
        <v>-110562941.01999998</v>
      </c>
      <c r="C61" s="75">
        <f aca="true" t="shared" si="13" ref="C61:J61">C59-C60</f>
        <v>-30059197.88</v>
      </c>
      <c r="D61" s="75">
        <f t="shared" si="13"/>
        <v>-13533845.48</v>
      </c>
      <c r="E61" s="75">
        <f t="shared" si="13"/>
        <v>-37805278.089999996</v>
      </c>
      <c r="F61" s="75">
        <f t="shared" si="13"/>
        <v>-4739736.19</v>
      </c>
      <c r="G61" s="75">
        <f t="shared" si="13"/>
        <v>-8495528.47</v>
      </c>
      <c r="H61" s="75">
        <f t="shared" si="13"/>
        <v>-13725649.99</v>
      </c>
      <c r="I61" s="75">
        <f t="shared" si="13"/>
        <v>-1217668.5499999998</v>
      </c>
      <c r="J61" s="75">
        <f t="shared" si="13"/>
        <v>-986036.3699999973</v>
      </c>
      <c r="K61" s="36"/>
    </row>
    <row r="62" spans="1:11" s="37" customFormat="1" ht="18" customHeight="1">
      <c r="A62" s="64"/>
      <c r="B62" s="38"/>
      <c r="C62" s="38"/>
      <c r="D62" s="38"/>
      <c r="E62" s="38"/>
      <c r="F62" s="38"/>
      <c r="G62" s="38"/>
      <c r="H62" s="38"/>
      <c r="I62" s="38"/>
      <c r="J62" s="38"/>
      <c r="K62" s="36"/>
    </row>
    <row r="63" spans="1:11" s="37" customFormat="1" ht="18" customHeight="1">
      <c r="A63" s="64"/>
      <c r="B63" s="38"/>
      <c r="C63" s="38"/>
      <c r="D63" s="38"/>
      <c r="E63" s="38"/>
      <c r="F63" s="38"/>
      <c r="G63" s="38"/>
      <c r="H63" s="38"/>
      <c r="I63" s="38"/>
      <c r="J63" s="38"/>
      <c r="K63" s="38"/>
    </row>
    <row r="64" spans="1:15" ht="15.75">
      <c r="A64" s="37" t="s">
        <v>165</v>
      </c>
      <c r="C64" s="38"/>
      <c r="D64" s="38"/>
      <c r="E64" s="38"/>
      <c r="F64" s="38"/>
      <c r="G64" s="38"/>
      <c r="H64" s="38"/>
      <c r="I64" s="38"/>
      <c r="J64" s="38"/>
      <c r="L64" s="37"/>
      <c r="M64" s="37"/>
      <c r="N64" s="37"/>
      <c r="O64" s="37"/>
    </row>
    <row r="65" spans="1:15" ht="15.75">
      <c r="A65" s="37" t="s">
        <v>168</v>
      </c>
      <c r="L65" s="37"/>
      <c r="M65" s="37"/>
      <c r="N65" s="37"/>
      <c r="O65" s="37"/>
    </row>
    <row r="66" spans="1:15" ht="18" customHeight="1">
      <c r="A66" s="37" t="s">
        <v>167</v>
      </c>
      <c r="L66" s="37"/>
      <c r="M66" s="37"/>
      <c r="N66" s="37"/>
      <c r="O66" s="37"/>
    </row>
    <row r="67" spans="1:15" ht="18" customHeight="1">
      <c r="A67" s="37"/>
      <c r="K67" s="29"/>
      <c r="L67" s="37"/>
      <c r="M67" s="37"/>
      <c r="N67" s="37"/>
      <c r="O67" s="37"/>
    </row>
    <row r="68" spans="1:15" ht="18" customHeight="1">
      <c r="A68" s="64" t="s">
        <v>181</v>
      </c>
      <c r="L68" s="37"/>
      <c r="M68" s="37"/>
      <c r="N68" s="37"/>
      <c r="O68" s="37"/>
    </row>
    <row r="69" spans="1:15" ht="18" customHeight="1">
      <c r="A69" s="36"/>
      <c r="L69" s="37"/>
      <c r="M69" s="37"/>
      <c r="N69" s="37"/>
      <c r="O69" s="37"/>
    </row>
    <row r="70" spans="4:15" ht="15.75">
      <c r="D70" s="20">
        <v>-6981875.5200000005</v>
      </c>
      <c r="L70" s="37"/>
      <c r="M70" s="37"/>
      <c r="N70" s="37"/>
      <c r="O70" s="37"/>
    </row>
    <row r="71" ht="12.75">
      <c r="D71" s="20">
        <v>294814.59</v>
      </c>
    </row>
    <row r="72" ht="12.75">
      <c r="D72" s="20">
        <v>257.56</v>
      </c>
    </row>
    <row r="73" ht="12.75">
      <c r="D73" s="20">
        <v>-1357.09</v>
      </c>
    </row>
    <row r="74" ht="12.75">
      <c r="D74" s="20">
        <v>-137471.88999999998</v>
      </c>
    </row>
    <row r="75" spans="4:14" ht="12.75">
      <c r="D75" s="20">
        <v>-6545676.02</v>
      </c>
      <c r="L75" s="29"/>
      <c r="N75" s="29"/>
    </row>
    <row r="76" ht="12.75">
      <c r="D76" s="20">
        <f>SUM(D72:D75)</f>
        <v>-6684247.4399999995</v>
      </c>
    </row>
  </sheetData>
  <printOptions/>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zoomScale="75" zoomScaleNormal="75" workbookViewId="0" topLeftCell="A1">
      <selection activeCell="B1" sqref="B1"/>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6" width="18.00390625" style="3" customWidth="1"/>
    <col min="7" max="7" width="24.8515625" style="3" hidden="1" customWidth="1"/>
    <col min="8" max="8" width="68.8515625" style="3" hidden="1" customWidth="1"/>
    <col min="9" max="9" width="38.28125" style="3" hidden="1" customWidth="1"/>
    <col min="10" max="10" width="37.140625" style="3" hidden="1" customWidth="1"/>
    <col min="11" max="11" width="34.421875" style="3" hidden="1" customWidth="1"/>
    <col min="12" max="12" width="30.8515625" style="3" hidden="1" customWidth="1"/>
    <col min="13" max="13" width="76.7109375" style="3" hidden="1" customWidth="1"/>
    <col min="14" max="14" width="31.7109375" style="3" hidden="1" customWidth="1"/>
    <col min="15" max="20" width="11.421875" style="3" customWidth="1"/>
    <col min="21" max="16384" width="11.421875" style="3" customWidth="1"/>
  </cols>
  <sheetData>
    <row r="1" spans="1:30" ht="60" customHeight="1">
      <c r="A1" s="8"/>
      <c r="B1" s="10"/>
      <c r="C1" s="10" t="s">
        <v>13</v>
      </c>
      <c r="D1" s="11">
        <f>Balance!O1</f>
        <v>1995</v>
      </c>
      <c r="E1" s="3"/>
      <c r="F1" s="3"/>
      <c r="G1" s="50"/>
      <c r="H1" s="50"/>
      <c r="I1" s="50"/>
      <c r="J1" s="50"/>
      <c r="K1" s="50"/>
      <c r="L1" s="50"/>
      <c r="M1" s="50"/>
      <c r="N1" s="50"/>
      <c r="O1" s="51"/>
      <c r="P1" s="51"/>
      <c r="Q1" s="51"/>
      <c r="R1" s="51"/>
      <c r="S1" s="51"/>
      <c r="T1" s="51"/>
      <c r="U1" s="51"/>
      <c r="V1" s="51"/>
      <c r="W1" s="51"/>
      <c r="X1" s="51"/>
      <c r="Y1" s="51"/>
      <c r="Z1" s="51"/>
      <c r="AA1" s="51"/>
      <c r="AB1" s="51"/>
      <c r="AC1" s="51"/>
      <c r="AD1" s="51"/>
    </row>
    <row r="2" spans="1:30" ht="12.95" customHeight="1" thickBot="1">
      <c r="A2" s="8"/>
      <c r="B2" s="9"/>
      <c r="C2" s="9"/>
      <c r="D2" s="12"/>
      <c r="E2" s="3"/>
      <c r="F2" s="3"/>
      <c r="G2" s="50"/>
      <c r="H2" s="50"/>
      <c r="I2" s="50"/>
      <c r="J2" s="50"/>
      <c r="K2" s="50"/>
      <c r="L2" s="50"/>
      <c r="M2" s="50"/>
      <c r="N2" s="50"/>
      <c r="O2" s="51"/>
      <c r="P2" s="51"/>
      <c r="Q2" s="51"/>
      <c r="R2" s="51"/>
      <c r="S2" s="51"/>
      <c r="T2" s="51"/>
      <c r="U2" s="51"/>
      <c r="V2" s="51"/>
      <c r="W2" s="51"/>
      <c r="X2" s="51"/>
      <c r="Y2" s="51"/>
      <c r="Z2" s="51"/>
      <c r="AA2" s="51"/>
      <c r="AB2" s="51"/>
      <c r="AC2" s="51"/>
      <c r="AD2" s="51"/>
    </row>
    <row r="3" spans="1:30" ht="33" customHeight="1">
      <c r="A3" s="76" t="str">
        <f>"                                            "&amp;"ENTIDADES DE DERECHO PÚBLICO"</f>
        <v xml:space="preserve">                                            ENTIDADES DE DERECHO PÚBLICO</v>
      </c>
      <c r="B3" s="13"/>
      <c r="C3" s="13"/>
      <c r="D3" s="13"/>
      <c r="E3" s="3"/>
      <c r="F3" s="3"/>
      <c r="G3" s="50"/>
      <c r="H3" s="50"/>
      <c r="I3" s="50"/>
      <c r="J3" s="50"/>
      <c r="K3" s="50"/>
      <c r="L3" s="50"/>
      <c r="M3" s="50"/>
      <c r="N3" s="50"/>
      <c r="O3" s="52"/>
      <c r="P3" s="52"/>
      <c r="Q3" s="52"/>
      <c r="R3" s="52"/>
      <c r="S3" s="52"/>
      <c r="T3" s="52"/>
      <c r="U3" s="52"/>
      <c r="V3" s="52"/>
      <c r="W3" s="52"/>
      <c r="X3" s="52"/>
      <c r="Y3" s="52"/>
      <c r="Z3" s="52"/>
      <c r="AA3" s="52"/>
      <c r="AB3" s="52"/>
      <c r="AC3" s="52"/>
      <c r="AD3" s="52"/>
    </row>
    <row r="4" spans="1:30" ht="20.1" customHeight="1">
      <c r="A4" s="17" t="str">
        <f>"AGREGADO"</f>
        <v>AGREGADO</v>
      </c>
      <c r="B4" s="79"/>
      <c r="C4" s="79"/>
      <c r="D4" s="79"/>
      <c r="E4" s="3"/>
      <c r="F4" s="3"/>
      <c r="G4" s="54"/>
      <c r="H4" s="54"/>
      <c r="I4" s="54"/>
      <c r="J4" s="54"/>
      <c r="K4" s="54"/>
      <c r="L4" s="54"/>
      <c r="M4" s="54"/>
      <c r="N4" s="54"/>
      <c r="O4" s="54"/>
      <c r="P4" s="54"/>
      <c r="Q4" s="54"/>
      <c r="R4" s="54"/>
      <c r="S4" s="54"/>
      <c r="T4" s="54"/>
      <c r="U4" s="54"/>
      <c r="V4" s="54"/>
      <c r="W4" s="54"/>
      <c r="X4" s="54"/>
      <c r="Y4" s="54"/>
      <c r="Z4" s="54"/>
      <c r="AA4" s="54"/>
      <c r="AB4" s="54"/>
      <c r="AC4" s="54"/>
      <c r="AD4" s="54"/>
    </row>
    <row r="5" spans="1:30" ht="18" customHeight="1" thickBot="1">
      <c r="A5" s="21"/>
      <c r="B5" s="49"/>
      <c r="C5" s="49"/>
      <c r="D5" s="93"/>
      <c r="E5" s="3"/>
      <c r="F5" s="3"/>
      <c r="G5" s="54"/>
      <c r="H5" s="54"/>
      <c r="I5" s="54"/>
      <c r="J5" s="54"/>
      <c r="K5" s="54"/>
      <c r="L5" s="54"/>
      <c r="M5" s="54"/>
      <c r="N5" s="54"/>
      <c r="O5" s="54"/>
      <c r="P5" s="54"/>
      <c r="Q5" s="54"/>
      <c r="R5" s="54"/>
      <c r="S5" s="54"/>
      <c r="T5" s="54"/>
      <c r="U5" s="54"/>
      <c r="V5" s="54"/>
      <c r="W5" s="54"/>
      <c r="X5" s="54"/>
      <c r="Y5" s="54"/>
      <c r="Z5" s="54"/>
      <c r="AA5" s="54"/>
      <c r="AB5" s="54"/>
      <c r="AC5" s="54"/>
      <c r="AD5" s="54"/>
    </row>
    <row r="6" spans="1:30" ht="15" customHeight="1">
      <c r="A6" s="94"/>
      <c r="B6" s="95"/>
      <c r="C6" s="95"/>
      <c r="D6" s="2"/>
      <c r="E6" s="3"/>
      <c r="F6" s="3"/>
      <c r="G6" s="96"/>
      <c r="H6" s="96"/>
      <c r="I6" s="96"/>
      <c r="J6" s="96"/>
      <c r="K6" s="96"/>
      <c r="L6" s="96"/>
      <c r="M6" s="96"/>
      <c r="N6" s="96"/>
      <c r="O6" s="54"/>
      <c r="P6" s="54"/>
      <c r="Q6" s="54"/>
      <c r="R6" s="54"/>
      <c r="S6" s="54"/>
      <c r="T6" s="54"/>
      <c r="U6" s="54"/>
      <c r="V6" s="54"/>
      <c r="W6" s="54"/>
      <c r="X6" s="54"/>
      <c r="Y6" s="54"/>
      <c r="Z6" s="54"/>
      <c r="AA6" s="54"/>
      <c r="AB6" s="54"/>
      <c r="AC6" s="54"/>
      <c r="AD6" s="54"/>
    </row>
    <row r="7" spans="1:30" ht="12.95" customHeight="1">
      <c r="A7" s="97"/>
      <c r="B7" s="97"/>
      <c r="C7" s="97"/>
      <c r="D7" s="97"/>
      <c r="E7" s="3"/>
      <c r="F7" s="97"/>
      <c r="G7" s="46"/>
      <c r="H7" s="46"/>
      <c r="I7" s="46"/>
      <c r="J7" s="46"/>
      <c r="K7" s="46"/>
      <c r="L7" s="46"/>
      <c r="M7" s="46"/>
      <c r="N7" s="46"/>
      <c r="O7" s="51"/>
      <c r="P7" s="51"/>
      <c r="Q7" s="51"/>
      <c r="R7" s="51"/>
      <c r="S7" s="51"/>
      <c r="T7" s="51"/>
      <c r="U7" s="51"/>
      <c r="V7" s="51"/>
      <c r="W7" s="51"/>
      <c r="X7" s="51"/>
      <c r="Y7" s="51"/>
      <c r="Z7" s="51"/>
      <c r="AA7" s="51"/>
      <c r="AB7" s="51"/>
      <c r="AC7" s="51"/>
      <c r="AD7" s="51"/>
    </row>
    <row r="8" spans="1:14" s="37" customFormat="1" ht="21" customHeight="1">
      <c r="A8" s="98" t="s">
        <v>50</v>
      </c>
      <c r="G8" s="46">
        <v>22101</v>
      </c>
      <c r="H8" s="46">
        <v>22100</v>
      </c>
      <c r="I8" s="46">
        <v>22102</v>
      </c>
      <c r="J8" s="46">
        <v>22103</v>
      </c>
      <c r="K8" s="46">
        <v>22104</v>
      </c>
      <c r="L8" s="46">
        <v>22105</v>
      </c>
      <c r="M8" s="46">
        <v>22106</v>
      </c>
      <c r="N8" s="46">
        <v>22107</v>
      </c>
    </row>
    <row r="9" spans="1:14" s="37" customFormat="1" ht="21" customHeight="1">
      <c r="A9" s="98"/>
      <c r="G9" s="46"/>
      <c r="H9" s="46"/>
      <c r="I9" s="46"/>
      <c r="J9" s="46"/>
      <c r="K9" s="46"/>
      <c r="L9" s="46"/>
      <c r="M9" s="46"/>
      <c r="N9" s="46"/>
    </row>
    <row r="10" spans="1:14" s="37" customFormat="1" ht="12.95" customHeight="1">
      <c r="A10" s="98"/>
      <c r="G10" s="46" t="s">
        <v>74</v>
      </c>
      <c r="H10" s="46" t="s">
        <v>74</v>
      </c>
      <c r="I10" s="46" t="s">
        <v>74</v>
      </c>
      <c r="J10" s="46" t="s">
        <v>74</v>
      </c>
      <c r="K10" s="46" t="s">
        <v>74</v>
      </c>
      <c r="L10" s="46" t="s">
        <v>74</v>
      </c>
      <c r="M10" s="46" t="s">
        <v>74</v>
      </c>
      <c r="N10" s="46" t="s">
        <v>74</v>
      </c>
    </row>
    <row r="11" spans="7:14" s="37" customFormat="1" ht="12.95" customHeight="1" thickBot="1">
      <c r="G11" s="1" t="s">
        <v>179</v>
      </c>
      <c r="H11" s="46" t="s">
        <v>0</v>
      </c>
      <c r="I11" s="46" t="s">
        <v>1</v>
      </c>
      <c r="J11" s="46" t="s">
        <v>2</v>
      </c>
      <c r="K11" s="46" t="s">
        <v>3</v>
      </c>
      <c r="L11" s="46" t="s">
        <v>4</v>
      </c>
      <c r="M11" s="46" t="s">
        <v>5</v>
      </c>
      <c r="N11" s="46" t="s">
        <v>6</v>
      </c>
    </row>
    <row r="12" spans="1:14" s="37" customFormat="1" ht="33" customHeight="1">
      <c r="A12" s="122" t="s">
        <v>53</v>
      </c>
      <c r="B12" s="122"/>
      <c r="C12" s="30"/>
      <c r="D12" s="31">
        <f>D1</f>
        <v>1995</v>
      </c>
      <c r="G12" s="46"/>
      <c r="H12" s="46"/>
      <c r="I12" s="46"/>
      <c r="J12" s="46"/>
      <c r="K12" s="46"/>
      <c r="L12" s="46"/>
      <c r="M12" s="46"/>
      <c r="N12" s="46"/>
    </row>
    <row r="13" spans="1:14" s="37" customFormat="1" ht="18" customHeight="1" thickBot="1">
      <c r="A13" s="101" t="s">
        <v>47</v>
      </c>
      <c r="B13" s="102"/>
      <c r="C13" s="102"/>
      <c r="D13" s="103">
        <f>SUM(G13:N13)</f>
        <v>1720</v>
      </c>
      <c r="G13" s="100">
        <f>'[2]8200'!$D$6</f>
        <v>170</v>
      </c>
      <c r="H13" s="100">
        <f>'[1]8200'!$D$6</f>
        <v>118</v>
      </c>
      <c r="I13" s="100">
        <f>'[3]8200'!$D$6</f>
        <v>1130</v>
      </c>
      <c r="J13" s="100">
        <f>'[4]8200'!$D$6</f>
        <v>62</v>
      </c>
      <c r="K13" s="100">
        <f>'[5]8200'!$D$6</f>
        <v>77</v>
      </c>
      <c r="L13" s="100">
        <f>'[6]8200'!$D$6</f>
        <v>82</v>
      </c>
      <c r="M13" s="100">
        <f>'[7]8200'!$D$6</f>
        <v>29</v>
      </c>
      <c r="N13" s="100">
        <f>'[8]8200'!$D$6</f>
        <v>52</v>
      </c>
    </row>
    <row r="14" spans="1:14" s="37" customFormat="1" ht="18" customHeight="1">
      <c r="A14" s="3"/>
      <c r="B14" s="3"/>
      <c r="C14" s="3"/>
      <c r="D14" s="3"/>
      <c r="G14" s="100"/>
      <c r="H14" s="100"/>
      <c r="I14" s="100"/>
      <c r="J14" s="100"/>
      <c r="K14" s="100"/>
      <c r="L14" s="100"/>
      <c r="M14" s="100"/>
      <c r="N14" s="100"/>
    </row>
    <row r="15" spans="1:14" s="37" customFormat="1" ht="18" customHeight="1">
      <c r="A15" s="1" t="str">
        <f>"* En su defecto, empleados a fin de ejercicio. En "&amp;COUNTIF(G13:N13,"Sin información")&amp;" de las "&amp;COUNTA(G13:N13)&amp;" cuentas agregadas, la memoria no ofrece dicha información."</f>
        <v>* En su defecto, empleados a fin de ejercicio. En 0 de las 8 cuentas agregadas, la memoria no ofrece dicha información.</v>
      </c>
      <c r="B15" s="3"/>
      <c r="C15" s="3"/>
      <c r="D15" s="3"/>
      <c r="G15" s="100"/>
      <c r="H15" s="100"/>
      <c r="I15" s="100"/>
      <c r="J15" s="100"/>
      <c r="K15" s="100"/>
      <c r="L15" s="100"/>
      <c r="M15" s="100"/>
      <c r="N15" s="100"/>
    </row>
    <row r="16" spans="1:14" s="37" customFormat="1" ht="18" customHeight="1" thickBot="1">
      <c r="A16" s="1"/>
      <c r="B16" s="3"/>
      <c r="C16" s="3"/>
      <c r="D16" s="3"/>
      <c r="G16" s="100"/>
      <c r="H16" s="100"/>
      <c r="I16" s="100"/>
      <c r="J16" s="100"/>
      <c r="K16" s="100"/>
      <c r="L16" s="100"/>
      <c r="M16" s="100"/>
      <c r="N16" s="100"/>
    </row>
    <row r="17" spans="1:16" s="37" customFormat="1" ht="33" customHeight="1">
      <c r="A17" s="122" t="s">
        <v>54</v>
      </c>
      <c r="B17" s="122"/>
      <c r="C17" s="30"/>
      <c r="D17" s="31">
        <f>D1</f>
        <v>1995</v>
      </c>
      <c r="G17" s="100"/>
      <c r="H17" s="100"/>
      <c r="I17" s="100"/>
      <c r="J17" s="100"/>
      <c r="K17" s="100"/>
      <c r="L17" s="100"/>
      <c r="M17" s="100"/>
      <c r="N17" s="100"/>
      <c r="O17" s="3"/>
      <c r="P17" s="3"/>
    </row>
    <row r="18" spans="1:16" s="37" customFormat="1" ht="18" customHeight="1" thickBot="1">
      <c r="A18" s="101" t="s">
        <v>180</v>
      </c>
      <c r="B18" s="101"/>
      <c r="C18" s="101"/>
      <c r="D18" s="119">
        <f>G18+H18+I18+J18+K18+L18+M18+N18</f>
        <v>169599605.73605955</v>
      </c>
      <c r="G18" s="99">
        <f>'[2]8200'!$H$10</f>
        <v>0</v>
      </c>
      <c r="H18" s="99">
        <f>'[1]8200'!$H$10</f>
        <v>0</v>
      </c>
      <c r="I18" s="99">
        <f>'[3]8200'!$H$10</f>
        <v>136790354.95774886</v>
      </c>
      <c r="J18" s="99">
        <f>'[4]8200'!$H$10</f>
        <v>0</v>
      </c>
      <c r="K18" s="99">
        <f>'[5]8200'!$H$10</f>
        <v>0</v>
      </c>
      <c r="L18" s="99">
        <f>'[6]8200'!$H$10</f>
        <v>0</v>
      </c>
      <c r="M18" s="99">
        <f>'[7]8200'!$H$10</f>
        <v>32809250.778310675</v>
      </c>
      <c r="N18" s="99">
        <f>'[8]8200'!$H$10</f>
        <v>0</v>
      </c>
      <c r="O18" s="3"/>
      <c r="P18" s="3"/>
    </row>
    <row r="19" spans="1:16" ht="18" customHeight="1">
      <c r="A19" s="87"/>
      <c r="B19" s="87"/>
      <c r="C19" s="87"/>
      <c r="D19" s="87"/>
      <c r="G19" s="47"/>
      <c r="H19" s="47"/>
      <c r="I19" s="47"/>
      <c r="J19" s="47"/>
      <c r="K19" s="47"/>
      <c r="L19" s="47"/>
      <c r="M19" s="47"/>
      <c r="N19" s="99"/>
      <c r="O19" s="2"/>
      <c r="P19" s="2"/>
    </row>
    <row r="20" spans="1:14" ht="18" customHeight="1">
      <c r="A20" s="87"/>
      <c r="B20" s="87"/>
      <c r="C20" s="87"/>
      <c r="D20" s="87"/>
      <c r="G20" s="47"/>
      <c r="H20" s="47"/>
      <c r="I20" s="47"/>
      <c r="J20" s="47"/>
      <c r="K20" s="47"/>
      <c r="L20" s="47"/>
      <c r="M20" s="47"/>
      <c r="N20" s="47"/>
    </row>
    <row r="21" spans="1:26" ht="12.95" customHeight="1">
      <c r="A21" s="87"/>
      <c r="B21" s="87"/>
      <c r="C21" s="87"/>
      <c r="D21" s="87"/>
      <c r="E21" s="3"/>
      <c r="F21" s="3"/>
      <c r="G21" s="3"/>
      <c r="H21" s="3"/>
      <c r="I21" s="3"/>
      <c r="J21" s="3"/>
      <c r="K21" s="3"/>
      <c r="L21" s="3"/>
      <c r="M21" s="3"/>
      <c r="N21" s="3"/>
      <c r="O21" s="3"/>
      <c r="P21" s="3"/>
      <c r="Q21" s="2"/>
      <c r="R21" s="2"/>
      <c r="S21" s="2"/>
      <c r="T21" s="2"/>
      <c r="U21" s="2"/>
      <c r="V21" s="2"/>
      <c r="W21" s="2"/>
      <c r="X21" s="2"/>
      <c r="Y21" s="2"/>
      <c r="Z21" s="2"/>
    </row>
    <row r="22" spans="2:4" ht="12.95" customHeight="1">
      <c r="B22" s="87"/>
      <c r="D22" s="87"/>
    </row>
    <row r="23" spans="1:4" ht="18" customHeight="1">
      <c r="A23" s="1"/>
      <c r="B23" s="87"/>
      <c r="D23" s="87"/>
    </row>
    <row r="24" ht="18" customHeight="1"/>
    <row r="25" ht="15.75">
      <c r="A25" s="64" t="s">
        <v>181</v>
      </c>
    </row>
    <row r="26" spans="1:3" ht="15.75">
      <c r="A26" s="36"/>
      <c r="C26" s="36"/>
    </row>
  </sheetData>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2"/>
  <sheetViews>
    <sheetView zoomScale="75" zoomScaleNormal="75" workbookViewId="0" topLeftCell="A1"/>
  </sheetViews>
  <sheetFormatPr defaultColWidth="11.421875" defaultRowHeight="12.75"/>
  <cols>
    <col min="1" max="1" width="72.57421875" style="2" customWidth="1"/>
    <col min="2" max="2" width="7.8515625" style="2" customWidth="1"/>
    <col min="3" max="3" width="72.7109375" style="2" customWidth="1"/>
    <col min="4" max="4" width="9.7109375" style="2" customWidth="1"/>
    <col min="5" max="5" width="21.28125" style="2" customWidth="1"/>
    <col min="6" max="16384" width="11.421875" style="2" customWidth="1"/>
  </cols>
  <sheetData>
    <row r="1" spans="1:4" ht="60" customHeight="1">
      <c r="A1" s="8"/>
      <c r="B1" s="10"/>
      <c r="C1" s="10" t="str">
        <f>"EJERCICIO    "&amp;Balance!O1</f>
        <v>EJERCICIO    1995</v>
      </c>
      <c r="D1" s="11"/>
    </row>
    <row r="2" spans="1:4" ht="12.95" customHeight="1" thickBot="1">
      <c r="A2" s="8"/>
      <c r="B2" s="9"/>
      <c r="C2" s="9"/>
      <c r="D2" s="11"/>
    </row>
    <row r="3" spans="1:4" ht="33" customHeight="1">
      <c r="A3" s="76" t="str">
        <f>"                                            "&amp;"ENTIDADES DE DERECHO PÚBLICO"</f>
        <v xml:space="preserve">                                            ENTIDADES DE DERECHO PÚBLICO</v>
      </c>
      <c r="B3" s="13"/>
      <c r="C3" s="13"/>
      <c r="D3" s="11"/>
    </row>
    <row r="4" spans="1:5" ht="19.5" customHeight="1">
      <c r="A4" s="17" t="str">
        <f>"AGREGADO"</f>
        <v>AGREGADO</v>
      </c>
      <c r="B4" s="79"/>
      <c r="C4" s="79"/>
      <c r="D4" s="11"/>
      <c r="E4" s="92"/>
    </row>
    <row r="5" spans="1:4" ht="18" customHeight="1" thickBot="1">
      <c r="A5" s="21"/>
      <c r="B5" s="49"/>
      <c r="C5" s="77"/>
      <c r="D5" s="11"/>
    </row>
    <row r="6" spans="1:5" ht="15" customHeight="1">
      <c r="A6" s="94"/>
      <c r="B6" s="95"/>
      <c r="C6" s="95"/>
      <c r="D6" s="95"/>
      <c r="E6" s="95"/>
    </row>
    <row r="7" spans="1:5" ht="20.25">
      <c r="A7" s="98" t="s">
        <v>48</v>
      </c>
      <c r="B7" s="37"/>
      <c r="C7" s="37"/>
      <c r="D7" s="37"/>
      <c r="E7" s="37"/>
    </row>
    <row r="8" ht="12.95" customHeight="1" thickBot="1">
      <c r="C8" s="37"/>
    </row>
    <row r="9" spans="1:3" ht="33" customHeight="1">
      <c r="A9" s="123" t="s">
        <v>49</v>
      </c>
      <c r="B9" s="123"/>
      <c r="C9" s="123"/>
    </row>
    <row r="10" ht="12.95" customHeight="1"/>
    <row r="11" spans="1:3" ht="18" customHeight="1">
      <c r="A11" s="1" t="s">
        <v>176</v>
      </c>
      <c r="C11" s="5" t="s">
        <v>177</v>
      </c>
    </row>
    <row r="12" spans="1:3" ht="18" customHeight="1">
      <c r="A12" s="1" t="s">
        <v>0</v>
      </c>
      <c r="C12" s="6" t="s">
        <v>178</v>
      </c>
    </row>
    <row r="13" spans="1:3" ht="18" customHeight="1">
      <c r="A13" s="1" t="s">
        <v>1</v>
      </c>
      <c r="B13" s="1"/>
      <c r="C13" s="7"/>
    </row>
    <row r="14" spans="1:2" ht="18" customHeight="1">
      <c r="A14" s="1" t="s">
        <v>2</v>
      </c>
      <c r="B14" s="1"/>
    </row>
    <row r="15" spans="1:2" ht="18" customHeight="1">
      <c r="A15" s="1" t="s">
        <v>3</v>
      </c>
      <c r="B15" s="1"/>
    </row>
    <row r="16" spans="1:2" ht="18" customHeight="1">
      <c r="A16" s="1" t="s">
        <v>4</v>
      </c>
      <c r="B16" s="1"/>
    </row>
    <row r="17" spans="1:2" ht="18" customHeight="1">
      <c r="A17" s="1" t="s">
        <v>5</v>
      </c>
      <c r="B17" s="1"/>
    </row>
    <row r="18" spans="1:2" ht="18" customHeight="1">
      <c r="A18" s="1" t="s">
        <v>6</v>
      </c>
      <c r="B18" s="1"/>
    </row>
    <row r="19" spans="1:2" ht="18" customHeight="1">
      <c r="A19" s="1"/>
      <c r="B19" s="1"/>
    </row>
    <row r="20" spans="1:2" ht="18" customHeight="1">
      <c r="A20" s="1"/>
      <c r="B20" s="1"/>
    </row>
    <row r="21" spans="1:2" ht="18" customHeight="1">
      <c r="A21" s="1"/>
      <c r="B21" s="1"/>
    </row>
    <row r="22" spans="1:2" ht="18" customHeight="1">
      <c r="A22" s="1"/>
      <c r="B22" s="1"/>
    </row>
    <row r="23" spans="1:2" ht="18" customHeight="1">
      <c r="A23" s="1"/>
      <c r="B23" s="1"/>
    </row>
    <row r="24" spans="1:2" ht="18" customHeight="1">
      <c r="A24" s="1"/>
      <c r="B24" s="1"/>
    </row>
    <row r="25" spans="1:2" ht="18" customHeight="1">
      <c r="A25" s="1"/>
      <c r="B25" s="1"/>
    </row>
    <row r="26" spans="1:2" ht="18" customHeight="1">
      <c r="A26" s="1"/>
      <c r="B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9" spans="2:3" ht="12.75">
      <c r="B99" s="3"/>
      <c r="C99" s="3"/>
    </row>
    <row r="100" spans="2:3" ht="12.75">
      <c r="B100" s="3"/>
      <c r="C100" s="3"/>
    </row>
    <row r="101" spans="2:3" ht="12.75">
      <c r="B101" s="3"/>
      <c r="C101" s="3"/>
    </row>
    <row r="102" spans="2:3" ht="12.75">
      <c r="B102" s="3"/>
      <c r="C102" s="3"/>
    </row>
  </sheetData>
  <mergeCells count="1">
    <mergeCell ref="A9:C9"/>
  </mergeCells>
  <printOptions horizontalCentered="1"/>
  <pageMargins left="0.31496062992125984" right="0.31496062992125984" top="0.5905511811023623" bottom="0.5905511811023623" header="0" footer="0"/>
  <pageSetup fitToHeight="2"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2018-06-18T09:32:14Z</cp:lastPrinted>
  <dcterms:created xsi:type="dcterms:W3CDTF">2010-12-21T11:30:58Z</dcterms:created>
  <dcterms:modified xsi:type="dcterms:W3CDTF">2018-06-18T09:32:21Z</dcterms:modified>
  <cp:category/>
  <cp:version/>
  <cp:contentType/>
  <cp:contentStatus/>
</cp:coreProperties>
</file>