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Acerno_Cache_XXXXX" sheetId="5" state="veryHidden" r:id="rId5"/>
    <sheet name="Memoria" sheetId="6" r:id="rId6"/>
    <sheet name="Entidades agregadas"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1">'Balance'!$A$1:$Q$66</definedName>
    <definedName name="_xlnm.Print_Area" localSheetId="2">'Cuenta'!$A$1:$Q$86</definedName>
    <definedName name="_xlnm.Print_Area" localSheetId="6">'Entidades agregadas'!$A$1:$B$31</definedName>
    <definedName name="_xlnm.Print_Area" localSheetId="0">'Información'!$A$1:$B$55</definedName>
    <definedName name="_xlnm.Print_Area" localSheetId="3">'Liquidación del presupuesto'!$A$1:$M$85</definedName>
    <definedName name="_xlnm.Print_Area" localSheetId="5">'Memoria'!$A$1:$I$88</definedName>
    <definedName name="_xlnm.Print_Titles" localSheetId="6">'Entidades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<sst xmlns="http://schemas.openxmlformats.org/spreadsheetml/2006/main" count="903" uniqueCount="483">
  <si>
    <t>Generalitat Valenciana</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</si>
  <si>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</si>
  <si>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</si>
  <si>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</si>
  <si>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</si>
  <si>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</si>
  <si>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</si>
  <si>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</si>
  <si>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</si>
  <si>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</si>
  <si>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</si>
  <si>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</si>
  <si>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</si>
  <si>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</si>
  <si>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</si>
  <si>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</si>
  <si>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</si>
  <si>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</si>
  <si>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</si>
  <si>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</si>
  <si>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</si>
  <si>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</si>
  <si>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</si>
  <si>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</si>
  <si>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</si>
  <si>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</si>
  <si>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</si>
  <si>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</si>
  <si>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</si>
  <si>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</si>
  <si>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</si>
  <si>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</si>
  <si>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</si>
  <si>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</si>
  <si>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</si>
  <si>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</si>
  <si>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</si>
  <si>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</si>
  <si>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</si>
  <si>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</si>
  <si>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</si>
  <si>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</si>
  <si>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</si>
  <si>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</si>
  <si>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</si>
  <si>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</si>
  <si>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 xml:space="preserve"> a) Transferencias corrientes</t>
  </si>
  <si>
    <t xml:space="preserve"> b) Subvenciones corrientes</t>
  </si>
  <si>
    <t xml:space="preserve"> c) Transferencias de capital</t>
  </si>
  <si>
    <t xml:space="preserve"> d) Subvenciones de capital</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</si>
  <si>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</si>
  <si>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</si>
  <si>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</si>
  <si>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</si>
  <si>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</si>
  <si>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</si>
  <si>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</si>
  <si>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</si>
  <si>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</si>
  <si>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</si>
  <si>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</si>
  <si>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</si>
  <si>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</si>
  <si>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</si>
  <si>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</si>
  <si>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</si>
  <si>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</si>
  <si>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</si>
  <si>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</si>
  <si>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</si>
  <si>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</si>
  <si>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</si>
  <si>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</si>
  <si>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</si>
  <si>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</si>
  <si>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</si>
  <si>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</si>
  <si>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</si>
  <si>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</si>
  <si>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</si>
  <si>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</si>
  <si>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</si>
  <si>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</si>
  <si>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</si>
  <si>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</si>
  <si>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</si>
  <si>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</si>
  <si>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</si>
  <si>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</si>
  <si>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</si>
  <si>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</si>
  <si>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</si>
  <si>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</si>
  <si>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</si>
  <si>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</si>
  <si>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</si>
  <si>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</si>
  <si>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</si>
  <si>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</si>
  <si>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</si>
  <si>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</si>
  <si>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</si>
  <si>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</si>
  <si>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</si>
  <si>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</si>
  <si>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</si>
  <si>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</si>
  <si>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</si>
  <si>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</si>
  <si>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</si>
  <si>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</si>
  <si>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</si>
  <si>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</si>
  <si>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</si>
  <si>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</si>
  <si>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</si>
  <si>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</si>
  <si>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</si>
  <si>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</si>
  <si>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</si>
  <si>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</si>
  <si>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</si>
  <si>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</si>
  <si>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</si>
  <si>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</si>
  <si>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</si>
  <si>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</si>
  <si>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</si>
  <si>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</si>
  <si>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</si>
  <si>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</si>
  <si>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</si>
  <si>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</si>
  <si>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</si>
  <si>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</si>
  <si>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</si>
  <si>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</si>
  <si>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</si>
  <si>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</si>
  <si>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</si>
  <si>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</si>
  <si>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4. Variación de existencias de productos terminados y en curso de fabricación</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</si>
  <si>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</si>
  <si>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</si>
  <si>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</si>
  <si>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</si>
  <si>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</si>
  <si>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</si>
  <si>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</si>
  <si>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</si>
  <si>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</si>
  <si>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</si>
  <si>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</si>
  <si>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</si>
  <si>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</si>
  <si>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</si>
  <si>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</si>
  <si>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</si>
  <si>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</si>
  <si>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</si>
  <si>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</si>
  <si>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</si>
  <si>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</si>
  <si>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</si>
  <si>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</si>
  <si>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</si>
  <si>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</si>
  <si>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</si>
  <si>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</si>
  <si>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</si>
  <si>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</si>
  <si>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</si>
  <si>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</si>
  <si>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</si>
  <si>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</si>
  <si>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</si>
  <si>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</si>
  <si>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</si>
  <si>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</si>
  <si>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</si>
  <si>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</si>
  <si>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</si>
  <si>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</si>
  <si>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</si>
  <si>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</si>
  <si>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</si>
  <si>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</si>
  <si>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</si>
  <si>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</si>
  <si>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</si>
  <si>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</si>
  <si>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</si>
  <si>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</si>
  <si>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</si>
  <si>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</si>
  <si>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</si>
  <si>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</si>
  <si>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</si>
  <si>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</si>
  <si>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</si>
  <si>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</si>
  <si>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</si>
  <si>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</si>
  <si>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</si>
  <si>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</si>
  <si>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</si>
  <si>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</si>
  <si>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</si>
  <si>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</si>
  <si>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</si>
  <si>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</si>
  <si>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</si>
  <si>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</si>
  <si>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</si>
  <si>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</si>
  <si>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</si>
  <si>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</si>
  <si>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</si>
  <si>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</si>
  <si>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</si>
  <si>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</si>
  <si>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</si>
  <si>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</si>
  <si>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</si>
  <si>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</si>
  <si>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</si>
  <si>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</si>
  <si>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</si>
  <si>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</si>
  <si>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</si>
  <si>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</si>
  <si>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</si>
  <si>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</si>
  <si>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</si>
  <si>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</si>
  <si>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</si>
  <si>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</si>
  <si>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</si>
  <si>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</si>
  <si>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</si>
  <si>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</si>
  <si>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</si>
  <si>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</si>
  <si>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</si>
  <si>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</si>
  <si>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</si>
  <si>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</si>
  <si>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</si>
  <si>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</si>
  <si>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</si>
  <si>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</si>
  <si>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</si>
  <si>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</si>
  <si>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</si>
  <si>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</si>
  <si>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</si>
  <si>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</si>
  <si>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</si>
  <si>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</si>
  <si>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</si>
  <si>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</si>
  <si>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</si>
  <si>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</si>
  <si>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</si>
  <si>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</si>
  <si>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</si>
  <si>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</si>
  <si>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</si>
  <si>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</si>
  <si>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</si>
  <si>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</si>
  <si>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</si>
  <si>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</si>
  <si>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</si>
  <si>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</si>
  <si>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</si>
  <si>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</si>
  <si>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</si>
  <si>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</si>
  <si>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</si>
  <si>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</si>
  <si>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</si>
  <si>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</si>
  <si>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</si>
  <si>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</si>
  <si>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</si>
  <si>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</si>
  <si>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</si>
  <si>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</si>
  <si>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</si>
  <si>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</si>
  <si>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</si>
  <si>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</si>
  <si>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</si>
  <si>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</si>
  <si>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</si>
  <si>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</si>
  <si>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</si>
  <si>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</si>
  <si>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</si>
  <si>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</si>
  <si>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</si>
  <si>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</si>
  <si>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</si>
  <si>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</si>
  <si>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</si>
  <si>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</si>
  <si>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</si>
  <si>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</si>
  <si>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</si>
  <si>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</si>
  <si>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</si>
  <si>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</si>
  <si>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</si>
  <si>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</si>
  <si>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</si>
  <si>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</si>
  <si>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</si>
  <si>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</si>
  <si>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</si>
  <si>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</si>
  <si>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</si>
  <si>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</si>
  <si>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</si>
  <si>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</si>
  <si>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</si>
  <si>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</si>
  <si>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</si>
  <si>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</si>
  <si>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</si>
  <si>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</si>
  <si>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</si>
  <si>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</si>
  <si>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</si>
  <si>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</si>
  <si>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</si>
  <si>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</si>
  <si>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</si>
  <si>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</si>
  <si>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Avales prestados por la Generalitat a entidades que no integra el sector público autonómico valenciano</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</si>
  <si>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</si>
  <si>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</si>
  <si>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</si>
  <si>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</si>
  <si>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</si>
  <si>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</si>
  <si>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</si>
  <si>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</si>
  <si>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</si>
  <si>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</si>
  <si>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</si>
  <si>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</si>
  <si>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</si>
  <si>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</si>
  <si>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</si>
  <si>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</si>
  <si>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</si>
  <si>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</si>
  <si>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</si>
  <si>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</si>
  <si>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</si>
  <si>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</si>
  <si>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</si>
  <si>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</si>
  <si>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</si>
  <si>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</si>
  <si>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</si>
  <si>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</si>
  <si>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</si>
  <si>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</si>
  <si>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</si>
  <si>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</si>
  <si>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</si>
  <si>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</si>
  <si>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</si>
  <si>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</si>
  <si>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</si>
  <si>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</si>
  <si>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</si>
  <si>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</si>
  <si>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</si>
  <si>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</si>
  <si>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</si>
  <si>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</si>
  <si>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</si>
  <si>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</si>
  <si>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</si>
  <si>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</si>
  <si>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</si>
  <si>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Avales prestados por la Generalitat al resto del sector público autonómico valenciano</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</si>
  <si>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</si>
  <si>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</si>
  <si>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</si>
  <si>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</si>
  <si>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</si>
  <si>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</si>
  <si>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</si>
  <si>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</si>
  <si>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</si>
  <si>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</si>
  <si>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</si>
  <si>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</si>
  <si>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</si>
  <si>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</si>
  <si>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</si>
  <si>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</si>
  <si>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</si>
  <si>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</si>
  <si>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</si>
  <si>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</si>
  <si>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</si>
  <si>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</si>
  <si>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</si>
  <si>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</si>
  <si>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</si>
  <si>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</si>
  <si>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</si>
  <si>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</si>
  <si>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</si>
  <si>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 xml:space="preserve">   5. Edificios y otras construcciones </t>
  </si>
  <si>
    <t>INDICADORES Y MAGNITUDES</t>
  </si>
  <si>
    <t>ECONÓMICO-FINANCIERAS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</si>
  <si>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</si>
  <si>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</si>
  <si>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4. Inmovilización</t>
  </si>
  <si>
    <t>5. Garantía</t>
  </si>
  <si>
    <t>6. Firmeza</t>
  </si>
  <si>
    <t>8. Estabilidad</t>
  </si>
  <si>
    <t>9. Independencia financiera</t>
  </si>
  <si>
    <t>10. Calidad del endeudamiento</t>
  </si>
  <si>
    <t>2. Ingresos tributarios sobre IGOR</t>
  </si>
  <si>
    <t>3. Transferencias y subvenciones sobre IGOR</t>
  </si>
  <si>
    <t>5. Resto de IGOR sobre IGOR</t>
  </si>
  <si>
    <t>6. Gastos de personal sobre GGOR</t>
  </si>
  <si>
    <t>7. Transferencias y subvenciones sobre GGOR</t>
  </si>
  <si>
    <t>8. Otros gastos de explotación sobre GGOR</t>
  </si>
  <si>
    <t>4. Ventas netas y presta. de servicios sobre IGOR</t>
  </si>
  <si>
    <t>No aplica</t>
  </si>
  <si>
    <t>INDICADORES Y MAGNITUDES PRESUPUESTARIAS</t>
  </si>
  <si>
    <t>OTROS INDICADORES Y MAGNITUDES</t>
  </si>
  <si>
    <t>Número de entidades agregadas</t>
  </si>
  <si>
    <t>Número de entidades no agregadas</t>
  </si>
  <si>
    <t>9. Aprovisionamientos sobre GGOR</t>
  </si>
  <si>
    <t>10. Resto de GGOR sobre GGOR</t>
  </si>
  <si>
    <t>DE LA CUENTA DE DEL RDO. ECONÓMICO PATRIMONIAL</t>
  </si>
  <si>
    <t>Administración de la Generalitat</t>
  </si>
  <si>
    <t>Instituto Valenciano de Estadística</t>
  </si>
  <si>
    <t>Instituto Valenciano de la Juventud</t>
  </si>
  <si>
    <t>Instituto Valenciano de Investigaciones Agrarias</t>
  </si>
  <si>
    <t>Universitat de València</t>
  </si>
  <si>
    <t>Universidad Politécnica de Valencia</t>
  </si>
  <si>
    <t>Universidad de Alicante</t>
  </si>
  <si>
    <t>Universitat Jaume I</t>
  </si>
  <si>
    <t>Universidad Miguel Hernández</t>
  </si>
  <si>
    <t>Generalitat + Instrumental (sin subsector empresarial ni fundacional)</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</si>
  <si>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del subsector administrativo. La relación de entidades agregadas figura en la hoja del libro "Entidades agregadas". Algunas de las hojas del libro que presentan estados, incluyen la información individual de cada entidad, en columnas ocultas que pueden visualizarse.</t>
  </si>
  <si>
    <t>X110</t>
  </si>
  <si>
    <t>I. RESULTADO PRESUPUESTARIO DEL EJERCI. (1+2)</t>
  </si>
  <si>
    <t>DERECHOS PENDIENTES A 31 DE DICIEMB.</t>
  </si>
  <si>
    <t>Avales prestados por la Generalitat a las entidades del subsector administrativo</t>
  </si>
  <si>
    <t>1. Realización de pagos de presupuestos cerrados</t>
  </si>
  <si>
    <t>2. Realización de cobros de presupuestos cerrados</t>
  </si>
  <si>
    <t>Administración de la Generalitat, las entidades autónomas y las universidades.</t>
  </si>
  <si>
    <t>Organismo Público Valenciano de Investigación</t>
  </si>
  <si>
    <r>
      <t>FUENTE</t>
    </r>
    <r>
      <rPr>
        <sz val="12"/>
        <rFont val="Times New Roman"/>
        <family val="1"/>
      </rPr>
      <t xml:space="preserve">: Elaboración propia a partir de las cuentas rendidas </t>
    </r>
  </si>
  <si>
    <r>
      <t>FUENTE</t>
    </r>
    <r>
      <rPr>
        <sz val="12"/>
        <rFont val="Times New Roman"/>
        <family val="1"/>
      </rPr>
      <t>: Elaboración propia a partir de las cuentas rendidas</t>
    </r>
  </si>
  <si>
    <r>
      <t xml:space="preserve">Importes en euros </t>
    </r>
    <r>
      <rPr>
        <b/>
        <sz val="12"/>
        <rFont val="Times New Roman"/>
        <family val="1"/>
      </rPr>
      <t>(1)</t>
    </r>
  </si>
  <si>
    <t xml:space="preserve">    a) Impuesto sobre la renta de las personas físicas, de sociedades y de patrimonio</t>
  </si>
  <si>
    <t xml:space="preserve">    c) Impuestos sobre el capital: Impuesto sobre sucesiones y donaciones</t>
  </si>
  <si>
    <t xml:space="preserve">    b) Otros impuestos: Impuestos ligados a la producción e importación</t>
  </si>
  <si>
    <t>3. Ventas y prestaciones de servicios (salvo universidades públicas)</t>
  </si>
  <si>
    <t xml:space="preserve">2. Transferencias y subvenciones recibidas  </t>
  </si>
  <si>
    <t xml:space="preserve">    e) Ingresos tributarios de entes de carácter comercial no universitarios</t>
  </si>
  <si>
    <t>7. Otros ingresos de explotación / gestión (incluye reintegros y trabajos realizados para la entidad)</t>
  </si>
  <si>
    <t>A.1) INGRESOS DE GESTIÓN ORDINARIA   (1+2+3+4+7)</t>
  </si>
  <si>
    <t xml:space="preserve">    d) Ingresos tributarios, ventas y prestaciones de servicios de las UNIVERSIDADES</t>
  </si>
  <si>
    <t>PGC público 2001. La cuenta de la Generalitat se formuló según formato PGC 1981</t>
  </si>
  <si>
    <t>X111</t>
  </si>
  <si>
    <t>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El balance de la Cuenta de la Administración se ha adaptado al PGC 1994.</t>
  </si>
  <si>
    <t>7. Autofinanciación</t>
  </si>
  <si>
    <r>
      <t xml:space="preserve">Importes en euros </t>
    </r>
    <r>
      <rPr>
        <b/>
        <sz val="12"/>
        <rFont val="Times New Roman"/>
        <family val="1"/>
      </rPr>
      <t>(2)</t>
    </r>
  </si>
  <si>
    <r>
      <rPr>
        <b/>
        <sz val="12"/>
        <rFont val="Times New Roman"/>
        <family val="1"/>
      </rPr>
      <t>(2)</t>
    </r>
    <r>
      <rPr>
        <sz val="12"/>
        <rFont val="Times New Roman"/>
        <family val="1"/>
      </rPr>
      <t xml:space="preserve"> No constan los estados de la tesorería de la UMH y de U. de Alicante</t>
    </r>
  </si>
  <si>
    <r>
      <t>(1)</t>
    </r>
    <r>
      <rPr>
        <sz val="12"/>
        <rFont val="Times New Roman"/>
        <family val="1"/>
      </rPr>
      <t xml:space="preserve"> No incluye el remanente de tesorería de la cuenta de la administración que no se formula</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</si>
</sst>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hair">
        <color indexed="35"/>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1">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171" fontId="6" fillId="33" borderId="12" xfId="0" applyNumberFormat="1" applyFont="1" applyFill="1" applyBorder="1" applyAlignment="1">
      <alignment horizontal="right"/>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0" fontId="6" fillId="35" borderId="12" xfId="0" applyFont="1" applyFill="1" applyBorder="1" applyAlignment="1">
      <alignment/>
    </xf>
    <xf numFmtId="0" fontId="6" fillId="33" borderId="15" xfId="0" applyFont="1" applyFill="1" applyBorder="1" applyAlignment="1">
      <alignment/>
    </xf>
    <xf numFmtId="0" fontId="6" fillId="35" borderId="16" xfId="0" applyFont="1" applyFill="1" applyBorder="1" applyAlignment="1">
      <alignment/>
    </xf>
    <xf numFmtId="0" fontId="0" fillId="33" borderId="16" xfId="0" applyFill="1" applyBorder="1" applyAlignment="1">
      <alignment/>
    </xf>
    <xf numFmtId="209" fontId="8" fillId="33" borderId="37" xfId="55" applyFont="1" applyFill="1" applyBorder="1" applyAlignment="1" applyProtection="1">
      <alignment/>
      <protection/>
    </xf>
    <xf numFmtId="209" fontId="8" fillId="33" borderId="15" xfId="55" applyFont="1" applyFill="1" applyBorder="1" applyAlignment="1" applyProtection="1">
      <alignment horizontal="left"/>
      <protection/>
    </xf>
    <xf numFmtId="4" fontId="6" fillId="33" borderId="11" xfId="55" applyNumberFormat="1" applyFont="1" applyFill="1" applyBorder="1" applyProtection="1">
      <alignment/>
      <protection locked="0"/>
    </xf>
    <xf numFmtId="1" fontId="6" fillId="33" borderId="0" xfId="0" applyNumberFormat="1" applyFont="1" applyFill="1" applyBorder="1" applyAlignment="1" applyProtection="1">
      <alignment horizontal="left"/>
      <protection locked="0"/>
    </xf>
    <xf numFmtId="1" fontId="8" fillId="33" borderId="0" xfId="55" applyNumberFormat="1" applyFont="1" applyFill="1" applyAlignment="1" applyProtection="1">
      <alignment horizontal="right"/>
      <protection/>
    </xf>
    <xf numFmtId="209" fontId="8" fillId="34" borderId="10" xfId="56" applyFont="1" applyFill="1" applyBorder="1" applyAlignment="1" applyProtection="1">
      <alignment vertical="center"/>
      <protection/>
    </xf>
    <xf numFmtId="171" fontId="6" fillId="33" borderId="0" xfId="0" applyNumberFormat="1" applyFont="1" applyFill="1" applyAlignment="1">
      <alignment/>
    </xf>
    <xf numFmtId="0" fontId="8" fillId="33" borderId="0" xfId="0" applyFont="1" applyFill="1" applyAlignment="1">
      <alignment/>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8" fillId="33" borderId="12" xfId="0" applyFont="1" applyFill="1" applyBorder="1" applyAlignment="1">
      <alignment horizontal="left"/>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6" fillId="33" borderId="0" xfId="0" applyFont="1" applyFill="1" applyBorder="1" applyAlignment="1">
      <alignment horizontal="left"/>
    </xf>
    <xf numFmtId="0" fontId="6" fillId="33" borderId="11" xfId="0" applyFont="1" applyFill="1" applyBorder="1" applyAlignment="1">
      <alignment horizontal="left"/>
    </xf>
    <xf numFmtId="209" fontId="8" fillId="34" borderId="38" xfId="55" applyFont="1" applyFill="1" applyBorder="1" applyAlignment="1" applyProtection="1">
      <alignment horizontal="left" vertical="center"/>
      <protection/>
    </xf>
    <xf numFmtId="209" fontId="8" fillId="33" borderId="39"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40" xfId="55" applyFont="1" applyFill="1" applyBorder="1" applyAlignment="1" applyProtection="1">
      <alignment horizontal="center"/>
      <protection/>
    </xf>
    <xf numFmtId="209" fontId="8" fillId="33" borderId="15" xfId="55" applyFont="1" applyFill="1" applyBorder="1" applyAlignment="1" applyProtection="1">
      <alignment horizontal="left"/>
      <protection/>
    </xf>
    <xf numFmtId="209" fontId="8" fillId="34" borderId="13"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xf numFmtId="0" fontId="0" fillId="0" borderId="0" xfId="0" applyAlignment="1">
      <alignment shrinkToFi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1\21307_X100_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olo\badespav\2001\11100_X111_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1\21300_X100_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1\21400_X110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1\21401_X110_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1\21500_X100_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2001\21501_X110_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olo\badespav\2001\21502_X100_20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2001\21503_X100_20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olo\badespav\2001\21504_X100_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t="str">
            <v>1.052.964,73</v>
          </cell>
          <cell r="L3" t="str">
            <v>1.052.964,73</v>
          </cell>
        </row>
        <row r="4">
          <cell r="D4" t="str">
            <v>0,00</v>
          </cell>
          <cell r="L4" t="str">
            <v>0,00</v>
          </cell>
        </row>
        <row r="5">
          <cell r="D5" t="str">
            <v>0,00</v>
          </cell>
          <cell r="L5" t="str">
            <v>0,00</v>
          </cell>
        </row>
        <row r="6">
          <cell r="D6" t="str">
            <v>0,00</v>
          </cell>
          <cell r="L6" t="str">
            <v>0,00</v>
          </cell>
        </row>
        <row r="7">
          <cell r="D7" t="str">
            <v>0,00</v>
          </cell>
          <cell r="L7" t="str">
            <v>0,00</v>
          </cell>
        </row>
        <row r="8">
          <cell r="D8" t="str">
            <v>0,00</v>
          </cell>
          <cell r="L8" t="str">
            <v>0,00</v>
          </cell>
        </row>
        <row r="9">
          <cell r="D9" t="str">
            <v>0,00</v>
          </cell>
          <cell r="L9" t="str">
            <v>0,00</v>
          </cell>
        </row>
        <row r="10">
          <cell r="D10" t="str">
            <v>126.328,72</v>
          </cell>
          <cell r="L10" t="str">
            <v>0,00</v>
          </cell>
        </row>
        <row r="11">
          <cell r="D11" t="str">
            <v>0,00</v>
          </cell>
          <cell r="L11" t="str">
            <v>0,00</v>
          </cell>
        </row>
        <row r="12">
          <cell r="D12" t="str">
            <v>0,00</v>
          </cell>
          <cell r="L12" t="str">
            <v>1.465.971,96</v>
          </cell>
        </row>
        <row r="13">
          <cell r="D13" t="str">
            <v>0,00</v>
          </cell>
          <cell r="L13" t="str">
            <v>1.465.971,96</v>
          </cell>
        </row>
        <row r="14">
          <cell r="D14" t="str">
            <v>0,00</v>
          </cell>
          <cell r="L14" t="str">
            <v>0,00</v>
          </cell>
        </row>
        <row r="15">
          <cell r="D15" t="str">
            <v>0,00</v>
          </cell>
          <cell r="L15" t="str">
            <v>-413.007,23</v>
          </cell>
        </row>
        <row r="16">
          <cell r="D16" t="str">
            <v>0,00</v>
          </cell>
          <cell r="L16" t="str">
            <v>0,00</v>
          </cell>
        </row>
        <row r="17">
          <cell r="D17" t="str">
            <v>126.328,72</v>
          </cell>
          <cell r="L17" t="str">
            <v>0,00</v>
          </cell>
        </row>
        <row r="18">
          <cell r="D18" t="str">
            <v>926.636,01</v>
          </cell>
          <cell r="L18" t="str">
            <v>0,00</v>
          </cell>
        </row>
        <row r="19">
          <cell r="D19" t="str">
            <v>0,00</v>
          </cell>
          <cell r="L19" t="str">
            <v>0,00</v>
          </cell>
        </row>
        <row r="20">
          <cell r="D20" t="str">
            <v>0,00</v>
          </cell>
          <cell r="L20" t="str">
            <v>0,00</v>
          </cell>
        </row>
        <row r="21">
          <cell r="D21" t="str">
            <v>0,00</v>
          </cell>
          <cell r="L21" t="str">
            <v>0,00</v>
          </cell>
        </row>
        <row r="22">
          <cell r="D22" t="str">
            <v>1.207.382,50</v>
          </cell>
          <cell r="L22" t="str">
            <v>0,00</v>
          </cell>
        </row>
        <row r="23">
          <cell r="D23" t="str">
            <v>-280.746,49</v>
          </cell>
          <cell r="L23" t="str">
            <v>0,00</v>
          </cell>
        </row>
        <row r="24">
          <cell r="D24" t="str">
            <v>0,00</v>
          </cell>
          <cell r="L24" t="str">
            <v>0,00</v>
          </cell>
        </row>
        <row r="25">
          <cell r="D25" t="str">
            <v>0,00</v>
          </cell>
          <cell r="L25" t="str">
            <v>0,00</v>
          </cell>
        </row>
        <row r="26">
          <cell r="D26" t="str">
            <v>0,00</v>
          </cell>
          <cell r="L26" t="str">
            <v>0,00</v>
          </cell>
        </row>
        <row r="27">
          <cell r="D27" t="str">
            <v>0,00</v>
          </cell>
          <cell r="L27" t="str">
            <v>0,00</v>
          </cell>
        </row>
        <row r="28">
          <cell r="D28" t="str">
            <v>0,00</v>
          </cell>
          <cell r="L28" t="str">
            <v>0,00</v>
          </cell>
        </row>
        <row r="29">
          <cell r="D29" t="str">
            <v>0,00</v>
          </cell>
          <cell r="L29" t="str">
            <v>0,00</v>
          </cell>
        </row>
        <row r="30">
          <cell r="D30" t="str">
            <v>0,00</v>
          </cell>
          <cell r="L30" t="str">
            <v>494.980,33</v>
          </cell>
        </row>
        <row r="31">
          <cell r="D31" t="str">
            <v>494.980,33</v>
          </cell>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cell r="L36" t="str">
            <v>0,00</v>
          </cell>
        </row>
        <row r="37">
          <cell r="D37" t="str">
            <v>0,00</v>
          </cell>
          <cell r="L37" t="str">
            <v>0,00</v>
          </cell>
        </row>
        <row r="38">
          <cell r="D38" t="str">
            <v>0,00</v>
          </cell>
          <cell r="L38" t="str">
            <v>0,00</v>
          </cell>
        </row>
        <row r="39">
          <cell r="D39" t="str">
            <v>0,00</v>
          </cell>
          <cell r="L39" t="str">
            <v>494.980,33</v>
          </cell>
        </row>
        <row r="40">
          <cell r="D40" t="str">
            <v>0,00</v>
          </cell>
          <cell r="L40" t="str">
            <v>0,00</v>
          </cell>
        </row>
        <row r="41">
          <cell r="D41" t="str">
            <v>0,00</v>
          </cell>
          <cell r="L41" t="str">
            <v>494.980,33</v>
          </cell>
        </row>
        <row r="42">
          <cell r="D42" t="str">
            <v>0,00</v>
          </cell>
          <cell r="L42" t="str">
            <v>0,00</v>
          </cell>
        </row>
        <row r="43">
          <cell r="D43" t="str">
            <v>0,00</v>
          </cell>
          <cell r="L43" t="str">
            <v>0,00</v>
          </cell>
        </row>
        <row r="44">
          <cell r="D44" t="str">
            <v>0,00</v>
          </cell>
          <cell r="L44" t="str">
            <v>0,00</v>
          </cell>
        </row>
        <row r="45">
          <cell r="D45" t="str">
            <v>0,00</v>
          </cell>
          <cell r="L45" t="str">
            <v>0,00</v>
          </cell>
        </row>
        <row r="46">
          <cell r="D46" t="str">
            <v>0,00</v>
          </cell>
          <cell r="L46" t="str">
            <v>0,00</v>
          </cell>
        </row>
        <row r="47">
          <cell r="D47" t="str">
            <v>0,00</v>
          </cell>
          <cell r="L47" t="str">
            <v>0,00</v>
          </cell>
        </row>
        <row r="48">
          <cell r="D48" t="str">
            <v>0,00</v>
          </cell>
          <cell r="L48" t="str">
            <v>0,00</v>
          </cell>
        </row>
        <row r="49">
          <cell r="D49" t="str">
            <v>0,00</v>
          </cell>
          <cell r="L49" t="str">
            <v>1.547.945,07</v>
          </cell>
        </row>
        <row r="50">
          <cell r="D50" t="str">
            <v>0,00</v>
          </cell>
        </row>
        <row r="51">
          <cell r="D51" t="str">
            <v>494.980,33</v>
          </cell>
        </row>
        <row r="52">
          <cell r="D52" t="str">
            <v>0,00</v>
          </cell>
        </row>
        <row r="53">
          <cell r="D53" t="str">
            <v>1.547.945,07</v>
          </cell>
        </row>
      </sheetData>
      <sheetData sheetId="2">
        <row r="5">
          <cell r="D5" t="str">
            <v>360.435,05</v>
          </cell>
        </row>
        <row r="6">
          <cell r="L6" t="str">
            <v>0,00</v>
          </cell>
        </row>
        <row r="7">
          <cell r="L7" t="str">
            <v>0,00</v>
          </cell>
        </row>
        <row r="8">
          <cell r="D8" t="str">
            <v>0,00</v>
          </cell>
          <cell r="L8" t="str">
            <v>0,00</v>
          </cell>
        </row>
        <row r="9">
          <cell r="D9">
            <v>280746.5</v>
          </cell>
        </row>
        <row r="10">
          <cell r="D10" t="str">
            <v>0,00</v>
          </cell>
        </row>
        <row r="12">
          <cell r="D12" t="str">
            <v>162.011,46</v>
          </cell>
        </row>
        <row r="13">
          <cell r="D13" t="str">
            <v>160.215,22</v>
          </cell>
        </row>
        <row r="14">
          <cell r="D14" t="str">
            <v>1.796,24</v>
          </cell>
        </row>
        <row r="15">
          <cell r="D15" t="str">
            <v>0,00</v>
          </cell>
        </row>
        <row r="16">
          <cell r="D16" t="str">
            <v>0,00</v>
          </cell>
          <cell r="L16" t="str">
            <v>0,00</v>
          </cell>
        </row>
        <row r="19">
          <cell r="D19" t="str">
            <v>0,00</v>
          </cell>
        </row>
        <row r="20">
          <cell r="D20" t="str">
            <v>0,00</v>
          </cell>
          <cell r="L20" t="str">
            <v>28.837,28</v>
          </cell>
        </row>
        <row r="22">
          <cell r="D22" t="str">
            <v>256.969,10</v>
          </cell>
        </row>
        <row r="23">
          <cell r="D23" t="str">
            <v>0,00</v>
          </cell>
        </row>
        <row r="24">
          <cell r="D24" t="str">
            <v>0,00</v>
          </cell>
          <cell r="L24" t="str">
            <v>0,00</v>
          </cell>
        </row>
        <row r="25">
          <cell r="D25" t="str">
            <v>0,00</v>
          </cell>
          <cell r="L25" t="str">
            <v>0,00</v>
          </cell>
        </row>
        <row r="26">
          <cell r="D26" t="str">
            <v>0,00</v>
          </cell>
          <cell r="L26" t="str">
            <v>0,00</v>
          </cell>
        </row>
        <row r="27">
          <cell r="D27" t="str">
            <v>0,00</v>
          </cell>
        </row>
        <row r="28">
          <cell r="D28" t="str">
            <v>0,00</v>
          </cell>
        </row>
        <row r="29">
          <cell r="D29" t="str">
            <v>0,00</v>
          </cell>
          <cell r="L29" t="str">
            <v>0,00</v>
          </cell>
        </row>
        <row r="30">
          <cell r="D30" t="str">
            <v>0,00</v>
          </cell>
          <cell r="L30" t="str">
            <v>0,00</v>
          </cell>
        </row>
        <row r="31">
          <cell r="L31" t="str">
            <v>0,00</v>
          </cell>
        </row>
        <row r="34">
          <cell r="L34" t="str">
            <v>0,00</v>
          </cell>
        </row>
        <row r="36">
          <cell r="L36" t="str">
            <v>313.021,49</v>
          </cell>
        </row>
        <row r="37">
          <cell r="L37" t="str">
            <v>297.636,52</v>
          </cell>
        </row>
        <row r="38">
          <cell r="L38" t="str">
            <v>0,00</v>
          </cell>
        </row>
        <row r="39">
          <cell r="L39" t="str">
            <v>0,00</v>
          </cell>
        </row>
        <row r="40">
          <cell r="L40" t="str">
            <v>7.659,59</v>
          </cell>
        </row>
        <row r="41">
          <cell r="L41" t="str">
            <v>0,00</v>
          </cell>
        </row>
        <row r="42">
          <cell r="L42" t="str">
            <v>0,00</v>
          </cell>
        </row>
        <row r="43">
          <cell r="L43" t="str">
            <v>7.659,59</v>
          </cell>
        </row>
        <row r="44">
          <cell r="L44" t="str">
            <v>0,00</v>
          </cell>
        </row>
      </sheetData>
      <sheetData sheetId="4">
        <row r="5">
          <cell r="D5" t="str">
            <v>486.819,80</v>
          </cell>
          <cell r="E5" t="str">
            <v>0,00</v>
          </cell>
          <cell r="F5" t="str">
            <v>486.819,80</v>
          </cell>
          <cell r="G5" t="str">
            <v>355.017,55</v>
          </cell>
          <cell r="H5" t="str">
            <v>355.017,55</v>
          </cell>
          <cell r="I5" t="str">
            <v>131.802,25</v>
          </cell>
          <cell r="J5" t="str">
            <v>355.017,55</v>
          </cell>
          <cell r="K5" t="str">
            <v>0,00</v>
          </cell>
        </row>
        <row r="6">
          <cell r="D6" t="str">
            <v>183.308,69</v>
          </cell>
          <cell r="E6" t="str">
            <v>0,00</v>
          </cell>
          <cell r="F6" t="str">
            <v>183.308,69</v>
          </cell>
          <cell r="G6" t="str">
            <v>167.428,97</v>
          </cell>
          <cell r="H6" t="str">
            <v>167.428,97</v>
          </cell>
          <cell r="I6" t="str">
            <v>15.879,73</v>
          </cell>
          <cell r="J6" t="str">
            <v>167.428,97</v>
          </cell>
          <cell r="K6" t="str">
            <v>0,00</v>
          </cell>
        </row>
        <row r="7">
          <cell r="D7" t="str">
            <v>0,00</v>
          </cell>
          <cell r="E7" t="str">
            <v>0,00</v>
          </cell>
          <cell r="F7" t="str">
            <v>0,00</v>
          </cell>
          <cell r="G7" t="str">
            <v>0,00</v>
          </cell>
          <cell r="H7" t="str">
            <v>0,00</v>
          </cell>
          <cell r="I7" t="str">
            <v>0,00</v>
          </cell>
          <cell r="J7" t="str">
            <v>0,00</v>
          </cell>
          <cell r="K7" t="str">
            <v>0,00</v>
          </cell>
        </row>
        <row r="8">
          <cell r="D8" t="str">
            <v>390.657,87</v>
          </cell>
          <cell r="E8" t="str">
            <v>0,00</v>
          </cell>
          <cell r="F8" t="str">
            <v>390.657,87</v>
          </cell>
          <cell r="G8" t="str">
            <v>256.969,10</v>
          </cell>
          <cell r="H8" t="str">
            <v>256.969,10</v>
          </cell>
          <cell r="I8" t="str">
            <v>133.688,77</v>
          </cell>
          <cell r="J8" t="str">
            <v>256.969,10</v>
          </cell>
          <cell r="K8" t="str">
            <v>0,00</v>
          </cell>
        </row>
        <row r="9">
          <cell r="D9" t="str">
            <v>513.745,15</v>
          </cell>
          <cell r="E9" t="str">
            <v>0,00</v>
          </cell>
          <cell r="F9" t="str">
            <v>513.745,15</v>
          </cell>
          <cell r="G9" t="str">
            <v>394.436,38</v>
          </cell>
          <cell r="H9" t="str">
            <v>394.436,38</v>
          </cell>
          <cell r="I9" t="str">
            <v>119.308,76</v>
          </cell>
          <cell r="J9" t="str">
            <v>394.436,38</v>
          </cell>
          <cell r="K9" t="str">
            <v>0,00</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0,00</v>
          </cell>
          <cell r="E21" t="str">
            <v>0,00</v>
          </cell>
          <cell r="F21" t="str">
            <v>0,00</v>
          </cell>
          <cell r="G21" t="str">
            <v>7.659,59</v>
          </cell>
          <cell r="H21" t="str">
            <v>7.659,59</v>
          </cell>
          <cell r="I21" t="str">
            <v>0,00</v>
          </cell>
          <cell r="J21" t="str">
            <v>0,00</v>
          </cell>
        </row>
        <row r="22">
          <cell r="D22" t="str">
            <v>1.096.726,89</v>
          </cell>
          <cell r="E22" t="str">
            <v>0,00</v>
          </cell>
          <cell r="F22" t="str">
            <v>1.096.726,89</v>
          </cell>
          <cell r="G22" t="str">
            <v>313.021,49</v>
          </cell>
          <cell r="H22" t="str">
            <v>313.021,49</v>
          </cell>
          <cell r="I22" t="str">
            <v>0,00</v>
          </cell>
          <cell r="J22" t="str">
            <v>0,00</v>
          </cell>
        </row>
        <row r="23">
          <cell r="D23" t="str">
            <v>9.015,18</v>
          </cell>
          <cell r="E23" t="str">
            <v>0,00</v>
          </cell>
          <cell r="F23" t="str">
            <v>9.015,18</v>
          </cell>
          <cell r="G23" t="str">
            <v>28.837,28</v>
          </cell>
          <cell r="H23" t="str">
            <v>28.837,28</v>
          </cell>
          <cell r="I23" t="str">
            <v>0,00</v>
          </cell>
          <cell r="J23" t="str">
            <v>0,00</v>
          </cell>
        </row>
        <row r="24">
          <cell r="D24" t="str">
            <v>0,00</v>
          </cell>
          <cell r="E24" t="str">
            <v>0,00</v>
          </cell>
          <cell r="F24" t="str">
            <v>0,00</v>
          </cell>
          <cell r="G24" t="str">
            <v>0,00</v>
          </cell>
          <cell r="H24" t="str">
            <v>0,00</v>
          </cell>
          <cell r="I24" t="str">
            <v>0,00</v>
          </cell>
          <cell r="J24" t="str">
            <v>0,00</v>
          </cell>
        </row>
        <row r="25">
          <cell r="D25" t="str">
            <v>468.789,44</v>
          </cell>
          <cell r="E25" t="str">
            <v>0,00</v>
          </cell>
          <cell r="F25" t="str">
            <v>468.789,44</v>
          </cell>
          <cell r="G25" t="str">
            <v>297.636,52</v>
          </cell>
          <cell r="H25" t="str">
            <v>297.636,52</v>
          </cell>
          <cell r="I25" t="str">
            <v>0,00</v>
          </cell>
          <cell r="J25" t="str">
            <v>0,00</v>
          </cell>
        </row>
        <row r="26">
          <cell r="D26" t="str">
            <v>0,00</v>
          </cell>
          <cell r="E26" t="str">
            <v>0,00</v>
          </cell>
          <cell r="F26" t="str">
            <v>0,00</v>
          </cell>
          <cell r="G26" t="str">
            <v>0,00</v>
          </cell>
          <cell r="H26" t="str">
            <v>0,00</v>
          </cell>
          <cell r="I26" t="str">
            <v>0,00</v>
          </cell>
          <cell r="J26" t="str">
            <v>0,00</v>
          </cell>
        </row>
        <row r="27">
          <cell r="D27" t="str">
            <v>0,00</v>
          </cell>
          <cell r="E27" t="str">
            <v>0,00</v>
          </cell>
          <cell r="F27" t="str">
            <v>0,00</v>
          </cell>
          <cell r="G27" t="str">
            <v>0,00</v>
          </cell>
          <cell r="H27" t="str">
            <v>0,00</v>
          </cell>
          <cell r="I27" t="str">
            <v>0,00</v>
          </cell>
          <cell r="J27" t="str">
            <v>0,00</v>
          </cell>
        </row>
      </sheetData>
      <sheetData sheetId="5">
        <row r="4">
          <cell r="D4" t="str">
            <v>647.154,88</v>
          </cell>
          <cell r="E4" t="str">
            <v>1.173.852,00</v>
          </cell>
        </row>
        <row r="5">
          <cell r="D5" t="str">
            <v>0,00</v>
          </cell>
          <cell r="E5" t="str">
            <v>0,00</v>
          </cell>
        </row>
        <row r="6">
          <cell r="D6" t="str">
            <v>0,00</v>
          </cell>
          <cell r="E6" t="str">
            <v>0,00</v>
          </cell>
        </row>
        <row r="8">
          <cell r="D8" t="str">
            <v>0,00</v>
          </cell>
          <cell r="E8" t="str">
            <v>0,00</v>
          </cell>
        </row>
        <row r="10">
          <cell r="F10" t="str">
            <v>0,00</v>
          </cell>
        </row>
        <row r="11">
          <cell r="F11" t="str">
            <v>0,00</v>
          </cell>
        </row>
        <row r="12">
          <cell r="F12" t="str">
            <v>0,00</v>
          </cell>
        </row>
      </sheetData>
      <sheetData sheetId="6">
        <row r="3">
          <cell r="D3" t="str">
            <v>0,00</v>
          </cell>
        </row>
        <row r="4">
          <cell r="D4" t="str">
            <v>0,00</v>
          </cell>
        </row>
        <row r="5">
          <cell r="D5" t="str">
            <v>0,00</v>
          </cell>
        </row>
        <row r="6">
          <cell r="D6" t="str">
            <v>0,00</v>
          </cell>
        </row>
        <row r="7">
          <cell r="D7" t="str">
            <v>0,00</v>
          </cell>
        </row>
        <row r="8">
          <cell r="D8" t="str">
            <v>0,00</v>
          </cell>
        </row>
        <row r="9">
          <cell r="D9" t="str">
            <v>0,00</v>
          </cell>
        </row>
        <row r="10">
          <cell r="D10" t="str">
            <v>494.980,33</v>
          </cell>
        </row>
        <row r="11">
          <cell r="D11" t="str">
            <v>0,00</v>
          </cell>
        </row>
        <row r="12">
          <cell r="D12" t="str">
            <v>0,00</v>
          </cell>
        </row>
        <row r="13">
          <cell r="D13" t="str">
            <v>494.980,33</v>
          </cell>
        </row>
        <row r="14">
          <cell r="D14" t="str">
            <v>0,00</v>
          </cell>
        </row>
        <row r="15">
          <cell r="D15" t="str">
            <v>0,00</v>
          </cell>
        </row>
        <row r="16">
          <cell r="D16" t="str">
            <v>494.980,33</v>
          </cell>
        </row>
        <row r="17">
          <cell r="D17" t="str">
            <v>0,00</v>
          </cell>
        </row>
        <row r="18">
          <cell r="D18" t="str">
            <v>0,00</v>
          </cell>
        </row>
        <row r="19">
          <cell r="D19" t="str">
            <v>0,00</v>
          </cell>
        </row>
        <row r="23">
          <cell r="D23" t="str">
            <v>1.243.127,26</v>
          </cell>
        </row>
        <row r="24">
          <cell r="D24" t="str">
            <v>647.154,88</v>
          </cell>
        </row>
        <row r="25">
          <cell r="D25" t="str">
            <v>0,00</v>
          </cell>
        </row>
        <row r="26">
          <cell r="D26" t="str">
            <v>595.972,38</v>
          </cell>
        </row>
        <row r="27">
          <cell r="D27" t="str">
            <v>0,00</v>
          </cell>
        </row>
        <row r="28">
          <cell r="D28" t="str">
            <v>1.328.220,10</v>
          </cell>
        </row>
        <row r="29">
          <cell r="D29" t="str">
            <v>1.173.852,00</v>
          </cell>
        </row>
        <row r="30">
          <cell r="D30" t="str">
            <v>4.419,59</v>
          </cell>
        </row>
        <row r="31">
          <cell r="D31" t="str">
            <v>149.948,51</v>
          </cell>
        </row>
        <row r="32">
          <cell r="D32" t="str">
            <v>0,00</v>
          </cell>
        </row>
        <row r="33">
          <cell r="D33" t="str">
            <v>-85.092,83</v>
          </cell>
        </row>
        <row r="34">
          <cell r="D34" t="str">
            <v>580.073,17</v>
          </cell>
        </row>
        <row r="35">
          <cell r="D35" t="str">
            <v>494.980,33</v>
          </cell>
        </row>
      </sheetData>
      <sheetData sheetId="7">
        <row r="5">
          <cell r="D5" t="str">
            <v>0,00</v>
          </cell>
          <cell r="E5" t="str">
            <v>0,00</v>
          </cell>
          <cell r="F5" t="str">
            <v>0,00</v>
          </cell>
          <cell r="G5" t="str">
            <v>0,00</v>
          </cell>
          <cell r="H5" t="str">
            <v>0,00</v>
          </cell>
        </row>
        <row r="6">
          <cell r="D6" t="str">
            <v>4.419,59</v>
          </cell>
          <cell r="E6" t="str">
            <v>0,00</v>
          </cell>
          <cell r="F6" t="str">
            <v>4.419,59</v>
          </cell>
          <cell r="G6" t="str">
            <v>4.419,59</v>
          </cell>
          <cell r="H6" t="str">
            <v>0,00</v>
          </cell>
        </row>
        <row r="7">
          <cell r="D7" t="str">
            <v>0,00</v>
          </cell>
          <cell r="E7" t="str">
            <v>0,00</v>
          </cell>
          <cell r="F7" t="str">
            <v>0,00</v>
          </cell>
          <cell r="G7" t="str">
            <v>0,00</v>
          </cell>
          <cell r="H7" t="str">
            <v>0,00</v>
          </cell>
        </row>
        <row r="8">
          <cell r="D8" t="str">
            <v>0,00</v>
          </cell>
          <cell r="E8" t="str">
            <v>0,00</v>
          </cell>
          <cell r="F8" t="str">
            <v>0,00</v>
          </cell>
          <cell r="G8" t="str">
            <v>0,00</v>
          </cell>
          <cell r="H8" t="str">
            <v>0,00</v>
          </cell>
        </row>
        <row r="9">
          <cell r="D9" t="str">
            <v>0,00</v>
          </cell>
          <cell r="E9" t="str">
            <v>0,00</v>
          </cell>
          <cell r="F9" t="str">
            <v>0,00</v>
          </cell>
          <cell r="G9" t="str">
            <v>0,00</v>
          </cell>
          <cell r="H9" t="str">
            <v>0,00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0,00</v>
          </cell>
          <cell r="E22" t="str">
            <v>0,00</v>
          </cell>
          <cell r="F22" t="str">
            <v>0,00</v>
          </cell>
          <cell r="G22" t="str">
            <v>0,00</v>
          </cell>
          <cell r="H22" t="str">
            <v>0,00</v>
          </cell>
          <cell r="I22" t="str">
            <v>0,00</v>
          </cell>
          <cell r="J22" t="str">
            <v>0,00</v>
          </cell>
          <cell r="K22" t="str">
            <v>0,00</v>
          </cell>
          <cell r="L22" t="str">
            <v>0,00</v>
          </cell>
        </row>
        <row r="23">
          <cell r="D23" t="str">
            <v>0,00</v>
          </cell>
          <cell r="E23" t="str">
            <v>0,00</v>
          </cell>
          <cell r="F23" t="str">
            <v>0,00</v>
          </cell>
          <cell r="G23" t="str">
            <v>0,00</v>
          </cell>
          <cell r="H23" t="str">
            <v>0,00</v>
          </cell>
          <cell r="I23" t="str">
            <v>0,00</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0,00</v>
          </cell>
          <cell r="E25" t="str">
            <v>0,00</v>
          </cell>
          <cell r="F25" t="str">
            <v>0,00</v>
          </cell>
          <cell r="G25" t="str">
            <v>0,00</v>
          </cell>
          <cell r="H25" t="str">
            <v>0,00</v>
          </cell>
          <cell r="I25" t="str">
            <v>0,00</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13</v>
          </cell>
        </row>
        <row r="10">
          <cell r="H10">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11"/>
      <sheetName val="5100"/>
      <sheetName val="5120"/>
      <sheetName val="6100"/>
      <sheetName val="7100"/>
      <sheetName val="8100"/>
    </sheetNames>
    <sheetDataSet>
      <sheetData sheetId="1">
        <row r="3">
          <cell r="D3">
            <v>1613486802.41</v>
          </cell>
        </row>
        <row r="4">
          <cell r="L4">
            <v>93149193.29</v>
          </cell>
        </row>
        <row r="5">
          <cell r="D5">
            <v>1991159431.86</v>
          </cell>
        </row>
        <row r="6">
          <cell r="D6">
            <v>27251854.12</v>
          </cell>
        </row>
        <row r="7">
          <cell r="D7">
            <v>1056053793.45</v>
          </cell>
        </row>
        <row r="8">
          <cell r="D8">
            <v>306421123.7</v>
          </cell>
          <cell r="L8">
            <v>0</v>
          </cell>
        </row>
        <row r="9">
          <cell r="D9">
            <v>200547.19</v>
          </cell>
          <cell r="L9">
            <v>3211714254.75</v>
          </cell>
        </row>
        <row r="10">
          <cell r="D10">
            <v>343326310.2</v>
          </cell>
        </row>
        <row r="11">
          <cell r="D11">
            <v>217995384.11</v>
          </cell>
        </row>
        <row r="12">
          <cell r="D12">
            <v>39910419.09</v>
          </cell>
        </row>
        <row r="13">
          <cell r="D13">
            <v>0</v>
          </cell>
        </row>
        <row r="14">
          <cell r="D14">
            <v>435450774.47999996</v>
          </cell>
        </row>
        <row r="15">
          <cell r="D15">
            <v>274723364.71</v>
          </cell>
        </row>
        <row r="16">
          <cell r="D16">
            <v>12.02</v>
          </cell>
        </row>
        <row r="17">
          <cell r="D17">
            <v>160727397.75</v>
          </cell>
        </row>
        <row r="18">
          <cell r="D18">
            <v>0</v>
          </cell>
        </row>
        <row r="19">
          <cell r="D19">
            <v>4656721335.050001</v>
          </cell>
        </row>
        <row r="20">
          <cell r="D20">
            <v>0</v>
          </cell>
        </row>
        <row r="21">
          <cell r="D21">
            <v>150070982.77</v>
          </cell>
          <cell r="L21">
            <v>0</v>
          </cell>
        </row>
        <row r="22">
          <cell r="D22">
            <v>4395027830.54</v>
          </cell>
          <cell r="L22">
            <v>0</v>
          </cell>
        </row>
        <row r="23">
          <cell r="D23">
            <v>1389837.72</v>
          </cell>
          <cell r="L23">
            <v>1893213179.59</v>
          </cell>
        </row>
        <row r="24">
          <cell r="D24">
            <v>16103447.99</v>
          </cell>
          <cell r="L24">
            <v>127822970.3</v>
          </cell>
        </row>
        <row r="25">
          <cell r="D25">
            <v>26179438.77</v>
          </cell>
          <cell r="L25">
            <v>516802362.83</v>
          </cell>
        </row>
        <row r="26">
          <cell r="D26">
            <v>181127.96</v>
          </cell>
          <cell r="L26">
            <v>0</v>
          </cell>
        </row>
        <row r="27">
          <cell r="D27">
            <v>67768669.3</v>
          </cell>
        </row>
        <row r="28">
          <cell r="L28">
            <v>2100276216.32</v>
          </cell>
        </row>
        <row r="29">
          <cell r="D29">
            <v>350164001.11</v>
          </cell>
          <cell r="L29">
            <v>120273713.49</v>
          </cell>
        </row>
        <row r="30">
          <cell r="D30">
            <v>0</v>
          </cell>
          <cell r="L30">
            <v>0</v>
          </cell>
        </row>
        <row r="31">
          <cell r="D31">
            <v>0</v>
          </cell>
          <cell r="L31">
            <v>0</v>
          </cell>
        </row>
        <row r="32">
          <cell r="D32">
            <v>119113585.91</v>
          </cell>
        </row>
        <row r="33">
          <cell r="D33">
            <v>-20015.49</v>
          </cell>
          <cell r="L33">
            <v>38377384.99</v>
          </cell>
        </row>
        <row r="34">
          <cell r="D34">
            <v>0</v>
          </cell>
        </row>
        <row r="36">
          <cell r="D36">
            <v>19336387.6</v>
          </cell>
          <cell r="L36">
            <v>1069045046.56</v>
          </cell>
        </row>
        <row r="37">
          <cell r="D37">
            <v>297500.99</v>
          </cell>
        </row>
        <row r="38">
          <cell r="D38">
            <v>0</v>
          </cell>
        </row>
        <row r="39">
          <cell r="D39">
            <v>10014838.48</v>
          </cell>
          <cell r="L39">
            <v>23196.12</v>
          </cell>
        </row>
        <row r="40">
          <cell r="D40">
            <v>0</v>
          </cell>
          <cell r="L40">
            <v>0</v>
          </cell>
        </row>
        <row r="41">
          <cell r="D41">
            <v>-7129558.71</v>
          </cell>
          <cell r="L41">
            <v>0</v>
          </cell>
        </row>
        <row r="42">
          <cell r="D42">
            <v>27486286.89</v>
          </cell>
          <cell r="L42">
            <v>649634769.84</v>
          </cell>
        </row>
        <row r="43">
          <cell r="D43">
            <v>0</v>
          </cell>
        </row>
        <row r="45">
          <cell r="D45">
            <v>1040860421.47</v>
          </cell>
          <cell r="L45">
            <v>521991480.29</v>
          </cell>
        </row>
        <row r="46">
          <cell r="L46">
            <v>0</v>
          </cell>
        </row>
        <row r="48">
          <cell r="D48">
            <v>4064857.98</v>
          </cell>
          <cell r="L48">
            <v>-4128358.460000001</v>
          </cell>
        </row>
        <row r="49">
          <cell r="L49">
            <v>134336860.74</v>
          </cell>
        </row>
        <row r="50">
          <cell r="L50">
            <v>0</v>
          </cell>
        </row>
        <row r="51">
          <cell r="D51">
            <v>0</v>
          </cell>
          <cell r="L51">
            <v>0</v>
          </cell>
        </row>
        <row r="52">
          <cell r="D52">
            <v>0</v>
          </cell>
        </row>
        <row r="53">
          <cell r="D53">
            <v>0</v>
          </cell>
        </row>
        <row r="55">
          <cell r="D55">
            <v>845902.22</v>
          </cell>
        </row>
        <row r="56">
          <cell r="D56">
            <v>28595018.44</v>
          </cell>
        </row>
        <row r="57">
          <cell r="D57">
            <v>-581.97</v>
          </cell>
        </row>
        <row r="58">
          <cell r="D58">
            <v>25530009.6</v>
          </cell>
        </row>
        <row r="59">
          <cell r="D59">
            <v>72910353.46000001</v>
          </cell>
        </row>
        <row r="60">
          <cell r="D60">
            <v>0</v>
          </cell>
        </row>
        <row r="61">
          <cell r="D61">
            <v>83644918.86999702</v>
          </cell>
        </row>
        <row r="62">
          <cell r="D62">
            <v>10472532270.65</v>
          </cell>
        </row>
      </sheetData>
      <sheetData sheetId="2">
        <row r="4">
          <cell r="D4">
            <v>0</v>
          </cell>
          <cell r="L4">
            <v>25821000</v>
          </cell>
        </row>
        <row r="5">
          <cell r="D5">
            <v>2987152000</v>
          </cell>
          <cell r="L5">
            <v>14592000</v>
          </cell>
        </row>
        <row r="6">
          <cell r="D6">
            <v>220230000</v>
          </cell>
          <cell r="L6">
            <v>1104460000</v>
          </cell>
        </row>
        <row r="7">
          <cell r="D7">
            <v>1570000</v>
          </cell>
          <cell r="L7">
            <v>635494000</v>
          </cell>
        </row>
        <row r="8">
          <cell r="D8">
            <v>806553000</v>
          </cell>
          <cell r="L8">
            <v>0</v>
          </cell>
        </row>
        <row r="9">
          <cell r="D9">
            <v>40000</v>
          </cell>
          <cell r="L9">
            <v>63000</v>
          </cell>
        </row>
        <row r="10">
          <cell r="D10">
            <v>17150000</v>
          </cell>
          <cell r="L10">
            <v>5126467000</v>
          </cell>
        </row>
        <row r="11">
          <cell r="D11">
            <v>2730247000</v>
          </cell>
          <cell r="L11">
            <v>140575000</v>
          </cell>
        </row>
        <row r="12">
          <cell r="D12">
            <v>526284000</v>
          </cell>
          <cell r="L12">
            <v>96893000</v>
          </cell>
        </row>
        <row r="13">
          <cell r="D13">
            <v>0</v>
          </cell>
          <cell r="L13">
            <v>0</v>
          </cell>
        </row>
        <row r="18">
          <cell r="D18">
            <v>0</v>
          </cell>
          <cell r="L18">
            <v>0</v>
          </cell>
        </row>
        <row r="19">
          <cell r="D19">
            <v>0</v>
          </cell>
          <cell r="L19">
            <v>0</v>
          </cell>
        </row>
        <row r="20">
          <cell r="D20">
            <v>0</v>
          </cell>
          <cell r="L20">
            <v>0</v>
          </cell>
        </row>
        <row r="23">
          <cell r="D23">
            <v>0</v>
          </cell>
          <cell r="L23">
            <v>0</v>
          </cell>
        </row>
        <row r="26">
          <cell r="D26">
            <v>199076000</v>
          </cell>
          <cell r="L26">
            <v>260292081.13</v>
          </cell>
        </row>
      </sheetData>
      <sheetData sheetId="3">
        <row r="5">
          <cell r="D5">
            <v>2913386991.6940126</v>
          </cell>
          <cell r="E5">
            <v>72215482.98534733</v>
          </cell>
          <cell r="F5">
            <v>2985602474.67936</v>
          </cell>
          <cell r="G5">
            <v>2985602474.67936</v>
          </cell>
          <cell r="H5">
            <v>2985602474.67936</v>
          </cell>
          <cell r="I5">
            <v>0</v>
          </cell>
          <cell r="J5">
            <v>2982383264.673711</v>
          </cell>
          <cell r="K5">
            <v>3219210.00564909</v>
          </cell>
        </row>
        <row r="6">
          <cell r="D6">
            <v>781665927.4217783</v>
          </cell>
          <cell r="E6">
            <v>54664200.73804287</v>
          </cell>
          <cell r="F6">
            <v>836330128.1598212</v>
          </cell>
          <cell r="G6">
            <v>832799883.0250142</v>
          </cell>
          <cell r="H6">
            <v>832799883.0250142</v>
          </cell>
          <cell r="I6">
            <v>3530245.1348069906</v>
          </cell>
          <cell r="J6">
            <v>611945617.4137248</v>
          </cell>
          <cell r="K6">
            <v>220854265.61128938</v>
          </cell>
        </row>
        <row r="7">
          <cell r="D7">
            <v>327725012.92176026</v>
          </cell>
          <cell r="E7">
            <v>-20431280.738764077</v>
          </cell>
          <cell r="F7">
            <v>307293732.18299615</v>
          </cell>
          <cell r="G7">
            <v>307293732.18299615</v>
          </cell>
          <cell r="H7">
            <v>307293732.18299615</v>
          </cell>
          <cell r="I7">
            <v>0</v>
          </cell>
          <cell r="J7">
            <v>304922907.32994366</v>
          </cell>
          <cell r="K7">
            <v>2370824.853052497</v>
          </cell>
        </row>
        <row r="8">
          <cell r="D8">
            <v>2406835346.723883</v>
          </cell>
          <cell r="E8">
            <v>335922433.864628</v>
          </cell>
          <cell r="F8">
            <v>2742757780.588511</v>
          </cell>
          <cell r="G8">
            <v>2729621425.4023776</v>
          </cell>
          <cell r="H8">
            <v>2719818013.240297</v>
          </cell>
          <cell r="I8">
            <v>22939767.34821415</v>
          </cell>
          <cell r="J8">
            <v>2382457010.0429125</v>
          </cell>
          <cell r="K8">
            <v>337361003.19738436</v>
          </cell>
        </row>
        <row r="9">
          <cell r="D9">
            <v>794496466.0488262</v>
          </cell>
          <cell r="E9">
            <v>-148081859.94614932</v>
          </cell>
          <cell r="F9">
            <v>646414606.1026769</v>
          </cell>
          <cell r="G9">
            <v>629500499.0684313</v>
          </cell>
          <cell r="H9">
            <v>620889240.1824673</v>
          </cell>
          <cell r="I9">
            <v>25525365.920209527</v>
          </cell>
          <cell r="J9">
            <v>270343550.9177455</v>
          </cell>
          <cell r="K9">
            <v>350545689.2647219</v>
          </cell>
        </row>
        <row r="10">
          <cell r="D10">
            <v>548878138.7857151</v>
          </cell>
          <cell r="E10">
            <v>3505991.8562859856</v>
          </cell>
          <cell r="F10">
            <v>552384130.642001</v>
          </cell>
          <cell r="G10">
            <v>548569535.2734004</v>
          </cell>
          <cell r="H10">
            <v>529220293.2999171</v>
          </cell>
          <cell r="I10">
            <v>23163837.34208393</v>
          </cell>
          <cell r="J10">
            <v>339959608.9815249</v>
          </cell>
          <cell r="K10">
            <v>189260684.31839222</v>
          </cell>
        </row>
        <row r="11">
          <cell r="D11">
            <v>2046326.013005902</v>
          </cell>
          <cell r="E11">
            <v>14643487.510968471</v>
          </cell>
          <cell r="F11">
            <v>16689813.523974374</v>
          </cell>
          <cell r="G11">
            <v>16080320.549805874</v>
          </cell>
          <cell r="H11">
            <v>16080320.549805874</v>
          </cell>
          <cell r="I11">
            <v>609492.9741684999</v>
          </cell>
          <cell r="J11">
            <v>15966362.368228097</v>
          </cell>
          <cell r="K11">
            <v>113958.18157777749</v>
          </cell>
        </row>
        <row r="12">
          <cell r="D12">
            <v>16736071.544480907</v>
          </cell>
          <cell r="E12">
            <v>2.18167393891313</v>
          </cell>
          <cell r="F12">
            <v>16736073.726154845</v>
          </cell>
          <cell r="G12">
            <v>16736073.726154845</v>
          </cell>
          <cell r="H12">
            <v>16736073.726154845</v>
          </cell>
          <cell r="I12">
            <v>0</v>
          </cell>
          <cell r="J12">
            <v>16736073.726154845</v>
          </cell>
          <cell r="K12">
            <v>0</v>
          </cell>
        </row>
        <row r="19">
          <cell r="D19">
            <v>836830496.5562006</v>
          </cell>
          <cell r="E19">
            <v>0</v>
          </cell>
          <cell r="F19">
            <v>836830496.5562006</v>
          </cell>
          <cell r="G19">
            <v>776066369.7787074</v>
          </cell>
          <cell r="H19">
            <v>744429742.8629813</v>
          </cell>
          <cell r="I19">
            <v>0</v>
          </cell>
          <cell r="J19">
            <v>31636626.915726066</v>
          </cell>
        </row>
        <row r="20">
          <cell r="D20">
            <v>707222512.711406</v>
          </cell>
          <cell r="E20">
            <v>102574735.85518013</v>
          </cell>
          <cell r="F20">
            <v>809797248.5665861</v>
          </cell>
          <cell r="G20">
            <v>833564364.5859628</v>
          </cell>
          <cell r="H20">
            <v>799868177.0942267</v>
          </cell>
          <cell r="I20">
            <v>0</v>
          </cell>
          <cell r="J20">
            <v>33696187.491736054</v>
          </cell>
        </row>
        <row r="21">
          <cell r="D21">
            <v>450975364.51384133</v>
          </cell>
          <cell r="E21">
            <v>53311021.01138317</v>
          </cell>
          <cell r="F21">
            <v>504286385.5252245</v>
          </cell>
          <cell r="G21">
            <v>402988228.204296</v>
          </cell>
          <cell r="H21">
            <v>350685286.49646</v>
          </cell>
          <cell r="I21">
            <v>0</v>
          </cell>
          <cell r="J21">
            <v>52302941.70783597</v>
          </cell>
        </row>
        <row r="22">
          <cell r="D22">
            <v>5317194469.486615</v>
          </cell>
          <cell r="E22">
            <v>72365556.95190701</v>
          </cell>
          <cell r="F22">
            <v>5389560026.438522</v>
          </cell>
          <cell r="G22">
            <v>5133965882.39395</v>
          </cell>
          <cell r="H22">
            <v>4862529328.69352</v>
          </cell>
          <cell r="I22">
            <v>0</v>
          </cell>
          <cell r="J22">
            <v>271436553.70043087</v>
          </cell>
        </row>
        <row r="23">
          <cell r="D23">
            <v>29836518.69748657</v>
          </cell>
          <cell r="E23">
            <v>0</v>
          </cell>
          <cell r="F23">
            <v>29836518.69748657</v>
          </cell>
          <cell r="G23">
            <v>9400851.574050702</v>
          </cell>
          <cell r="H23">
            <v>9381259.246571226</v>
          </cell>
          <cell r="I23">
            <v>0</v>
          </cell>
          <cell r="J23">
            <v>19592.32747947611</v>
          </cell>
        </row>
        <row r="24">
          <cell r="D24">
            <v>40633028.019184306</v>
          </cell>
          <cell r="E24">
            <v>0</v>
          </cell>
          <cell r="F24">
            <v>40633028.019184306</v>
          </cell>
          <cell r="G24">
            <v>172651.15454425252</v>
          </cell>
          <cell r="H24">
            <v>20801.11307441732</v>
          </cell>
          <cell r="I24">
            <v>0</v>
          </cell>
          <cell r="J24">
            <v>151850.0414698352</v>
          </cell>
        </row>
        <row r="25">
          <cell r="D25">
            <v>390325544.2164605</v>
          </cell>
          <cell r="E25">
            <v>112213298.61887419</v>
          </cell>
          <cell r="F25">
            <v>502538842.8353347</v>
          </cell>
          <cell r="G25">
            <v>496260223.257966</v>
          </cell>
          <cell r="H25">
            <v>240456362.07974228</v>
          </cell>
          <cell r="I25">
            <v>0</v>
          </cell>
          <cell r="J25">
            <v>255803861.1782237</v>
          </cell>
        </row>
        <row r="26">
          <cell r="D26">
            <v>2016275.407786713</v>
          </cell>
          <cell r="E26">
            <v>0</v>
          </cell>
          <cell r="F26">
            <v>2016275.407786713</v>
          </cell>
          <cell r="G26">
            <v>1183528.4699433846</v>
          </cell>
          <cell r="H26">
            <v>950363.3659081894</v>
          </cell>
          <cell r="I26">
            <v>0</v>
          </cell>
          <cell r="J26">
            <v>233165.1040351952</v>
          </cell>
        </row>
        <row r="27">
          <cell r="D27">
            <v>16736071.544480907</v>
          </cell>
          <cell r="E27">
            <v>0</v>
          </cell>
          <cell r="F27">
            <v>16736071.544480907</v>
          </cell>
          <cell r="G27">
            <v>595000000</v>
          </cell>
          <cell r="H27">
            <v>595000000</v>
          </cell>
          <cell r="I27">
            <v>0</v>
          </cell>
          <cell r="J27">
            <v>0</v>
          </cell>
        </row>
      </sheetData>
      <sheetData sheetId="4">
        <row r="4">
          <cell r="D4">
            <v>7652418570.949478</v>
          </cell>
          <cell r="E4">
            <v>7995623636.610052</v>
          </cell>
        </row>
        <row r="5">
          <cell r="D5">
            <v>1183528.4699433846</v>
          </cell>
          <cell r="E5">
            <v>16080320.549805874</v>
          </cell>
        </row>
        <row r="6">
          <cell r="D6">
            <v>0</v>
          </cell>
          <cell r="E6">
            <v>0</v>
          </cell>
        </row>
        <row r="8">
          <cell r="D8">
            <v>595000000</v>
          </cell>
          <cell r="E8">
            <v>16736073.726154845</v>
          </cell>
        </row>
        <row r="10">
          <cell r="F10">
            <v>0</v>
          </cell>
        </row>
        <row r="11">
          <cell r="F11">
            <v>37837702.04</v>
          </cell>
        </row>
        <row r="12">
          <cell r="F12">
            <v>0</v>
          </cell>
        </row>
      </sheetData>
      <sheetData sheetId="5">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3">
          <cell r="D23">
            <v>12862109632.282078</v>
          </cell>
        </row>
        <row r="24">
          <cell r="D24">
            <v>7603321320.952485</v>
          </cell>
        </row>
        <row r="25">
          <cell r="D25">
            <v>295337074.57959205</v>
          </cell>
        </row>
        <row r="26">
          <cell r="D26">
            <v>4963451236.75</v>
          </cell>
        </row>
        <row r="27">
          <cell r="D27">
            <v>0</v>
          </cell>
        </row>
        <row r="28">
          <cell r="D28">
            <v>12845488617.858475</v>
          </cell>
        </row>
        <row r="29">
          <cell r="D29">
            <v>6924714395.453945</v>
          </cell>
        </row>
        <row r="30">
          <cell r="D30">
            <v>872698222.4045292</v>
          </cell>
        </row>
        <row r="31">
          <cell r="D31">
            <v>5048076000</v>
          </cell>
        </row>
        <row r="32">
          <cell r="D32">
            <v>0</v>
          </cell>
        </row>
        <row r="33">
          <cell r="D33">
            <v>16621014.423603058</v>
          </cell>
        </row>
        <row r="34">
          <cell r="D34">
            <v>56289339.04</v>
          </cell>
        </row>
        <row r="35">
          <cell r="D35">
            <v>72910353.46360305</v>
          </cell>
        </row>
      </sheetData>
      <sheetData sheetId="6">
        <row r="5">
          <cell r="D5">
            <v>8152383.337540418</v>
          </cell>
          <cell r="E5">
            <v>-1334046.8969745052</v>
          </cell>
          <cell r="F5">
            <v>6818336.440565913</v>
          </cell>
          <cell r="G5">
            <v>6818336.440565913</v>
          </cell>
          <cell r="H5">
            <v>0</v>
          </cell>
        </row>
        <row r="6">
          <cell r="D6">
            <v>183493157.2788576</v>
          </cell>
          <cell r="E6">
            <v>-3319781.465988725</v>
          </cell>
          <cell r="F6">
            <v>180173375.81286886</v>
          </cell>
          <cell r="G6">
            <v>179680729.88712993</v>
          </cell>
          <cell r="H6">
            <v>492645.9257389307</v>
          </cell>
        </row>
        <row r="7">
          <cell r="D7">
            <v>1457668.8423304847</v>
          </cell>
          <cell r="E7">
            <v>0</v>
          </cell>
          <cell r="F7">
            <v>1457668.8423304847</v>
          </cell>
          <cell r="G7">
            <v>1445957.4723834938</v>
          </cell>
          <cell r="H7">
            <v>11711.36994699086</v>
          </cell>
        </row>
        <row r="8">
          <cell r="D8">
            <v>304586391.084586</v>
          </cell>
          <cell r="E8">
            <v>-2969214.308896181</v>
          </cell>
          <cell r="F8">
            <v>301617176.77568984</v>
          </cell>
          <cell r="G8">
            <v>301440991.47163826</v>
          </cell>
          <cell r="H8">
            <v>176185.30405157804</v>
          </cell>
        </row>
        <row r="9">
          <cell r="D9">
            <v>238127443.0541027</v>
          </cell>
          <cell r="E9">
            <v>-395242.7007079923</v>
          </cell>
          <cell r="F9">
            <v>237732200.3533947</v>
          </cell>
          <cell r="G9">
            <v>236783667.1534865</v>
          </cell>
          <cell r="H9">
            <v>948533.1999081969</v>
          </cell>
        </row>
        <row r="10">
          <cell r="D10">
            <v>142922967.54534638</v>
          </cell>
          <cell r="E10">
            <v>-1131977.9969468585</v>
          </cell>
          <cell r="F10">
            <v>141790989.5483995</v>
          </cell>
          <cell r="G10">
            <v>139649480.21468154</v>
          </cell>
          <cell r="H10">
            <v>2141509.333717972</v>
          </cell>
        </row>
        <row r="11">
          <cell r="D11">
            <v>6879059.76464366</v>
          </cell>
          <cell r="E11">
            <v>0</v>
          </cell>
          <cell r="F11">
            <v>6879059.76464366</v>
          </cell>
          <cell r="G11">
            <v>6879059.76464366</v>
          </cell>
          <cell r="H11">
            <v>0</v>
          </cell>
        </row>
        <row r="12">
          <cell r="F12">
            <v>0</v>
          </cell>
          <cell r="G12">
            <v>0</v>
          </cell>
          <cell r="H12">
            <v>0</v>
          </cell>
        </row>
        <row r="19">
          <cell r="D19">
            <v>181556523.64982632</v>
          </cell>
          <cell r="E19">
            <v>0</v>
          </cell>
          <cell r="F19">
            <v>92222664.51504333</v>
          </cell>
          <cell r="G19">
            <v>0</v>
          </cell>
          <cell r="H19">
            <v>89333859.13478298</v>
          </cell>
          <cell r="I19">
            <v>9052984.824444365</v>
          </cell>
          <cell r="J19">
            <v>0</v>
          </cell>
          <cell r="K19">
            <v>0</v>
          </cell>
          <cell r="L19">
            <v>80280874.31033862</v>
          </cell>
        </row>
        <row r="20">
          <cell r="D20">
            <v>67379586.25124711</v>
          </cell>
          <cell r="E20">
            <v>0</v>
          </cell>
          <cell r="F20">
            <v>8470444.43643095</v>
          </cell>
          <cell r="G20">
            <v>0</v>
          </cell>
          <cell r="H20">
            <v>58909141.81481616</v>
          </cell>
          <cell r="I20">
            <v>17427695.31090356</v>
          </cell>
          <cell r="J20">
            <v>0</v>
          </cell>
          <cell r="K20">
            <v>0</v>
          </cell>
          <cell r="L20">
            <v>41481446.5039126</v>
          </cell>
        </row>
        <row r="21">
          <cell r="D21">
            <v>101959746.65536764</v>
          </cell>
          <cell r="E21">
            <v>0</v>
          </cell>
          <cell r="F21">
            <v>23357908.49590711</v>
          </cell>
          <cell r="G21">
            <v>0</v>
          </cell>
          <cell r="H21">
            <v>78601838.15946053</v>
          </cell>
          <cell r="I21">
            <v>17512384.431382447</v>
          </cell>
          <cell r="J21">
            <v>0</v>
          </cell>
          <cell r="K21">
            <v>0</v>
          </cell>
          <cell r="L21">
            <v>61089453.72807808</v>
          </cell>
        </row>
        <row r="22">
          <cell r="D22">
            <v>1168383532.2863703</v>
          </cell>
          <cell r="E22">
            <v>0</v>
          </cell>
          <cell r="F22">
            <v>73599202.89567631</v>
          </cell>
          <cell r="G22">
            <v>0</v>
          </cell>
          <cell r="H22">
            <v>1094784329.390694</v>
          </cell>
          <cell r="I22">
            <v>130578752.64745833</v>
          </cell>
          <cell r="J22">
            <v>0</v>
          </cell>
          <cell r="K22">
            <v>0</v>
          </cell>
          <cell r="L22">
            <v>964205576.7432356</v>
          </cell>
        </row>
        <row r="23">
          <cell r="D23">
            <v>1628615.6587693677</v>
          </cell>
          <cell r="E23">
            <v>0</v>
          </cell>
          <cell r="F23">
            <v>491026.88928155013</v>
          </cell>
          <cell r="G23">
            <v>0</v>
          </cell>
          <cell r="H23">
            <v>1137588.7694878175</v>
          </cell>
          <cell r="I23">
            <v>877126.3327443415</v>
          </cell>
          <cell r="J23">
            <v>0</v>
          </cell>
          <cell r="K23">
            <v>0</v>
          </cell>
          <cell r="L23">
            <v>260462.43674347608</v>
          </cell>
        </row>
        <row r="24">
          <cell r="D24">
            <v>0</v>
          </cell>
          <cell r="E24">
            <v>0</v>
          </cell>
          <cell r="F24">
            <v>0</v>
          </cell>
          <cell r="G24">
            <v>0</v>
          </cell>
          <cell r="H24">
            <v>0</v>
          </cell>
          <cell r="I24">
            <v>0</v>
          </cell>
          <cell r="J24">
            <v>0</v>
          </cell>
          <cell r="K24">
            <v>0</v>
          </cell>
          <cell r="L24">
            <v>0</v>
          </cell>
        </row>
        <row r="25">
          <cell r="D25">
            <v>619146665.8192396</v>
          </cell>
          <cell r="E25">
            <v>0</v>
          </cell>
          <cell r="F25">
            <v>829468.8255021457</v>
          </cell>
          <cell r="G25">
            <v>0</v>
          </cell>
          <cell r="H25">
            <v>618317196.9937375</v>
          </cell>
          <cell r="I25">
            <v>119659258.58545792</v>
          </cell>
          <cell r="J25">
            <v>0</v>
          </cell>
          <cell r="K25">
            <v>0</v>
          </cell>
          <cell r="L25">
            <v>498657938.40827954</v>
          </cell>
        </row>
        <row r="26">
          <cell r="D26">
            <v>13313439.171564916</v>
          </cell>
          <cell r="E26">
            <v>0</v>
          </cell>
          <cell r="F26">
            <v>104573.13716298247</v>
          </cell>
          <cell r="G26">
            <v>0</v>
          </cell>
          <cell r="H26">
            <v>13208866.034401935</v>
          </cell>
          <cell r="I26">
            <v>228872.44720108664</v>
          </cell>
          <cell r="J26">
            <v>0</v>
          </cell>
          <cell r="K26">
            <v>0</v>
          </cell>
          <cell r="L26">
            <v>12979993.587200848</v>
          </cell>
        </row>
        <row r="27">
          <cell r="D27">
            <v>0</v>
          </cell>
          <cell r="E27">
            <v>0</v>
          </cell>
          <cell r="F27">
            <v>0</v>
          </cell>
          <cell r="G27">
            <v>0</v>
          </cell>
          <cell r="H27">
            <v>0</v>
          </cell>
          <cell r="I27">
            <v>0</v>
          </cell>
          <cell r="J27">
            <v>0</v>
          </cell>
          <cell r="K27">
            <v>0</v>
          </cell>
          <cell r="L27">
            <v>0</v>
          </cell>
        </row>
      </sheetData>
      <sheetData sheetId="7">
        <row r="6">
          <cell r="D6">
            <v>115756</v>
          </cell>
        </row>
        <row r="10">
          <cell r="H10">
            <v>0</v>
          </cell>
        </row>
        <row r="16">
          <cell r="H16">
            <v>959444000</v>
          </cell>
        </row>
        <row r="26">
          <cell r="H26">
            <v>29845000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t="str">
            <v>516.324,64</v>
          </cell>
          <cell r="L3" t="str">
            <v>495.541,91</v>
          </cell>
        </row>
        <row r="4">
          <cell r="D4" t="str">
            <v>0,00</v>
          </cell>
          <cell r="L4" t="str">
            <v>0,00</v>
          </cell>
        </row>
        <row r="5">
          <cell r="D5" t="str">
            <v>0,00</v>
          </cell>
          <cell r="L5" t="str">
            <v>0,00</v>
          </cell>
        </row>
        <row r="6">
          <cell r="D6" t="str">
            <v>0,00</v>
          </cell>
          <cell r="L6" t="str">
            <v>0,00</v>
          </cell>
        </row>
        <row r="7">
          <cell r="D7" t="str">
            <v>0,00</v>
          </cell>
          <cell r="L7" t="str">
            <v>0,00</v>
          </cell>
        </row>
        <row r="8">
          <cell r="D8" t="str">
            <v>0,00</v>
          </cell>
          <cell r="L8" t="str">
            <v>0,00</v>
          </cell>
        </row>
        <row r="9">
          <cell r="D9" t="str">
            <v>0,00</v>
          </cell>
          <cell r="L9" t="str">
            <v>0,00</v>
          </cell>
        </row>
        <row r="10">
          <cell r="D10" t="str">
            <v>0,00</v>
          </cell>
          <cell r="L10" t="str">
            <v>0,00</v>
          </cell>
        </row>
        <row r="11">
          <cell r="D11" t="str">
            <v>0,00</v>
          </cell>
          <cell r="L11" t="str">
            <v>0,00</v>
          </cell>
        </row>
        <row r="12">
          <cell r="D12" t="str">
            <v>0,00</v>
          </cell>
          <cell r="L12" t="str">
            <v>236.766,64</v>
          </cell>
        </row>
        <row r="13">
          <cell r="D13" t="str">
            <v>0,00</v>
          </cell>
          <cell r="L13" t="str">
            <v>236.766,64</v>
          </cell>
        </row>
        <row r="14">
          <cell r="D14" t="str">
            <v>0,00</v>
          </cell>
          <cell r="L14" t="str">
            <v>0,00</v>
          </cell>
        </row>
        <row r="15">
          <cell r="D15" t="str">
            <v>0,00</v>
          </cell>
          <cell r="L15" t="str">
            <v>258.775,28</v>
          </cell>
        </row>
        <row r="16">
          <cell r="D16" t="str">
            <v>0,00</v>
          </cell>
          <cell r="L16" t="str">
            <v>0,00</v>
          </cell>
        </row>
        <row r="17">
          <cell r="D17" t="str">
            <v>0,00</v>
          </cell>
          <cell r="L17" t="str">
            <v>0,00</v>
          </cell>
        </row>
        <row r="18">
          <cell r="D18" t="str">
            <v>516.324,64</v>
          </cell>
          <cell r="L18" t="str">
            <v>0,00</v>
          </cell>
        </row>
        <row r="19">
          <cell r="D19" t="str">
            <v>0,00</v>
          </cell>
          <cell r="L19" t="str">
            <v>0,00</v>
          </cell>
        </row>
        <row r="20">
          <cell r="D20" t="str">
            <v>0,00</v>
          </cell>
          <cell r="L20" t="str">
            <v>0,00</v>
          </cell>
        </row>
        <row r="21">
          <cell r="D21" t="str">
            <v>0,00</v>
          </cell>
          <cell r="L21" t="str">
            <v>0,00</v>
          </cell>
        </row>
        <row r="22">
          <cell r="D22" t="str">
            <v>598.697,43</v>
          </cell>
          <cell r="L22" t="str">
            <v>0,00</v>
          </cell>
        </row>
        <row r="23">
          <cell r="D23" t="str">
            <v>-82.372,79</v>
          </cell>
          <cell r="L23" t="str">
            <v>0,00</v>
          </cell>
        </row>
        <row r="24">
          <cell r="D24" t="str">
            <v>0,00</v>
          </cell>
          <cell r="L24" t="str">
            <v>0,00</v>
          </cell>
        </row>
        <row r="25">
          <cell r="D25" t="str">
            <v>0,00</v>
          </cell>
          <cell r="L25" t="str">
            <v>0,00</v>
          </cell>
        </row>
        <row r="26">
          <cell r="D26" t="str">
            <v>0,00</v>
          </cell>
          <cell r="L26" t="str">
            <v>0,00</v>
          </cell>
        </row>
        <row r="27">
          <cell r="D27" t="str">
            <v>0,00</v>
          </cell>
          <cell r="L27" t="str">
            <v>0,00</v>
          </cell>
        </row>
        <row r="28">
          <cell r="D28" t="str">
            <v>0,00</v>
          </cell>
          <cell r="L28" t="str">
            <v>0,00</v>
          </cell>
        </row>
        <row r="29">
          <cell r="D29" t="str">
            <v>0,00</v>
          </cell>
          <cell r="L29" t="str">
            <v>0,00</v>
          </cell>
        </row>
        <row r="30">
          <cell r="D30" t="str">
            <v>0,00</v>
          </cell>
          <cell r="L30">
            <v>600929.98</v>
          </cell>
        </row>
        <row r="31">
          <cell r="D31" t="str">
            <v>580.147,27</v>
          </cell>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cell r="L36" t="str">
            <v>0,00</v>
          </cell>
        </row>
        <row r="37">
          <cell r="D37" t="str">
            <v>0,00</v>
          </cell>
          <cell r="L37" t="str">
            <v>0,00</v>
          </cell>
        </row>
        <row r="38">
          <cell r="D38" t="str">
            <v>0,00</v>
          </cell>
          <cell r="L38" t="str">
            <v>0,00</v>
          </cell>
        </row>
        <row r="39">
          <cell r="D39" t="str">
            <v>443.070,69</v>
          </cell>
          <cell r="L39">
            <v>600929.98</v>
          </cell>
        </row>
        <row r="40">
          <cell r="D40" t="str">
            <v>425.688,56</v>
          </cell>
          <cell r="L40" t="str">
            <v>69.471,66</v>
          </cell>
        </row>
        <row r="41">
          <cell r="D41" t="str">
            <v>17.382,14</v>
          </cell>
          <cell r="L41">
            <v>531458.32</v>
          </cell>
        </row>
        <row r="42">
          <cell r="D42" t="str">
            <v>0,00</v>
          </cell>
          <cell r="L42" t="str">
            <v>0,00</v>
          </cell>
        </row>
        <row r="43">
          <cell r="D43" t="str">
            <v>0,00</v>
          </cell>
          <cell r="L43" t="str">
            <v>0,00</v>
          </cell>
        </row>
        <row r="44">
          <cell r="D44" t="str">
            <v>0,00</v>
          </cell>
          <cell r="L44" t="str">
            <v>0,00</v>
          </cell>
        </row>
        <row r="45">
          <cell r="D45" t="str">
            <v>0,00</v>
          </cell>
          <cell r="L45" t="str">
            <v>0,00</v>
          </cell>
        </row>
        <row r="46">
          <cell r="D46" t="str">
            <v>0,00</v>
          </cell>
          <cell r="L46" t="str">
            <v>0,00</v>
          </cell>
        </row>
        <row r="47">
          <cell r="D47" t="str">
            <v>0,00</v>
          </cell>
          <cell r="L47" t="str">
            <v>0,00</v>
          </cell>
        </row>
        <row r="48">
          <cell r="D48" t="str">
            <v>0,00</v>
          </cell>
          <cell r="L48" t="str">
            <v>0,00</v>
          </cell>
        </row>
        <row r="49">
          <cell r="D49" t="str">
            <v>0,00</v>
          </cell>
          <cell r="L49" t="str">
            <v>1.096.471,90</v>
          </cell>
        </row>
        <row r="50">
          <cell r="D50" t="str">
            <v>0,00</v>
          </cell>
        </row>
        <row r="51">
          <cell r="D51" t="str">
            <v>137.076,57</v>
          </cell>
        </row>
        <row r="52">
          <cell r="D52" t="str">
            <v>0,00</v>
          </cell>
        </row>
        <row r="53">
          <cell r="D53" t="str">
            <v>1.096.471,90</v>
          </cell>
        </row>
      </sheetData>
      <sheetData sheetId="2">
        <row r="5">
          <cell r="D5" t="str">
            <v>1.329.928,60</v>
          </cell>
        </row>
        <row r="6">
          <cell r="L6" t="str">
            <v>0,00</v>
          </cell>
        </row>
        <row r="7">
          <cell r="L7" t="str">
            <v>0,00</v>
          </cell>
        </row>
        <row r="8">
          <cell r="D8" t="str">
            <v>0,00</v>
          </cell>
          <cell r="L8" t="str">
            <v>0,00</v>
          </cell>
        </row>
        <row r="9">
          <cell r="D9" t="str">
            <v>42.379,46</v>
          </cell>
        </row>
        <row r="10">
          <cell r="D10" t="str">
            <v>0,00</v>
          </cell>
        </row>
        <row r="12">
          <cell r="D12" t="str">
            <v>472.203,82</v>
          </cell>
        </row>
        <row r="13">
          <cell r="D13" t="str">
            <v>472.203,82</v>
          </cell>
        </row>
        <row r="14">
          <cell r="D14" t="str">
            <v>0,00</v>
          </cell>
        </row>
        <row r="15">
          <cell r="D15" t="str">
            <v>0,00</v>
          </cell>
        </row>
        <row r="16">
          <cell r="D16" t="str">
            <v>0,00</v>
          </cell>
          <cell r="L16" t="str">
            <v>0,00</v>
          </cell>
        </row>
        <row r="19">
          <cell r="D19" t="str">
            <v>0,00</v>
          </cell>
        </row>
        <row r="20">
          <cell r="D20" t="str">
            <v>0,00</v>
          </cell>
          <cell r="L20" t="str">
            <v>30.867,87</v>
          </cell>
        </row>
        <row r="22">
          <cell r="D22" t="str">
            <v>78.987,01</v>
          </cell>
        </row>
        <row r="23">
          <cell r="D23" t="str">
            <v>0,00</v>
          </cell>
        </row>
        <row r="24">
          <cell r="D24" t="str">
            <v>0,00</v>
          </cell>
          <cell r="L24" t="str">
            <v>0,00</v>
          </cell>
        </row>
        <row r="25">
          <cell r="D25" t="str">
            <v>0,00</v>
          </cell>
          <cell r="L25" t="str">
            <v>0,00</v>
          </cell>
        </row>
        <row r="26">
          <cell r="D26" t="str">
            <v>0,00</v>
          </cell>
          <cell r="L26" t="str">
            <v>0,00</v>
          </cell>
        </row>
        <row r="27">
          <cell r="D27" t="str">
            <v>0,00</v>
          </cell>
        </row>
        <row r="28">
          <cell r="D28" t="str">
            <v>0,00</v>
          </cell>
        </row>
        <row r="29">
          <cell r="D29" t="str">
            <v>0,00</v>
          </cell>
          <cell r="L29" t="str">
            <v>0,00</v>
          </cell>
        </row>
        <row r="30">
          <cell r="D30" t="str">
            <v>0,00</v>
          </cell>
          <cell r="L30" t="str">
            <v>0,00</v>
          </cell>
        </row>
        <row r="31">
          <cell r="L31" t="str">
            <v>0,00</v>
          </cell>
        </row>
        <row r="34">
          <cell r="L34" t="str">
            <v>0,00</v>
          </cell>
        </row>
        <row r="36">
          <cell r="L36" t="str">
            <v>2.002.917,11</v>
          </cell>
        </row>
        <row r="37">
          <cell r="L37" t="str">
            <v>117.197,36</v>
          </cell>
        </row>
        <row r="38">
          <cell r="L38" t="str">
            <v>0,00</v>
          </cell>
        </row>
        <row r="39">
          <cell r="L39" t="str">
            <v>0,00</v>
          </cell>
        </row>
        <row r="40">
          <cell r="L40" t="str">
            <v>31.291,83</v>
          </cell>
        </row>
        <row r="41">
          <cell r="L41" t="str">
            <v>0,00</v>
          </cell>
        </row>
        <row r="42">
          <cell r="L42" t="str">
            <v>0,00</v>
          </cell>
        </row>
        <row r="43">
          <cell r="L43" t="str">
            <v>31.291,83</v>
          </cell>
        </row>
        <row r="44">
          <cell r="L44" t="str">
            <v>0,00</v>
          </cell>
        </row>
      </sheetData>
      <sheetData sheetId="4">
        <row r="5">
          <cell r="D5" t="str">
            <v>1.490.510,02</v>
          </cell>
          <cell r="E5" t="str">
            <v>0,00</v>
          </cell>
          <cell r="F5" t="str">
            <v>1.490.510,02</v>
          </cell>
          <cell r="G5" t="str">
            <v>0,00</v>
          </cell>
          <cell r="H5" t="str">
            <v>1.312.884,91</v>
          </cell>
          <cell r="I5" t="str">
            <v>177.625,11</v>
          </cell>
          <cell r="J5" t="str">
            <v>1.312.884,91</v>
          </cell>
          <cell r="K5" t="str">
            <v>0,00</v>
          </cell>
        </row>
        <row r="6">
          <cell r="D6" t="str">
            <v>652.969,60</v>
          </cell>
          <cell r="E6" t="str">
            <v>-102.172,06</v>
          </cell>
          <cell r="F6" t="str">
            <v>550.797,54</v>
          </cell>
          <cell r="G6" t="str">
            <v>0,00</v>
          </cell>
          <cell r="H6" t="str">
            <v>489.247,50</v>
          </cell>
          <cell r="I6" t="str">
            <v>61.550,04</v>
          </cell>
          <cell r="J6" t="str">
            <v>428.961,75</v>
          </cell>
          <cell r="K6" t="str">
            <v>60.285,75</v>
          </cell>
        </row>
        <row r="7">
          <cell r="D7" t="str">
            <v>0,00</v>
          </cell>
          <cell r="E7" t="str">
            <v>0,00</v>
          </cell>
          <cell r="F7" t="str">
            <v>0,00</v>
          </cell>
          <cell r="G7" t="str">
            <v>0,00</v>
          </cell>
          <cell r="H7" t="str">
            <v>0,00</v>
          </cell>
          <cell r="I7" t="str">
            <v>0,00</v>
          </cell>
          <cell r="J7" t="str">
            <v>0,00</v>
          </cell>
          <cell r="K7" t="str">
            <v>0,00</v>
          </cell>
        </row>
        <row r="8">
          <cell r="D8" t="str">
            <v>115.754,93</v>
          </cell>
          <cell r="E8" t="str">
            <v>0,00</v>
          </cell>
          <cell r="F8" t="str">
            <v>115.754,93</v>
          </cell>
          <cell r="G8" t="str">
            <v>0,00</v>
          </cell>
          <cell r="H8" t="str">
            <v>78.987,01</v>
          </cell>
          <cell r="I8" t="str">
            <v>36.767,92</v>
          </cell>
          <cell r="J8" t="str">
            <v>72.482,06</v>
          </cell>
          <cell r="K8" t="str">
            <v>6.504,95</v>
          </cell>
        </row>
        <row r="9">
          <cell r="D9" t="str">
            <v>117.197,36</v>
          </cell>
          <cell r="E9" t="str">
            <v>102.172,06</v>
          </cell>
          <cell r="F9" t="str">
            <v>219.369,42</v>
          </cell>
          <cell r="G9" t="str">
            <v>0,00</v>
          </cell>
          <cell r="H9" t="str">
            <v>216.496,30</v>
          </cell>
          <cell r="I9" t="str">
            <v>2.873,11</v>
          </cell>
          <cell r="J9" t="str">
            <v>213.815,35</v>
          </cell>
          <cell r="K9" t="str">
            <v>2.680,95</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0,00</v>
          </cell>
          <cell r="E21" t="str">
            <v>0,00</v>
          </cell>
          <cell r="F21" t="str">
            <v>0,00</v>
          </cell>
          <cell r="G21" t="str">
            <v>31.718,07</v>
          </cell>
          <cell r="H21" t="str">
            <v>31.718,07</v>
          </cell>
          <cell r="I21" t="str">
            <v>0,00</v>
          </cell>
          <cell r="J21" t="str">
            <v>0,00</v>
          </cell>
        </row>
        <row r="22">
          <cell r="D22" t="str">
            <v>2.259.234,55</v>
          </cell>
          <cell r="E22" t="str">
            <v>0,00</v>
          </cell>
          <cell r="F22" t="str">
            <v>2.259.234,55</v>
          </cell>
          <cell r="G22" t="str">
            <v>2.002.917,11</v>
          </cell>
          <cell r="H22" t="str">
            <v>1.694.425,91</v>
          </cell>
          <cell r="I22" t="str">
            <v>0,00</v>
          </cell>
          <cell r="J22" t="str">
            <v>308.491,20</v>
          </cell>
        </row>
        <row r="23">
          <cell r="D23" t="str">
            <v>0,00</v>
          </cell>
          <cell r="E23" t="str">
            <v>0,00</v>
          </cell>
          <cell r="F23" t="str">
            <v>0,00</v>
          </cell>
          <cell r="G23" t="str">
            <v>30.441,63</v>
          </cell>
          <cell r="H23" t="str">
            <v>30.441,63</v>
          </cell>
          <cell r="I23" t="str">
            <v>0,00</v>
          </cell>
          <cell r="J23" t="str">
            <v>0,00</v>
          </cell>
        </row>
        <row r="24">
          <cell r="D24" t="str">
            <v>0,00</v>
          </cell>
          <cell r="E24" t="str">
            <v>0,00</v>
          </cell>
          <cell r="F24" t="str">
            <v>0,00</v>
          </cell>
          <cell r="G24" t="str">
            <v>0,00</v>
          </cell>
          <cell r="H24" t="str">
            <v>0,00</v>
          </cell>
          <cell r="I24" t="str">
            <v>0,00</v>
          </cell>
          <cell r="J24" t="str">
            <v>0,00</v>
          </cell>
        </row>
        <row r="25">
          <cell r="D25" t="str">
            <v>117.197,36</v>
          </cell>
          <cell r="E25" t="str">
            <v>0,00</v>
          </cell>
          <cell r="F25" t="str">
            <v>117.197,36</v>
          </cell>
          <cell r="G25" t="str">
            <v>117.197,36</v>
          </cell>
          <cell r="H25" t="str">
            <v>0,00</v>
          </cell>
          <cell r="I25" t="str">
            <v>0,00</v>
          </cell>
          <cell r="J25" t="str">
            <v>117.197,36</v>
          </cell>
        </row>
        <row r="26">
          <cell r="D26" t="str">
            <v>0,00</v>
          </cell>
          <cell r="E26" t="str">
            <v>0,00</v>
          </cell>
          <cell r="F26" t="str">
            <v>0,00</v>
          </cell>
          <cell r="G26" t="str">
            <v>0,00</v>
          </cell>
          <cell r="H26" t="str">
            <v>0,00</v>
          </cell>
          <cell r="I26" t="str">
            <v>0,00</v>
          </cell>
          <cell r="J26" t="str">
            <v>0,00</v>
          </cell>
        </row>
        <row r="27">
          <cell r="D27" t="str">
            <v>0,00</v>
          </cell>
          <cell r="E27" t="str">
            <v>0,00</v>
          </cell>
          <cell r="F27" t="str">
            <v>0,00</v>
          </cell>
          <cell r="G27" t="str">
            <v>0,00</v>
          </cell>
          <cell r="H27" t="str">
            <v>0,00</v>
          </cell>
          <cell r="I27" t="str">
            <v>0,00</v>
          </cell>
          <cell r="J27" t="str">
            <v>0,00</v>
          </cell>
        </row>
      </sheetData>
      <sheetData sheetId="5">
        <row r="4">
          <cell r="D4" t="str">
            <v>2.182.274,16</v>
          </cell>
          <cell r="E4" t="str">
            <v>2.097.615,73</v>
          </cell>
        </row>
        <row r="5">
          <cell r="D5" t="str">
            <v>0,00</v>
          </cell>
          <cell r="E5" t="str">
            <v>0,00</v>
          </cell>
        </row>
        <row r="6">
          <cell r="D6" t="str">
            <v>0,00</v>
          </cell>
          <cell r="E6" t="str">
            <v>0,00</v>
          </cell>
        </row>
        <row r="8">
          <cell r="D8" t="str">
            <v>0,00</v>
          </cell>
          <cell r="E8" t="str">
            <v>0,00</v>
          </cell>
        </row>
        <row r="10">
          <cell r="F10" t="str">
            <v>0,00</v>
          </cell>
        </row>
        <row r="11">
          <cell r="F11" t="str">
            <v>0,00</v>
          </cell>
        </row>
        <row r="12">
          <cell r="F12" t="str">
            <v>0,00</v>
          </cell>
        </row>
      </sheetData>
      <sheetData sheetId="6">
        <row r="3">
          <cell r="D3" t="str">
            <v>443.070,69</v>
          </cell>
        </row>
        <row r="4">
          <cell r="D4" t="str">
            <v>425.688,56</v>
          </cell>
        </row>
        <row r="5">
          <cell r="D5" t="str">
            <v>17.382,14</v>
          </cell>
        </row>
        <row r="6">
          <cell r="D6" t="str">
            <v>0,00</v>
          </cell>
        </row>
        <row r="7">
          <cell r="D7" t="str">
            <v>0,00</v>
          </cell>
        </row>
        <row r="8">
          <cell r="D8" t="str">
            <v>0,00</v>
          </cell>
        </row>
        <row r="9">
          <cell r="D9" t="str">
            <v>0,00</v>
          </cell>
        </row>
        <row r="10">
          <cell r="D10" t="str">
            <v>600.929,99</v>
          </cell>
        </row>
        <row r="11">
          <cell r="D11" t="str">
            <v>69.471,66</v>
          </cell>
        </row>
        <row r="12">
          <cell r="D12" t="str">
            <v>531.458,33</v>
          </cell>
        </row>
        <row r="13">
          <cell r="D13" t="str">
            <v>0,00</v>
          </cell>
        </row>
        <row r="14">
          <cell r="D14" t="str">
            <v>0,00</v>
          </cell>
        </row>
        <row r="15">
          <cell r="D15" t="str">
            <v>0,00</v>
          </cell>
        </row>
        <row r="16">
          <cell r="D16" t="str">
            <v>137.076,57</v>
          </cell>
        </row>
        <row r="17">
          <cell r="D17" t="str">
            <v>0,00</v>
          </cell>
        </row>
        <row r="18">
          <cell r="D18" t="str">
            <v>-20.782,72</v>
          </cell>
        </row>
        <row r="19">
          <cell r="D19" t="str">
            <v>-20.782,72</v>
          </cell>
        </row>
        <row r="23">
          <cell r="D23" t="str">
            <v>2.268.189,60</v>
          </cell>
        </row>
        <row r="24">
          <cell r="D24" t="str">
            <v>1.756.585,61</v>
          </cell>
        </row>
        <row r="25">
          <cell r="D25" t="str">
            <v>36,76</v>
          </cell>
        </row>
        <row r="26">
          <cell r="D26" t="str">
            <v>511.567,23</v>
          </cell>
        </row>
        <row r="27">
          <cell r="D27" t="str">
            <v>0,00</v>
          </cell>
        </row>
        <row r="28">
          <cell r="D28" t="str">
            <v>2.631.043,84</v>
          </cell>
        </row>
        <row r="29">
          <cell r="D29" t="str">
            <v>2.028.144,07</v>
          </cell>
        </row>
        <row r="30">
          <cell r="D30" t="str">
            <v>118.761,16</v>
          </cell>
        </row>
        <row r="31">
          <cell r="D31" t="str">
            <v>484.138,60</v>
          </cell>
        </row>
        <row r="32">
          <cell r="D32" t="str">
            <v>0,00</v>
          </cell>
        </row>
        <row r="33">
          <cell r="D33" t="str">
            <v>-362.854,24</v>
          </cell>
        </row>
        <row r="34">
          <cell r="D34" t="str">
            <v>499.930,81</v>
          </cell>
        </row>
        <row r="35">
          <cell r="D35" t="str">
            <v>137.076,57</v>
          </cell>
        </row>
      </sheetData>
      <sheetData sheetId="7">
        <row r="5">
          <cell r="D5" t="str">
            <v>18.538,00</v>
          </cell>
          <cell r="E5" t="str">
            <v>0,00</v>
          </cell>
          <cell r="F5" t="str">
            <v>18.538,00</v>
          </cell>
          <cell r="G5" t="str">
            <v>18.538,00</v>
          </cell>
          <cell r="H5" t="str">
            <v>0,00</v>
          </cell>
        </row>
        <row r="6">
          <cell r="D6" t="str">
            <v>77.838,11</v>
          </cell>
          <cell r="E6" t="str">
            <v>0,00</v>
          </cell>
          <cell r="F6" t="str">
            <v>77.838,11</v>
          </cell>
          <cell r="G6" t="str">
            <v>77.838,11</v>
          </cell>
          <cell r="H6" t="str">
            <v>0,00</v>
          </cell>
        </row>
        <row r="7">
          <cell r="D7" t="str">
            <v>0,00</v>
          </cell>
          <cell r="E7" t="str">
            <v>0,00</v>
          </cell>
          <cell r="F7" t="str">
            <v>0,00</v>
          </cell>
          <cell r="G7" t="str">
            <v>0,00</v>
          </cell>
          <cell r="H7" t="str">
            <v>0,00</v>
          </cell>
        </row>
        <row r="8">
          <cell r="D8" t="str">
            <v>2.704,55</v>
          </cell>
          <cell r="E8" t="str">
            <v>0,00</v>
          </cell>
          <cell r="F8" t="str">
            <v>2.704,55</v>
          </cell>
          <cell r="G8" t="str">
            <v>2.704,55</v>
          </cell>
          <cell r="H8" t="str">
            <v>0,00</v>
          </cell>
        </row>
        <row r="9">
          <cell r="D9" t="str">
            <v>19.680,50</v>
          </cell>
          <cell r="E9" t="str">
            <v>0,00</v>
          </cell>
          <cell r="F9" t="str">
            <v>19.680,50</v>
          </cell>
          <cell r="G9" t="str">
            <v>19.680,50</v>
          </cell>
          <cell r="H9" t="str">
            <v>0,00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0,00</v>
          </cell>
          <cell r="E22" t="str">
            <v>0,00</v>
          </cell>
          <cell r="F22" t="str">
            <v>0,00</v>
          </cell>
          <cell r="G22" t="str">
            <v>0,00</v>
          </cell>
          <cell r="H22" t="str">
            <v>0,00</v>
          </cell>
          <cell r="I22" t="str">
            <v>0,00</v>
          </cell>
          <cell r="J22" t="str">
            <v>0,00</v>
          </cell>
          <cell r="K22" t="str">
            <v>0,00</v>
          </cell>
          <cell r="L22" t="str">
            <v>0,00</v>
          </cell>
        </row>
        <row r="23">
          <cell r="D23" t="str">
            <v>0,00</v>
          </cell>
          <cell r="E23" t="str">
            <v>0,00</v>
          </cell>
          <cell r="F23" t="str">
            <v>0,00</v>
          </cell>
          <cell r="G23" t="str">
            <v>0,00</v>
          </cell>
          <cell r="H23" t="str">
            <v>0,00</v>
          </cell>
          <cell r="I23" t="str">
            <v>0,00</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0,00</v>
          </cell>
          <cell r="E25" t="str">
            <v>0,00</v>
          </cell>
          <cell r="F25" t="str">
            <v>0,00</v>
          </cell>
          <cell r="G25" t="str">
            <v>0,00</v>
          </cell>
          <cell r="H25" t="str">
            <v>0,00</v>
          </cell>
          <cell r="I25" t="str">
            <v>0,00</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48</v>
          </cell>
        </row>
        <row r="10">
          <cell r="H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v>11164518.53</v>
          </cell>
          <cell r="L3" t="str">
            <v>15.951.238,94</v>
          </cell>
        </row>
        <row r="4">
          <cell r="D4" t="str">
            <v>0,00</v>
          </cell>
          <cell r="L4" t="str">
            <v>11.225.361,47</v>
          </cell>
        </row>
        <row r="5">
          <cell r="D5" t="str">
            <v>0,00</v>
          </cell>
          <cell r="L5" t="str">
            <v>11.225.361,47</v>
          </cell>
        </row>
        <row r="6">
          <cell r="D6" t="str">
            <v>0,00</v>
          </cell>
          <cell r="L6" t="str">
            <v>0,00</v>
          </cell>
        </row>
        <row r="7">
          <cell r="D7" t="str">
            <v>0,00</v>
          </cell>
          <cell r="L7" t="str">
            <v>0,00</v>
          </cell>
        </row>
        <row r="8">
          <cell r="D8" t="str">
            <v>0,00</v>
          </cell>
          <cell r="L8" t="str">
            <v>0,00</v>
          </cell>
        </row>
        <row r="9">
          <cell r="D9" t="str">
            <v>0,00</v>
          </cell>
          <cell r="L9" t="str">
            <v>0,00</v>
          </cell>
        </row>
        <row r="10">
          <cell r="D10" t="str">
            <v>134.421,74</v>
          </cell>
          <cell r="L10" t="str">
            <v>0,00</v>
          </cell>
        </row>
        <row r="11">
          <cell r="D11" t="str">
            <v>0,00</v>
          </cell>
          <cell r="L11" t="str">
            <v>0,00</v>
          </cell>
        </row>
        <row r="12">
          <cell r="D12" t="str">
            <v>20.024,67</v>
          </cell>
          <cell r="L12" t="str">
            <v>3.487.081,24</v>
          </cell>
        </row>
        <row r="13">
          <cell r="D13" t="str">
            <v>52.120,55</v>
          </cell>
          <cell r="L13" t="str">
            <v>5.382.709,33</v>
          </cell>
        </row>
        <row r="14">
          <cell r="D14" t="str">
            <v>0,00</v>
          </cell>
          <cell r="L14" t="str">
            <v>-1.895.628,09</v>
          </cell>
        </row>
        <row r="15">
          <cell r="D15" t="str">
            <v>0,00</v>
          </cell>
          <cell r="L15" t="str">
            <v>1.238.796,23</v>
          </cell>
        </row>
        <row r="16">
          <cell r="D16" t="str">
            <v>-313.309,03</v>
          </cell>
          <cell r="L16" t="str">
            <v>0,00</v>
          </cell>
        </row>
        <row r="17">
          <cell r="D17" t="str">
            <v>375.585,55</v>
          </cell>
          <cell r="L17" t="str">
            <v>0,00</v>
          </cell>
        </row>
        <row r="18">
          <cell r="D18" t="str">
            <v>11.030.096,79</v>
          </cell>
          <cell r="L18" t="str">
            <v>0,00</v>
          </cell>
        </row>
        <row r="19">
          <cell r="D19">
            <v>9983579.77</v>
          </cell>
          <cell r="L19" t="str">
            <v>0,00</v>
          </cell>
        </row>
        <row r="20">
          <cell r="D20" t="str">
            <v>883.352,46</v>
          </cell>
          <cell r="L20" t="str">
            <v>0,00</v>
          </cell>
        </row>
        <row r="21">
          <cell r="D21" t="str">
            <v>3.744.574,68</v>
          </cell>
          <cell r="L21" t="str">
            <v>0,00</v>
          </cell>
        </row>
        <row r="22">
          <cell r="D22" t="str">
            <v>1.182.763,48</v>
          </cell>
          <cell r="L22" t="str">
            <v>0,00</v>
          </cell>
        </row>
        <row r="23">
          <cell r="D23">
            <v>-4764173.59</v>
          </cell>
          <cell r="L23" t="str">
            <v>0,00</v>
          </cell>
        </row>
        <row r="24">
          <cell r="D24" t="str">
            <v>0,00</v>
          </cell>
          <cell r="L24" t="str">
            <v>0,00</v>
          </cell>
        </row>
        <row r="25">
          <cell r="D25" t="str">
            <v>0,00</v>
          </cell>
          <cell r="L25" t="str">
            <v>0,00</v>
          </cell>
        </row>
        <row r="26">
          <cell r="D26" t="str">
            <v>0,00</v>
          </cell>
          <cell r="L26" t="str">
            <v>0,00</v>
          </cell>
        </row>
        <row r="27">
          <cell r="D27" t="str">
            <v>0,00</v>
          </cell>
          <cell r="L27" t="str">
            <v>0,00</v>
          </cell>
        </row>
        <row r="28">
          <cell r="D28" t="str">
            <v>0,00</v>
          </cell>
          <cell r="L28" t="str">
            <v>0,00</v>
          </cell>
        </row>
        <row r="29">
          <cell r="D29" t="str">
            <v>0,00</v>
          </cell>
          <cell r="L29" t="str">
            <v>0,00</v>
          </cell>
        </row>
        <row r="30">
          <cell r="D30" t="str">
            <v>0,00</v>
          </cell>
          <cell r="L30" t="str">
            <v>1.853.589,56</v>
          </cell>
        </row>
        <row r="31">
          <cell r="D31" t="str">
            <v>6.640.309,97</v>
          </cell>
          <cell r="L31" t="str">
            <v>0,00</v>
          </cell>
        </row>
        <row r="32">
          <cell r="D32" t="str">
            <v>101.845,11</v>
          </cell>
          <cell r="L32" t="str">
            <v>0,00</v>
          </cell>
        </row>
        <row r="33">
          <cell r="D33" t="str">
            <v>101.845,11</v>
          </cell>
          <cell r="L33" t="str">
            <v>0,00</v>
          </cell>
        </row>
        <row r="34">
          <cell r="D34" t="str">
            <v>0,00</v>
          </cell>
          <cell r="L34" t="str">
            <v>0,00</v>
          </cell>
        </row>
        <row r="35">
          <cell r="D35" t="str">
            <v>0,00</v>
          </cell>
          <cell r="L35" t="str">
            <v>0,00</v>
          </cell>
        </row>
        <row r="36">
          <cell r="D36" t="str">
            <v>0,00</v>
          </cell>
          <cell r="L36" t="str">
            <v>0,00</v>
          </cell>
        </row>
        <row r="37">
          <cell r="D37" t="str">
            <v>0,00</v>
          </cell>
          <cell r="L37" t="str">
            <v>0,00</v>
          </cell>
        </row>
        <row r="38">
          <cell r="D38" t="str">
            <v>0,00</v>
          </cell>
          <cell r="L38" t="str">
            <v>0,00</v>
          </cell>
        </row>
        <row r="39">
          <cell r="D39" t="str">
            <v>3.424.622,81</v>
          </cell>
          <cell r="L39" t="str">
            <v>1.853.589,56</v>
          </cell>
        </row>
        <row r="40">
          <cell r="D40" t="str">
            <v>3.252.757,92</v>
          </cell>
          <cell r="L40" t="str">
            <v>999.710,73</v>
          </cell>
        </row>
        <row r="41">
          <cell r="D41" t="str">
            <v>155.307,43</v>
          </cell>
          <cell r="L41" t="str">
            <v>470.989,12</v>
          </cell>
        </row>
        <row r="42">
          <cell r="D42" t="str">
            <v>0,00</v>
          </cell>
          <cell r="L42" t="str">
            <v>0,00</v>
          </cell>
        </row>
        <row r="43">
          <cell r="D43" t="str">
            <v>0,00</v>
          </cell>
          <cell r="L43" t="str">
            <v>262.168,37</v>
          </cell>
        </row>
        <row r="44">
          <cell r="D44" t="str">
            <v>16.557,46</v>
          </cell>
          <cell r="L44" t="str">
            <v>120.721,34</v>
          </cell>
        </row>
        <row r="45">
          <cell r="D45" t="str">
            <v>0,00</v>
          </cell>
          <cell r="L45" t="str">
            <v>0,00</v>
          </cell>
        </row>
        <row r="46">
          <cell r="D46" t="str">
            <v>0,00</v>
          </cell>
          <cell r="L46" t="str">
            <v>0,00</v>
          </cell>
        </row>
        <row r="47">
          <cell r="D47" t="str">
            <v>0,00</v>
          </cell>
          <cell r="L47" t="str">
            <v>0,00</v>
          </cell>
        </row>
        <row r="48">
          <cell r="D48" t="str">
            <v>0,00</v>
          </cell>
          <cell r="L48" t="str">
            <v>0,00</v>
          </cell>
        </row>
        <row r="49">
          <cell r="D49" t="str">
            <v>0,00</v>
          </cell>
          <cell r="L49" t="str">
            <v>17.804.828,50</v>
          </cell>
        </row>
        <row r="50">
          <cell r="D50" t="str">
            <v>0,00</v>
          </cell>
        </row>
        <row r="51">
          <cell r="D51" t="str">
            <v>3.113.842,05</v>
          </cell>
        </row>
        <row r="52">
          <cell r="D52" t="str">
            <v>0,00</v>
          </cell>
        </row>
        <row r="53">
          <cell r="D53" t="str">
            <v>17.804.828,50</v>
          </cell>
        </row>
      </sheetData>
      <sheetData sheetId="3">
        <row r="4">
          <cell r="D4" t="str">
            <v>0,00</v>
          </cell>
          <cell r="L4" t="str">
            <v>4.785.082,02</v>
          </cell>
        </row>
        <row r="5">
          <cell r="D5" t="str">
            <v>2.915.307,59</v>
          </cell>
        </row>
        <row r="8">
          <cell r="L8" t="str">
            <v>0,00</v>
          </cell>
        </row>
        <row r="10">
          <cell r="D10" t="str">
            <v>5.069.024,61</v>
          </cell>
          <cell r="L10" t="str">
            <v>1.378.402,61</v>
          </cell>
        </row>
        <row r="11">
          <cell r="L11" t="str">
            <v>49.775,14</v>
          </cell>
        </row>
        <row r="12">
          <cell r="L12" t="str">
            <v>0,00</v>
          </cell>
        </row>
        <row r="13">
          <cell r="D13" t="str">
            <v>0,00</v>
          </cell>
          <cell r="L13" t="str">
            <v>27.019,65</v>
          </cell>
        </row>
        <row r="14">
          <cell r="D14" t="str">
            <v>749.153,38</v>
          </cell>
        </row>
        <row r="15">
          <cell r="D15" t="str">
            <v>0,00</v>
          </cell>
        </row>
        <row r="16">
          <cell r="L16" t="str">
            <v>0,00</v>
          </cell>
        </row>
        <row r="17">
          <cell r="L17" t="str">
            <v>0,00</v>
          </cell>
        </row>
        <row r="18">
          <cell r="D18" t="str">
            <v>7.753.449,74</v>
          </cell>
          <cell r="L18">
            <v>233379.84999999998</v>
          </cell>
        </row>
        <row r="19">
          <cell r="D19" t="str">
            <v>7.736.091,63</v>
          </cell>
        </row>
        <row r="20">
          <cell r="D20" t="str">
            <v>16.838,19</v>
          </cell>
        </row>
        <row r="21">
          <cell r="D21" t="str">
            <v>519,92</v>
          </cell>
          <cell r="L21" t="str">
            <v>0,00</v>
          </cell>
        </row>
        <row r="22">
          <cell r="D22" t="str">
            <v>2.309,70</v>
          </cell>
        </row>
        <row r="23">
          <cell r="L23" t="str">
            <v>12.495.609,73</v>
          </cell>
        </row>
        <row r="24">
          <cell r="L24" t="str">
            <v>0,00</v>
          </cell>
        </row>
        <row r="25">
          <cell r="D25" t="str">
            <v>0,00</v>
          </cell>
          <cell r="L25" t="str">
            <v>1.395.724,40</v>
          </cell>
        </row>
        <row r="26">
          <cell r="D26" t="str">
            <v>0,00</v>
          </cell>
          <cell r="L26" t="str">
            <v>0,00</v>
          </cell>
        </row>
        <row r="27">
          <cell r="L27" t="str">
            <v>35.692,18</v>
          </cell>
        </row>
        <row r="28">
          <cell r="D28" t="str">
            <v>2.023.846,98</v>
          </cell>
          <cell r="L28" t="str">
            <v>0,00</v>
          </cell>
        </row>
        <row r="29">
          <cell r="D29" t="str">
            <v>0,00</v>
          </cell>
          <cell r="L29" t="str">
            <v>0,00</v>
          </cell>
        </row>
        <row r="30">
          <cell r="D30" t="str">
            <v>637.830,70</v>
          </cell>
          <cell r="L30" t="str">
            <v>709,40</v>
          </cell>
        </row>
        <row r="31">
          <cell r="D31" t="str">
            <v>0,00</v>
          </cell>
          <cell r="L31" t="str">
            <v>34.982,78</v>
          </cell>
        </row>
        <row r="32">
          <cell r="D32" t="str">
            <v>10.966,65</v>
          </cell>
        </row>
        <row r="33">
          <cell r="D33" t="str">
            <v>0,00</v>
          </cell>
        </row>
        <row r="34">
          <cell r="D34" t="str">
            <v>0,00</v>
          </cell>
        </row>
        <row r="35">
          <cell r="D35" t="str">
            <v>148,15</v>
          </cell>
        </row>
        <row r="36">
          <cell r="D36" t="str">
            <v>10.818,50</v>
          </cell>
        </row>
      </sheetData>
      <sheetData sheetId="4">
        <row r="5">
          <cell r="D5" t="str">
            <v>5.657.350,98</v>
          </cell>
          <cell r="E5" t="str">
            <v>14.058,10</v>
          </cell>
          <cell r="F5" t="str">
            <v>5.671.409,08</v>
          </cell>
          <cell r="G5" t="str">
            <v>5.666.968,37</v>
          </cell>
          <cell r="H5" t="str">
            <v>5.015.945,27</v>
          </cell>
          <cell r="I5" t="str">
            <v>655.463,81</v>
          </cell>
          <cell r="J5" t="str">
            <v>5.015.945,27</v>
          </cell>
          <cell r="K5" t="str">
            <v>0,00</v>
          </cell>
        </row>
        <row r="6">
          <cell r="D6" t="str">
            <v>5.230.349,91</v>
          </cell>
          <cell r="E6" t="str">
            <v>1.386.999,63</v>
          </cell>
          <cell r="F6" t="str">
            <v>6.617.349,54</v>
          </cell>
          <cell r="G6" t="str">
            <v>5.761.127,66</v>
          </cell>
          <cell r="H6" t="str">
            <v>5.669.450,52</v>
          </cell>
          <cell r="I6" t="str">
            <v>947.899,01</v>
          </cell>
          <cell r="J6" t="str">
            <v>5.450.492,88</v>
          </cell>
          <cell r="K6" t="str">
            <v>218.957,65</v>
          </cell>
        </row>
        <row r="7">
          <cell r="D7" t="str">
            <v>6.010,12</v>
          </cell>
          <cell r="E7" t="str">
            <v>0,00</v>
          </cell>
          <cell r="F7" t="str">
            <v>6.010,12</v>
          </cell>
          <cell r="G7" t="str">
            <v>2.309,70</v>
          </cell>
          <cell r="H7" t="str">
            <v>2.309,70</v>
          </cell>
          <cell r="I7" t="str">
            <v>3.700,42</v>
          </cell>
          <cell r="J7" t="str">
            <v>2.309,70</v>
          </cell>
          <cell r="K7" t="str">
            <v>0,00</v>
          </cell>
        </row>
        <row r="8">
          <cell r="D8" t="str">
            <v>2.669.094,76</v>
          </cell>
          <cell r="E8" t="str">
            <v>961.314,81</v>
          </cell>
          <cell r="F8" t="str">
            <v>3.630.409,57</v>
          </cell>
          <cell r="G8" t="str">
            <v>2.830.582,50</v>
          </cell>
          <cell r="H8" t="str">
            <v>2.023.846,98</v>
          </cell>
          <cell r="I8" t="str">
            <v>1.606.562,58</v>
          </cell>
          <cell r="J8" t="str">
            <v>1.705.395,78</v>
          </cell>
          <cell r="K8" t="str">
            <v>318.451,20</v>
          </cell>
        </row>
        <row r="9">
          <cell r="D9" t="str">
            <v>1.854.633,20</v>
          </cell>
          <cell r="E9" t="str">
            <v>1.297.187,02</v>
          </cell>
          <cell r="F9" t="str">
            <v>3.151.820,22</v>
          </cell>
          <cell r="G9" t="str">
            <v>2.860.643,09</v>
          </cell>
          <cell r="H9" t="str">
            <v>1.615.979,27</v>
          </cell>
          <cell r="I9" t="str">
            <v>1.535.840,95</v>
          </cell>
          <cell r="J9" t="str">
            <v>1.456.687,31</v>
          </cell>
          <cell r="K9" t="str">
            <v>159.291,96</v>
          </cell>
        </row>
        <row r="10">
          <cell r="D10" t="str">
            <v>600.230,79</v>
          </cell>
          <cell r="E10" t="str">
            <v>661.894,63</v>
          </cell>
          <cell r="F10" t="str">
            <v>1.262.125,42</v>
          </cell>
          <cell r="G10" t="str">
            <v>870.396,81</v>
          </cell>
          <cell r="H10" t="str">
            <v>637.830,70</v>
          </cell>
          <cell r="I10" t="str">
            <v>624.294,72</v>
          </cell>
          <cell r="J10" t="str">
            <v>565.867,06</v>
          </cell>
          <cell r="K10" t="str">
            <v>71.963,64</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2.242.003,53</v>
          </cell>
          <cell r="E21" t="str">
            <v>14.058,10</v>
          </cell>
          <cell r="F21" t="str">
            <v>2.256.061,63</v>
          </cell>
          <cell r="G21" t="str">
            <v>1.712.165,99</v>
          </cell>
          <cell r="H21" t="str">
            <v>1.573.352,33</v>
          </cell>
          <cell r="I21" t="str">
            <v>0,00</v>
          </cell>
          <cell r="J21" t="str">
            <v>138.813,66</v>
          </cell>
        </row>
        <row r="22">
          <cell r="D22" t="str">
            <v>12.050.292,69</v>
          </cell>
          <cell r="E22" t="str">
            <v>0,00</v>
          </cell>
          <cell r="F22" t="str">
            <v>12.050.292,69</v>
          </cell>
          <cell r="G22" t="str">
            <v>12.495.609,73</v>
          </cell>
          <cell r="H22" t="str">
            <v>9.405.177,12</v>
          </cell>
          <cell r="I22" t="str">
            <v>0,00</v>
          </cell>
          <cell r="J22" t="str">
            <v>3.090.432,61</v>
          </cell>
        </row>
        <row r="23">
          <cell r="D23" t="str">
            <v>329.649,13</v>
          </cell>
          <cell r="E23" t="str">
            <v>0,00</v>
          </cell>
          <cell r="F23" t="str">
            <v>329.649,13</v>
          </cell>
          <cell r="G23" t="str">
            <v>193.557,61</v>
          </cell>
          <cell r="H23" t="str">
            <v>182.202,86</v>
          </cell>
          <cell r="I23" t="str">
            <v>0,00</v>
          </cell>
          <cell r="J23" t="str">
            <v>11.354,75</v>
          </cell>
        </row>
        <row r="24">
          <cell r="D24" t="str">
            <v>0,00</v>
          </cell>
          <cell r="E24" t="str">
            <v>0,00</v>
          </cell>
          <cell r="F24" t="str">
            <v>0,00</v>
          </cell>
          <cell r="G24" t="str">
            <v>0,00</v>
          </cell>
          <cell r="H24" t="str">
            <v>0,00</v>
          </cell>
          <cell r="I24" t="str">
            <v>0,00</v>
          </cell>
          <cell r="J24" t="str">
            <v>0,00</v>
          </cell>
        </row>
        <row r="25">
          <cell r="D25" t="str">
            <v>1.395.724,40</v>
          </cell>
          <cell r="E25" t="str">
            <v>0,00</v>
          </cell>
          <cell r="F25" t="str">
            <v>1.395.724,40</v>
          </cell>
          <cell r="G25" t="str">
            <v>1.395.724,40</v>
          </cell>
          <cell r="H25" t="str">
            <v>1.395.724,40</v>
          </cell>
          <cell r="I25" t="str">
            <v>0,00</v>
          </cell>
          <cell r="J25" t="str">
            <v>0,00</v>
          </cell>
        </row>
        <row r="26">
          <cell r="D26" t="str">
            <v>0,00</v>
          </cell>
          <cell r="E26" t="str">
            <v>4.307.396,09</v>
          </cell>
          <cell r="F26" t="str">
            <v>4.307.396,09</v>
          </cell>
          <cell r="G26" t="str">
            <v>0,00</v>
          </cell>
          <cell r="H26" t="str">
            <v>0,00</v>
          </cell>
          <cell r="I26" t="str">
            <v>0,00</v>
          </cell>
          <cell r="J26" t="str">
            <v>0,00</v>
          </cell>
        </row>
        <row r="27">
          <cell r="D27" t="str">
            <v>0,00</v>
          </cell>
          <cell r="E27" t="str">
            <v>0,00</v>
          </cell>
          <cell r="F27" t="str">
            <v>0,00</v>
          </cell>
          <cell r="G27" t="str">
            <v>0,00</v>
          </cell>
          <cell r="H27" t="str">
            <v>0,00</v>
          </cell>
          <cell r="I27" t="str">
            <v>0,00</v>
          </cell>
          <cell r="J27" t="str">
            <v>0,00</v>
          </cell>
        </row>
      </sheetData>
      <sheetData sheetId="5">
        <row r="4">
          <cell r="D4" t="str">
            <v>15.797.057,73</v>
          </cell>
          <cell r="E4" t="str">
            <v>14.965.362,45</v>
          </cell>
        </row>
        <row r="5">
          <cell r="D5" t="str">
            <v>0,00</v>
          </cell>
          <cell r="E5" t="str">
            <v>0,00</v>
          </cell>
        </row>
        <row r="6">
          <cell r="D6" t="str">
            <v>4.559.228,75</v>
          </cell>
          <cell r="E6" t="str">
            <v>5.030.915,73</v>
          </cell>
        </row>
        <row r="8">
          <cell r="D8" t="str">
            <v>0,00</v>
          </cell>
          <cell r="E8" t="str">
            <v>0,00</v>
          </cell>
        </row>
        <row r="10">
          <cell r="F10" t="str">
            <v>4.307.396,09</v>
          </cell>
        </row>
        <row r="11">
          <cell r="F11" t="str">
            <v>0,00</v>
          </cell>
        </row>
        <row r="12">
          <cell r="F12" t="str">
            <v>0,00</v>
          </cell>
        </row>
      </sheetData>
      <sheetData sheetId="6">
        <row r="3">
          <cell r="D3" t="str">
            <v>3.295.413,98</v>
          </cell>
        </row>
        <row r="4">
          <cell r="D4" t="str">
            <v>3.240.601,02</v>
          </cell>
        </row>
        <row r="5">
          <cell r="D5" t="str">
            <v>72.896,33</v>
          </cell>
        </row>
        <row r="6">
          <cell r="D6" t="str">
            <v>27.046,85</v>
          </cell>
        </row>
        <row r="7">
          <cell r="D7" t="str">
            <v>75.591,13</v>
          </cell>
        </row>
        <row r="8">
          <cell r="D8" t="str">
            <v>0,00</v>
          </cell>
        </row>
        <row r="9">
          <cell r="D9" t="str">
            <v>120.721,34</v>
          </cell>
        </row>
        <row r="10">
          <cell r="D10" t="str">
            <v>1.724.380,73</v>
          </cell>
        </row>
        <row r="11">
          <cell r="D11" t="str">
            <v>768.664,45</v>
          </cell>
        </row>
        <row r="12">
          <cell r="D12" t="str">
            <v>230.956,13</v>
          </cell>
        </row>
        <row r="13">
          <cell r="D13" t="str">
            <v>274.871,25</v>
          </cell>
        </row>
        <row r="14">
          <cell r="D14" t="str">
            <v>458.376,40</v>
          </cell>
        </row>
        <row r="15">
          <cell r="D15" t="str">
            <v>8.487,49</v>
          </cell>
        </row>
        <row r="16">
          <cell r="D16" t="str">
            <v>3.113.842,05</v>
          </cell>
        </row>
        <row r="17">
          <cell r="D17" t="str">
            <v>0,00</v>
          </cell>
        </row>
        <row r="18">
          <cell r="D18" t="str">
            <v>4.684.875,31</v>
          </cell>
        </row>
        <row r="19">
          <cell r="D19" t="str">
            <v>4.684.875,31</v>
          </cell>
        </row>
        <row r="23">
          <cell r="D23" t="str">
            <v>26.516.855,64</v>
          </cell>
        </row>
        <row r="24">
          <cell r="D24" t="str">
            <v>12.556.664,06</v>
          </cell>
        </row>
        <row r="25">
          <cell r="D25" t="str">
            <v>4.185.321,68</v>
          </cell>
        </row>
        <row r="26">
          <cell r="D26" t="str">
            <v>4.747.393,34</v>
          </cell>
        </row>
        <row r="27">
          <cell r="D27" t="str">
            <v>5.027.476,56</v>
          </cell>
        </row>
        <row r="28">
          <cell r="D28" t="str">
            <v>27.393.627,33</v>
          </cell>
        </row>
        <row r="29">
          <cell r="D29" t="str">
            <v>14.196.905,35</v>
          </cell>
        </row>
        <row r="30">
          <cell r="D30" t="str">
            <v>3.375.236,19</v>
          </cell>
        </row>
        <row r="31">
          <cell r="D31" t="str">
            <v>4.302.735,60</v>
          </cell>
        </row>
        <row r="32">
          <cell r="D32" t="str">
            <v>5.518.750,19</v>
          </cell>
        </row>
        <row r="33">
          <cell r="D33" t="str">
            <v>-876.771,69</v>
          </cell>
        </row>
        <row r="34">
          <cell r="D34" t="str">
            <v>3.990.613,74</v>
          </cell>
        </row>
        <row r="35">
          <cell r="D35" t="str">
            <v>3.113.842,05</v>
          </cell>
        </row>
      </sheetData>
      <sheetData sheetId="7">
        <row r="5">
          <cell r="D5" t="str">
            <v>0,00</v>
          </cell>
          <cell r="E5" t="str">
            <v>0,00</v>
          </cell>
          <cell r="F5" t="str">
            <v>0,00</v>
          </cell>
          <cell r="G5" t="str">
            <v>0,00</v>
          </cell>
          <cell r="H5" t="str">
            <v>0,00</v>
          </cell>
        </row>
        <row r="6">
          <cell r="D6" t="str">
            <v>1.611.333,29</v>
          </cell>
          <cell r="E6" t="str">
            <v>-794,23</v>
          </cell>
          <cell r="F6" t="str">
            <v>1.610.539,06</v>
          </cell>
          <cell r="G6" t="str">
            <v>1.385.602,78</v>
          </cell>
          <cell r="H6" t="str">
            <v>224.936,28</v>
          </cell>
        </row>
        <row r="7">
          <cell r="D7" t="str">
            <v>670,65</v>
          </cell>
          <cell r="E7" t="str">
            <v>0,00</v>
          </cell>
          <cell r="F7" t="str">
            <v>670,65</v>
          </cell>
          <cell r="G7" t="str">
            <v>670,65</v>
          </cell>
          <cell r="H7" t="str">
            <v>0,00</v>
          </cell>
        </row>
        <row r="8">
          <cell r="D8" t="str">
            <v>932.204,03</v>
          </cell>
          <cell r="E8" t="str">
            <v>-13.746,99</v>
          </cell>
          <cell r="F8" t="str">
            <v>918.457,04</v>
          </cell>
          <cell r="G8" t="str">
            <v>912.437,19</v>
          </cell>
          <cell r="H8" t="str">
            <v>6.019,85</v>
          </cell>
        </row>
        <row r="9">
          <cell r="D9" t="str">
            <v>762.700,23</v>
          </cell>
          <cell r="E9" t="str">
            <v>0,00</v>
          </cell>
          <cell r="F9" t="str">
            <v>762.700,23</v>
          </cell>
          <cell r="G9" t="str">
            <v>762.700,23</v>
          </cell>
          <cell r="H9" t="str">
            <v>0,00</v>
          </cell>
        </row>
        <row r="10">
          <cell r="D10" t="str">
            <v>331.342,25</v>
          </cell>
          <cell r="E10" t="str">
            <v>-17.516,91</v>
          </cell>
          <cell r="F10" t="str">
            <v>313.825,33</v>
          </cell>
          <cell r="G10" t="str">
            <v>313.825,33</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144.754,73</v>
          </cell>
          <cell r="E21" t="str">
            <v>0,00</v>
          </cell>
          <cell r="F21" t="str">
            <v>0,00</v>
          </cell>
          <cell r="G21" t="str">
            <v>0,00</v>
          </cell>
          <cell r="H21" t="str">
            <v>144.754,73</v>
          </cell>
          <cell r="I21" t="str">
            <v>62.116,67</v>
          </cell>
          <cell r="J21" t="str">
            <v>9.829,42</v>
          </cell>
          <cell r="K21" t="str">
            <v>0,00</v>
          </cell>
          <cell r="L21" t="str">
            <v>72.808,63</v>
          </cell>
        </row>
        <row r="22">
          <cell r="D22" t="str">
            <v>4.080.872,19</v>
          </cell>
          <cell r="E22" t="str">
            <v>0,00</v>
          </cell>
          <cell r="F22" t="str">
            <v>0,00</v>
          </cell>
          <cell r="G22" t="str">
            <v>0,00</v>
          </cell>
          <cell r="H22" t="str">
            <v>4.080.872,19</v>
          </cell>
          <cell r="I22" t="str">
            <v>4.080.872,19</v>
          </cell>
          <cell r="J22" t="str">
            <v>0,00</v>
          </cell>
          <cell r="K22" t="str">
            <v>0,00</v>
          </cell>
          <cell r="L22" t="str">
            <v>0,00</v>
          </cell>
        </row>
        <row r="23">
          <cell r="D23" t="str">
            <v>42.420,51</v>
          </cell>
          <cell r="E23" t="str">
            <v>0,00</v>
          </cell>
          <cell r="F23" t="str">
            <v>0,00</v>
          </cell>
          <cell r="G23" t="str">
            <v>0,00</v>
          </cell>
          <cell r="H23" t="str">
            <v>42.420,51</v>
          </cell>
          <cell r="I23" t="str">
            <v>42.332,82</v>
          </cell>
          <cell r="J23" t="str">
            <v>0,00</v>
          </cell>
          <cell r="K23" t="str">
            <v>0,00</v>
          </cell>
          <cell r="L23" t="str">
            <v>87,69</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0,00</v>
          </cell>
          <cell r="E25" t="str">
            <v>0,00</v>
          </cell>
          <cell r="F25" t="str">
            <v>0,00</v>
          </cell>
          <cell r="G25" t="str">
            <v>0,00</v>
          </cell>
          <cell r="H25" t="str">
            <v>0,00</v>
          </cell>
          <cell r="I25" t="str">
            <v>0,00</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238</v>
          </cell>
        </row>
        <row r="10">
          <cell r="H1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v>9263809.96</v>
          </cell>
          <cell r="L3" t="str">
            <v>9.783.570,89</v>
          </cell>
        </row>
        <row r="4">
          <cell r="D4" t="str">
            <v>0,00</v>
          </cell>
          <cell r="L4" t="str">
            <v>3.143.674,36</v>
          </cell>
        </row>
        <row r="5">
          <cell r="D5" t="str">
            <v>0,00</v>
          </cell>
          <cell r="L5" t="str">
            <v>0,00</v>
          </cell>
        </row>
        <row r="6">
          <cell r="D6" t="str">
            <v>0,00</v>
          </cell>
          <cell r="L6" t="str">
            <v>3.143.674,36</v>
          </cell>
        </row>
        <row r="7">
          <cell r="D7" t="str">
            <v>0,00</v>
          </cell>
          <cell r="L7" t="str">
            <v>0,00</v>
          </cell>
        </row>
        <row r="8">
          <cell r="D8" t="str">
            <v>0,00</v>
          </cell>
          <cell r="L8" t="str">
            <v>0,00</v>
          </cell>
        </row>
        <row r="9">
          <cell r="D9" t="str">
            <v>0,00</v>
          </cell>
          <cell r="L9" t="str">
            <v>0,00</v>
          </cell>
        </row>
        <row r="10">
          <cell r="D10" t="str">
            <v>48.269,14</v>
          </cell>
          <cell r="L10" t="str">
            <v>0,00</v>
          </cell>
        </row>
        <row r="11">
          <cell r="D11" t="str">
            <v>0,00</v>
          </cell>
          <cell r="L11" t="str">
            <v>0,00</v>
          </cell>
        </row>
        <row r="12">
          <cell r="D12" t="str">
            <v>29.448,92</v>
          </cell>
          <cell r="L12" t="str">
            <v>6.645.608,99</v>
          </cell>
        </row>
        <row r="13">
          <cell r="D13" t="str">
            <v>107.848,18</v>
          </cell>
          <cell r="L13">
            <v>7890636.62</v>
          </cell>
        </row>
        <row r="14">
          <cell r="D14" t="str">
            <v>0,00</v>
          </cell>
          <cell r="L14" t="str">
            <v>-1.245.027,63</v>
          </cell>
        </row>
        <row r="15">
          <cell r="D15" t="str">
            <v>0,00</v>
          </cell>
          <cell r="L15">
            <v>-5712.46</v>
          </cell>
        </row>
        <row r="16">
          <cell r="D16" t="str">
            <v>-89.027,96</v>
          </cell>
          <cell r="L16" t="str">
            <v>0,00</v>
          </cell>
        </row>
        <row r="17">
          <cell r="D17" t="str">
            <v>0,00</v>
          </cell>
          <cell r="L17" t="str">
            <v>0,00</v>
          </cell>
        </row>
        <row r="18">
          <cell r="D18">
            <v>9215540.82</v>
          </cell>
          <cell r="L18" t="str">
            <v>0,00</v>
          </cell>
        </row>
        <row r="19">
          <cell r="D19">
            <v>6794296.15</v>
          </cell>
          <cell r="L19" t="str">
            <v>0,00</v>
          </cell>
        </row>
        <row r="20">
          <cell r="D20" t="str">
            <v>7.704.496,74</v>
          </cell>
          <cell r="L20" t="str">
            <v>0,00</v>
          </cell>
        </row>
        <row r="21">
          <cell r="D21" t="str">
            <v>507.877,75</v>
          </cell>
          <cell r="L21" t="str">
            <v>0,00</v>
          </cell>
        </row>
        <row r="22">
          <cell r="D22" t="str">
            <v>1.556.529,43</v>
          </cell>
          <cell r="L22" t="str">
            <v>0,00</v>
          </cell>
        </row>
        <row r="23">
          <cell r="D23" t="str">
            <v>-7.347.659,26</v>
          </cell>
          <cell r="L23" t="str">
            <v>0,00</v>
          </cell>
        </row>
        <row r="24">
          <cell r="D24" t="str">
            <v>0,00</v>
          </cell>
          <cell r="L24" t="str">
            <v>0,00</v>
          </cell>
        </row>
        <row r="25">
          <cell r="D25" t="str">
            <v>0,00</v>
          </cell>
          <cell r="L25" t="str">
            <v>0,00</v>
          </cell>
        </row>
        <row r="26">
          <cell r="D26" t="str">
            <v>0,00</v>
          </cell>
          <cell r="L26" t="str">
            <v>0,00</v>
          </cell>
        </row>
        <row r="27">
          <cell r="D27" t="str">
            <v>0,00</v>
          </cell>
          <cell r="L27" t="str">
            <v>0,00</v>
          </cell>
        </row>
        <row r="28">
          <cell r="D28" t="str">
            <v>0,00</v>
          </cell>
          <cell r="L28" t="str">
            <v>0,00</v>
          </cell>
        </row>
        <row r="29">
          <cell r="D29" t="str">
            <v>0,00</v>
          </cell>
          <cell r="L29" t="str">
            <v>0,00</v>
          </cell>
        </row>
        <row r="30">
          <cell r="D30" t="str">
            <v>0,00</v>
          </cell>
          <cell r="L30" t="str">
            <v>1.495.288,37</v>
          </cell>
        </row>
        <row r="31">
          <cell r="D31" t="str">
            <v>2.015.049,30</v>
          </cell>
          <cell r="L31" t="str">
            <v>0,00</v>
          </cell>
        </row>
        <row r="32">
          <cell r="D32" t="str">
            <v>64.178,45</v>
          </cell>
          <cell r="L32" t="str">
            <v>0,00</v>
          </cell>
        </row>
        <row r="33">
          <cell r="D33" t="str">
            <v>0,00</v>
          </cell>
          <cell r="L33" t="str">
            <v>0,00</v>
          </cell>
        </row>
        <row r="34">
          <cell r="D34" t="str">
            <v>64.178,45</v>
          </cell>
          <cell r="L34" t="str">
            <v>0,00</v>
          </cell>
        </row>
        <row r="35">
          <cell r="D35" t="str">
            <v>0,00</v>
          </cell>
          <cell r="L35" t="str">
            <v>0,00</v>
          </cell>
        </row>
        <row r="36">
          <cell r="D36" t="str">
            <v>0,00</v>
          </cell>
          <cell r="L36" t="str">
            <v>0,00</v>
          </cell>
        </row>
        <row r="37">
          <cell r="D37" t="str">
            <v>0,00</v>
          </cell>
          <cell r="L37" t="str">
            <v>0,00</v>
          </cell>
        </row>
        <row r="38">
          <cell r="D38" t="str">
            <v>0,00</v>
          </cell>
          <cell r="L38" t="str">
            <v>0,00</v>
          </cell>
        </row>
        <row r="39">
          <cell r="D39" t="str">
            <v>693.587,31</v>
          </cell>
          <cell r="L39" t="str">
            <v>1.495.288,37</v>
          </cell>
        </row>
        <row r="40">
          <cell r="D40" t="str">
            <v>677.886,14</v>
          </cell>
          <cell r="L40" t="str">
            <v>378.059,42</v>
          </cell>
        </row>
        <row r="41">
          <cell r="D41" t="str">
            <v>12.507,90</v>
          </cell>
          <cell r="L41" t="str">
            <v>0,00</v>
          </cell>
        </row>
        <row r="42">
          <cell r="D42" t="str">
            <v>0,00</v>
          </cell>
          <cell r="L42" t="str">
            <v>0,00</v>
          </cell>
        </row>
        <row r="43">
          <cell r="D43" t="str">
            <v>0,00</v>
          </cell>
          <cell r="L43" t="str">
            <v>889.218,46</v>
          </cell>
        </row>
        <row r="44">
          <cell r="D44" t="str">
            <v>3.193,27</v>
          </cell>
          <cell r="L44">
            <v>228010.49</v>
          </cell>
        </row>
        <row r="45">
          <cell r="D45" t="str">
            <v>0,00</v>
          </cell>
          <cell r="L45" t="str">
            <v>0,00</v>
          </cell>
        </row>
        <row r="46">
          <cell r="D46" t="str">
            <v>0,00</v>
          </cell>
          <cell r="L46" t="str">
            <v>0,00</v>
          </cell>
        </row>
        <row r="47">
          <cell r="D47" t="str">
            <v>0,00</v>
          </cell>
          <cell r="L47" t="str">
            <v>0,00</v>
          </cell>
        </row>
        <row r="48">
          <cell r="D48" t="str">
            <v>0,00</v>
          </cell>
          <cell r="L48" t="str">
            <v>0,00</v>
          </cell>
        </row>
        <row r="49">
          <cell r="D49" t="str">
            <v>0,00</v>
          </cell>
          <cell r="L49" t="str">
            <v>11.278.859,26</v>
          </cell>
        </row>
        <row r="50">
          <cell r="D50" t="str">
            <v>0,00</v>
          </cell>
        </row>
        <row r="51">
          <cell r="D51" t="str">
            <v>1.257.283,54</v>
          </cell>
        </row>
        <row r="52">
          <cell r="D52" t="str">
            <v>0,00</v>
          </cell>
        </row>
        <row r="53">
          <cell r="D53" t="str">
            <v>11.278.859,26</v>
          </cell>
        </row>
      </sheetData>
      <sheetData sheetId="3">
        <row r="4">
          <cell r="D4" t="str">
            <v>0,00</v>
          </cell>
          <cell r="L4" t="str">
            <v>30.196,75</v>
          </cell>
        </row>
        <row r="5">
          <cell r="D5" t="str">
            <v>1.026.928,71</v>
          </cell>
        </row>
        <row r="8">
          <cell r="L8" t="str">
            <v>0,00</v>
          </cell>
        </row>
        <row r="10">
          <cell r="D10" t="str">
            <v>5.948.678,94</v>
          </cell>
          <cell r="L10" t="str">
            <v>0,00</v>
          </cell>
        </row>
        <row r="11">
          <cell r="L11">
            <v>54816.420000000006</v>
          </cell>
        </row>
        <row r="12">
          <cell r="L12" t="str">
            <v>0,00</v>
          </cell>
        </row>
        <row r="13">
          <cell r="D13" t="str">
            <v>0,00</v>
          </cell>
          <cell r="L13" t="str">
            <v>32.765,08</v>
          </cell>
        </row>
        <row r="14">
          <cell r="D14" t="str">
            <v>986.352,32</v>
          </cell>
        </row>
        <row r="15">
          <cell r="D15" t="str">
            <v>0,00</v>
          </cell>
        </row>
        <row r="16">
          <cell r="L16" t="str">
            <v>0,00</v>
          </cell>
        </row>
        <row r="17">
          <cell r="L17" t="str">
            <v>0,00</v>
          </cell>
        </row>
        <row r="18">
          <cell r="D18" t="str">
            <v>1.206.465,11</v>
          </cell>
          <cell r="L18">
            <v>79486.73999999999</v>
          </cell>
        </row>
        <row r="19">
          <cell r="D19">
            <v>1195097.06</v>
          </cell>
        </row>
        <row r="20">
          <cell r="D20" t="str">
            <v>11.368,05</v>
          </cell>
        </row>
        <row r="21">
          <cell r="D21" t="str">
            <v>0,00</v>
          </cell>
          <cell r="L21" t="str">
            <v>0,00</v>
          </cell>
        </row>
        <row r="22">
          <cell r="D22" t="str">
            <v>19,94</v>
          </cell>
        </row>
        <row r="23">
          <cell r="L23" t="str">
            <v>28.356,75</v>
          </cell>
        </row>
        <row r="24">
          <cell r="L24" t="str">
            <v>5.645.114,37</v>
          </cell>
        </row>
        <row r="25">
          <cell r="D25" t="str">
            <v>0,00</v>
          </cell>
          <cell r="L25" t="str">
            <v>1.156.948,30</v>
          </cell>
        </row>
        <row r="26">
          <cell r="D26" t="str">
            <v>0,00</v>
          </cell>
          <cell r="L26" t="str">
            <v>2.330.689,49</v>
          </cell>
        </row>
        <row r="27">
          <cell r="L27" t="str">
            <v>0,00</v>
          </cell>
        </row>
        <row r="28">
          <cell r="D28" t="str">
            <v>176.719,53</v>
          </cell>
          <cell r="L28" t="str">
            <v>0,00</v>
          </cell>
        </row>
        <row r="29">
          <cell r="D29" t="str">
            <v>0,00</v>
          </cell>
          <cell r="L29" t="str">
            <v>0,00</v>
          </cell>
        </row>
        <row r="30">
          <cell r="D30" t="str">
            <v>0,00</v>
          </cell>
          <cell r="L30" t="str">
            <v>0,00</v>
          </cell>
        </row>
        <row r="31">
          <cell r="D31" t="str">
            <v>0,00</v>
          </cell>
          <cell r="L31" t="str">
            <v>0,00</v>
          </cell>
        </row>
        <row r="32">
          <cell r="D32" t="str">
            <v>18.921,81</v>
          </cell>
        </row>
        <row r="33">
          <cell r="D33" t="str">
            <v>18.921,81</v>
          </cell>
        </row>
        <row r="34">
          <cell r="D34" t="str">
            <v>0,00</v>
          </cell>
        </row>
        <row r="35">
          <cell r="D35" t="str">
            <v>0,00</v>
          </cell>
        </row>
        <row r="36">
          <cell r="D36" t="str">
            <v>0,00</v>
          </cell>
        </row>
      </sheetData>
      <sheetData sheetId="4">
        <row r="5">
          <cell r="D5" t="str">
            <v>4.776.261,22</v>
          </cell>
          <cell r="E5" t="str">
            <v>32.714,09</v>
          </cell>
          <cell r="F5" t="str">
            <v>4.808.975,31</v>
          </cell>
          <cell r="G5" t="str">
            <v>4.323.210,55</v>
          </cell>
          <cell r="H5" t="str">
            <v>4.323.210,55</v>
          </cell>
          <cell r="I5" t="str">
            <v>485.764,76</v>
          </cell>
          <cell r="J5" t="str">
            <v>4.246.830,19</v>
          </cell>
          <cell r="K5" t="str">
            <v>76.380,36</v>
          </cell>
        </row>
        <row r="6">
          <cell r="D6" t="str">
            <v>712.199,34</v>
          </cell>
          <cell r="E6" t="str">
            <v>272.037,09</v>
          </cell>
          <cell r="F6" t="str">
            <v>984.236,43</v>
          </cell>
          <cell r="G6" t="str">
            <v>982.816,40</v>
          </cell>
          <cell r="H6" t="str">
            <v>982.816,40</v>
          </cell>
          <cell r="I6" t="str">
            <v>1.420,03</v>
          </cell>
          <cell r="J6" t="str">
            <v>932.071,20</v>
          </cell>
          <cell r="K6" t="str">
            <v>50.745,21</v>
          </cell>
        </row>
        <row r="7">
          <cell r="D7" t="str">
            <v>9.015,18</v>
          </cell>
          <cell r="E7" t="str">
            <v>0,00</v>
          </cell>
          <cell r="F7" t="str">
            <v>9.015,18</v>
          </cell>
          <cell r="G7" t="str">
            <v>19,94</v>
          </cell>
          <cell r="H7" t="str">
            <v>19,94</v>
          </cell>
          <cell r="I7" t="str">
            <v>8.995,25</v>
          </cell>
          <cell r="J7" t="str">
            <v>19,94</v>
          </cell>
          <cell r="K7" t="str">
            <v>0,00</v>
          </cell>
        </row>
        <row r="8">
          <cell r="D8" t="str">
            <v>210.354,24</v>
          </cell>
          <cell r="E8" t="str">
            <v>0,00</v>
          </cell>
          <cell r="F8" t="str">
            <v>210.354,24</v>
          </cell>
          <cell r="G8" t="str">
            <v>176.719,53</v>
          </cell>
          <cell r="H8" t="str">
            <v>176.719,53</v>
          </cell>
          <cell r="I8" t="str">
            <v>33.634,70</v>
          </cell>
          <cell r="J8" t="str">
            <v>174.693,93</v>
          </cell>
          <cell r="K8" t="str">
            <v>2.025,60</v>
          </cell>
        </row>
        <row r="9">
          <cell r="D9" t="str">
            <v>3.128.268,00</v>
          </cell>
          <cell r="E9" t="str">
            <v>789.381,52</v>
          </cell>
          <cell r="F9" t="str">
            <v>3.917.649,52</v>
          </cell>
          <cell r="G9" t="str">
            <v>3.836.995,87</v>
          </cell>
          <cell r="H9" t="str">
            <v>3.836.995,87</v>
          </cell>
          <cell r="I9" t="str">
            <v>80.653,65</v>
          </cell>
          <cell r="J9" t="str">
            <v>3.588.087,63</v>
          </cell>
          <cell r="K9" t="str">
            <v>248.908,24</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0,00</v>
          </cell>
          <cell r="E21" t="str">
            <v>0,00</v>
          </cell>
          <cell r="F21" t="str">
            <v>0,00</v>
          </cell>
          <cell r="G21" t="str">
            <v>54.816,41</v>
          </cell>
          <cell r="H21" t="str">
            <v>47.977,14</v>
          </cell>
          <cell r="I21" t="str">
            <v>0,00</v>
          </cell>
          <cell r="J21" t="str">
            <v>6.839,27</v>
          </cell>
        </row>
        <row r="22">
          <cell r="D22" t="str">
            <v>5.641.718,65</v>
          </cell>
          <cell r="E22" t="str">
            <v>31.752,47</v>
          </cell>
          <cell r="F22" t="str">
            <v>5.673.471,12</v>
          </cell>
          <cell r="G22" t="str">
            <v>5.673.471,12</v>
          </cell>
          <cell r="H22" t="str">
            <v>5.645.114,37</v>
          </cell>
          <cell r="I22" t="str">
            <v>0,00</v>
          </cell>
          <cell r="J22" t="str">
            <v>28.356,75</v>
          </cell>
        </row>
        <row r="23">
          <cell r="D23" t="str">
            <v>66.111,33</v>
          </cell>
          <cell r="E23" t="str">
            <v>0,00</v>
          </cell>
          <cell r="F23" t="str">
            <v>66.111,33</v>
          </cell>
          <cell r="G23" t="str">
            <v>142.448,56</v>
          </cell>
          <cell r="H23" t="str">
            <v>100.133,15</v>
          </cell>
          <cell r="I23" t="str">
            <v>0,00</v>
          </cell>
          <cell r="J23" t="str">
            <v>42.315,41</v>
          </cell>
        </row>
        <row r="24">
          <cell r="D24" t="str">
            <v>0,00</v>
          </cell>
          <cell r="E24" t="str">
            <v>0,00</v>
          </cell>
          <cell r="F24" t="str">
            <v>0,00</v>
          </cell>
          <cell r="G24" t="str">
            <v>0,00</v>
          </cell>
          <cell r="H24" t="str">
            <v>0,00</v>
          </cell>
          <cell r="I24" t="str">
            <v>0,00</v>
          </cell>
          <cell r="J24" t="str">
            <v>0,00</v>
          </cell>
        </row>
        <row r="25">
          <cell r="D25" t="str">
            <v>3.128.268,00</v>
          </cell>
          <cell r="E25" t="str">
            <v>1.021.541,39</v>
          </cell>
          <cell r="F25" t="str">
            <v>4.149.809,39</v>
          </cell>
          <cell r="G25" t="str">
            <v>4.149.809,39</v>
          </cell>
          <cell r="H25" t="str">
            <v>3.648.128,18</v>
          </cell>
          <cell r="I25" t="str">
            <v>0,00</v>
          </cell>
          <cell r="J25" t="str">
            <v>501.681,21</v>
          </cell>
        </row>
        <row r="26">
          <cell r="D26" t="str">
            <v>0,00</v>
          </cell>
          <cell r="E26" t="str">
            <v>40.838,84</v>
          </cell>
          <cell r="F26" t="str">
            <v>40.838,84</v>
          </cell>
          <cell r="G26" t="str">
            <v>0,00</v>
          </cell>
          <cell r="H26" t="str">
            <v>0,00</v>
          </cell>
          <cell r="I26" t="str">
            <v>0,00</v>
          </cell>
          <cell r="J26" t="str">
            <v>0,00</v>
          </cell>
        </row>
        <row r="27">
          <cell r="D27" t="str">
            <v>0,00</v>
          </cell>
          <cell r="E27" t="str">
            <v>0,00</v>
          </cell>
          <cell r="F27" t="str">
            <v>0,00</v>
          </cell>
          <cell r="G27" t="str">
            <v>0,00</v>
          </cell>
          <cell r="H27" t="str">
            <v>0,00</v>
          </cell>
          <cell r="I27" t="str">
            <v>0,00</v>
          </cell>
          <cell r="J27" t="str">
            <v>0,00</v>
          </cell>
        </row>
      </sheetData>
      <sheetData sheetId="5">
        <row r="4">
          <cell r="D4" t="str">
            <v>10.020.545,48</v>
          </cell>
          <cell r="E4" t="str">
            <v>9.319.762,29</v>
          </cell>
        </row>
        <row r="5">
          <cell r="D5" t="str">
            <v>0,00</v>
          </cell>
          <cell r="E5" t="str">
            <v>0,00</v>
          </cell>
        </row>
        <row r="6">
          <cell r="D6" t="str">
            <v>0,00</v>
          </cell>
          <cell r="E6" t="str">
            <v>0,00</v>
          </cell>
        </row>
        <row r="8">
          <cell r="D8" t="str">
            <v>0,00</v>
          </cell>
          <cell r="E8" t="str">
            <v>0,00</v>
          </cell>
        </row>
        <row r="10">
          <cell r="F10" t="str">
            <v>40.838,84</v>
          </cell>
        </row>
        <row r="11">
          <cell r="F11" t="str">
            <v>76.546,04</v>
          </cell>
        </row>
        <row r="12">
          <cell r="F12" t="str">
            <v>0,00</v>
          </cell>
        </row>
      </sheetData>
      <sheetData sheetId="6">
        <row r="3">
          <cell r="D3" t="str">
            <v>462.383,54</v>
          </cell>
        </row>
        <row r="4">
          <cell r="D4" t="str">
            <v>579.192,64</v>
          </cell>
        </row>
        <row r="5">
          <cell r="D5" t="str">
            <v>98.693,50</v>
          </cell>
        </row>
        <row r="6">
          <cell r="D6" t="str">
            <v>12.507,90</v>
          </cell>
        </row>
        <row r="7">
          <cell r="D7" t="str">
            <v>0,00</v>
          </cell>
        </row>
        <row r="8">
          <cell r="D8" t="str">
            <v>0,00</v>
          </cell>
        </row>
        <row r="9">
          <cell r="D9" t="str">
            <v>228.010,50</v>
          </cell>
        </row>
        <row r="10">
          <cell r="D10" t="str">
            <v>627.882,51</v>
          </cell>
        </row>
        <row r="11">
          <cell r="D11" t="str">
            <v>378.059,42</v>
          </cell>
        </row>
        <row r="12">
          <cell r="D12" t="str">
            <v>0,00</v>
          </cell>
        </row>
        <row r="13">
          <cell r="D13" t="str">
            <v>253.016,36</v>
          </cell>
        </row>
        <row r="14">
          <cell r="D14" t="str">
            <v>0,00</v>
          </cell>
        </row>
        <row r="15">
          <cell r="D15" t="str">
            <v>3.193,27</v>
          </cell>
        </row>
        <row r="16">
          <cell r="D16" t="str">
            <v>1.257.283,54</v>
          </cell>
        </row>
        <row r="17">
          <cell r="D17" t="str">
            <v>76.546,04</v>
          </cell>
        </row>
        <row r="18">
          <cell r="D18" t="str">
            <v>1.015.238,54</v>
          </cell>
        </row>
        <row r="19">
          <cell r="D19" t="str">
            <v>1.091.784,57</v>
          </cell>
        </row>
        <row r="23">
          <cell r="D23" t="str">
            <v>24.047.566,50</v>
          </cell>
        </row>
        <row r="24">
          <cell r="D24" t="str">
            <v>9.441.352,85</v>
          </cell>
        </row>
        <row r="25">
          <cell r="D25" t="str">
            <v>470.321,58</v>
          </cell>
        </row>
        <row r="26">
          <cell r="D26" t="str">
            <v>14.135.892,07</v>
          </cell>
        </row>
        <row r="27">
          <cell r="D27" t="str">
            <v>0,00</v>
          </cell>
        </row>
        <row r="28">
          <cell r="D28" t="str">
            <v>24.528.703,74</v>
          </cell>
        </row>
        <row r="29">
          <cell r="D29" t="str">
            <v>8.941.702,88</v>
          </cell>
        </row>
        <row r="30">
          <cell r="D30" t="str">
            <v>1.055.283,02</v>
          </cell>
        </row>
        <row r="31">
          <cell r="D31" t="str">
            <v>14.531.717,85</v>
          </cell>
        </row>
        <row r="32">
          <cell r="D32" t="str">
            <v>0,00</v>
          </cell>
        </row>
        <row r="33">
          <cell r="D33" t="str">
            <v>-481.137,24</v>
          </cell>
        </row>
        <row r="34">
          <cell r="D34" t="str">
            <v>1.738.420,78</v>
          </cell>
        </row>
        <row r="35">
          <cell r="D35" t="str">
            <v>1.257.283,54</v>
          </cell>
        </row>
      </sheetData>
      <sheetData sheetId="7">
        <row r="5">
          <cell r="D5" t="str">
            <v>68.128,71</v>
          </cell>
          <cell r="E5" t="str">
            <v>0,00</v>
          </cell>
          <cell r="F5" t="str">
            <v>68.128,71</v>
          </cell>
          <cell r="G5" t="str">
            <v>68.128,71</v>
          </cell>
          <cell r="H5" t="str">
            <v>0,00</v>
          </cell>
        </row>
        <row r="6">
          <cell r="D6" t="str">
            <v>128.060,49</v>
          </cell>
          <cell r="E6" t="str">
            <v>0,00</v>
          </cell>
          <cell r="F6" t="str">
            <v>128.060,49</v>
          </cell>
          <cell r="G6" t="str">
            <v>128.060,49</v>
          </cell>
          <cell r="H6" t="str">
            <v>0,00</v>
          </cell>
        </row>
        <row r="7">
          <cell r="D7" t="str">
            <v>0,00</v>
          </cell>
          <cell r="E7" t="str">
            <v>0,00</v>
          </cell>
          <cell r="F7" t="str">
            <v>0,00</v>
          </cell>
          <cell r="G7" t="str">
            <v>0,00</v>
          </cell>
          <cell r="H7" t="str">
            <v>0,00</v>
          </cell>
        </row>
        <row r="8">
          <cell r="D8" t="str">
            <v>40.267,81</v>
          </cell>
          <cell r="E8" t="str">
            <v>0,00</v>
          </cell>
          <cell r="F8" t="str">
            <v>40.267,81</v>
          </cell>
          <cell r="G8" t="str">
            <v>40.267,81</v>
          </cell>
          <cell r="H8" t="str">
            <v>0,00</v>
          </cell>
        </row>
        <row r="9">
          <cell r="D9" t="str">
            <v>389.169,57</v>
          </cell>
          <cell r="E9" t="str">
            <v>0,00</v>
          </cell>
          <cell r="F9" t="str">
            <v>389.169,57</v>
          </cell>
          <cell r="G9" t="str">
            <v>389.169,57</v>
          </cell>
          <cell r="H9" t="str">
            <v>0,00</v>
          </cell>
        </row>
        <row r="10">
          <cell r="D10" t="str">
            <v>0,00</v>
          </cell>
          <cell r="E10" t="str">
            <v>429.656,44</v>
          </cell>
          <cell r="F10" t="str">
            <v>429.656,44</v>
          </cell>
          <cell r="G10" t="str">
            <v>429.656,44</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6.108,69</v>
          </cell>
          <cell r="E21" t="str">
            <v>0,00</v>
          </cell>
          <cell r="F21" t="str">
            <v>0,00</v>
          </cell>
          <cell r="G21" t="str">
            <v>0,00</v>
          </cell>
          <cell r="H21" t="str">
            <v>6.108,69</v>
          </cell>
          <cell r="I21" t="str">
            <v>6.108,69</v>
          </cell>
          <cell r="J21" t="str">
            <v>0,00</v>
          </cell>
          <cell r="K21" t="str">
            <v>0,00</v>
          </cell>
          <cell r="L21" t="str">
            <v>0,00</v>
          </cell>
        </row>
        <row r="22">
          <cell r="D22" t="str">
            <v>0,00</v>
          </cell>
          <cell r="E22" t="str">
            <v>0,00</v>
          </cell>
          <cell r="F22" t="str">
            <v>0,00</v>
          </cell>
          <cell r="G22" t="str">
            <v>0,00</v>
          </cell>
          <cell r="H22" t="str">
            <v>0,00</v>
          </cell>
          <cell r="I22" t="str">
            <v>0,00</v>
          </cell>
          <cell r="J22" t="str">
            <v>0,00</v>
          </cell>
          <cell r="K22" t="str">
            <v>0,00</v>
          </cell>
          <cell r="L22" t="str">
            <v>0,00</v>
          </cell>
        </row>
        <row r="23">
          <cell r="D23" t="str">
            <v>91.309,33</v>
          </cell>
          <cell r="E23" t="str">
            <v>0,00</v>
          </cell>
          <cell r="F23" t="str">
            <v>0,00</v>
          </cell>
          <cell r="G23" t="str">
            <v>0,00</v>
          </cell>
          <cell r="H23" t="str">
            <v>91.309,33</v>
          </cell>
          <cell r="I23" t="str">
            <v>31.057,38</v>
          </cell>
          <cell r="J23" t="str">
            <v>0,00</v>
          </cell>
          <cell r="K23" t="str">
            <v>0,00</v>
          </cell>
          <cell r="L23" t="str">
            <v>60.251,95</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471.597,06</v>
          </cell>
          <cell r="E25" t="str">
            <v>0,00</v>
          </cell>
          <cell r="F25" t="str">
            <v>0,00</v>
          </cell>
          <cell r="G25" t="str">
            <v>0,00</v>
          </cell>
          <cell r="H25" t="str">
            <v>471.597,06</v>
          </cell>
          <cell r="I25" t="str">
            <v>433.155,51</v>
          </cell>
          <cell r="J25" t="str">
            <v>0,00</v>
          </cell>
          <cell r="K25" t="str">
            <v>0,00</v>
          </cell>
          <cell r="L25" t="str">
            <v>38.441,55</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159</v>
          </cell>
        </row>
        <row r="10">
          <cell r="H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t="str">
            <v>545.236.150,00</v>
          </cell>
          <cell r="L3" t="str">
            <v>206.824.637,00</v>
          </cell>
        </row>
        <row r="4">
          <cell r="D4" t="str">
            <v>0,00</v>
          </cell>
          <cell r="L4" t="str">
            <v>188.626.874,00</v>
          </cell>
        </row>
        <row r="5">
          <cell r="D5" t="str">
            <v>0,00</v>
          </cell>
          <cell r="L5" t="str">
            <v>164.580.686,00</v>
          </cell>
        </row>
        <row r="6">
          <cell r="D6" t="str">
            <v>0,00</v>
          </cell>
          <cell r="L6" t="str">
            <v>0,00</v>
          </cell>
        </row>
        <row r="7">
          <cell r="D7" t="str">
            <v>0,00</v>
          </cell>
          <cell r="L7" t="str">
            <v>24.046.188,00</v>
          </cell>
        </row>
        <row r="8">
          <cell r="D8" t="str">
            <v>0,00</v>
          </cell>
          <cell r="L8" t="str">
            <v>0,00</v>
          </cell>
        </row>
        <row r="9">
          <cell r="D9" t="str">
            <v>0,00</v>
          </cell>
          <cell r="L9" t="str">
            <v>0,00</v>
          </cell>
        </row>
        <row r="10">
          <cell r="D10" t="str">
            <v>11.397.924,00</v>
          </cell>
          <cell r="L10" t="str">
            <v>0,00</v>
          </cell>
        </row>
        <row r="11">
          <cell r="D11" t="str">
            <v>0,00</v>
          </cell>
          <cell r="L11" t="str">
            <v>0,00</v>
          </cell>
        </row>
        <row r="12">
          <cell r="D12" t="str">
            <v>0,00</v>
          </cell>
          <cell r="L12" t="str">
            <v>0,00</v>
          </cell>
        </row>
        <row r="13">
          <cell r="D13" t="str">
            <v>1.867.831,00</v>
          </cell>
          <cell r="L13" t="str">
            <v>0,00</v>
          </cell>
        </row>
        <row r="14">
          <cell r="D14" t="str">
            <v>1.671,00</v>
          </cell>
          <cell r="L14" t="str">
            <v>0,00</v>
          </cell>
        </row>
        <row r="15">
          <cell r="D15" t="str">
            <v>11.400.214,00</v>
          </cell>
          <cell r="L15" t="str">
            <v>18.197.763,00</v>
          </cell>
        </row>
        <row r="16">
          <cell r="D16" t="str">
            <v>-1.871.792,00</v>
          </cell>
          <cell r="L16" t="str">
            <v>168.427.482,00</v>
          </cell>
        </row>
        <row r="17">
          <cell r="D17" t="str">
            <v>0,00</v>
          </cell>
          <cell r="L17" t="str">
            <v>1.937.296,00</v>
          </cell>
        </row>
        <row r="18">
          <cell r="D18" t="str">
            <v>365.375.284,00</v>
          </cell>
          <cell r="L18" t="str">
            <v>197.188.507,00</v>
          </cell>
        </row>
        <row r="19">
          <cell r="D19" t="str">
            <v>376.733.836,00</v>
          </cell>
          <cell r="L19" t="str">
            <v>123.956.877,00</v>
          </cell>
        </row>
        <row r="20">
          <cell r="D20" t="str">
            <v>0,00</v>
          </cell>
          <cell r="L20" t="str">
            <v>123.956.877,00</v>
          </cell>
        </row>
        <row r="21">
          <cell r="D21" t="str">
            <v>47.616.572,00</v>
          </cell>
          <cell r="L21" t="str">
            <v>0,00</v>
          </cell>
        </row>
        <row r="22">
          <cell r="D22" t="str">
            <v>97.498.606,00</v>
          </cell>
          <cell r="L22" t="str">
            <v>0,00</v>
          </cell>
        </row>
        <row r="23">
          <cell r="D23" t="str">
            <v>-156.473.730,00</v>
          </cell>
          <cell r="L23" t="str">
            <v>0,00</v>
          </cell>
        </row>
        <row r="24">
          <cell r="D24" t="str">
            <v>0,00</v>
          </cell>
          <cell r="L24" t="str">
            <v>73.231.630,00</v>
          </cell>
        </row>
        <row r="25">
          <cell r="D25" t="str">
            <v>168.462.942,00</v>
          </cell>
          <cell r="L25" t="str">
            <v>66.075.974,00</v>
          </cell>
        </row>
        <row r="26">
          <cell r="D26" t="str">
            <v>35.460,00</v>
          </cell>
          <cell r="L26" t="str">
            <v>7.155.656,00</v>
          </cell>
        </row>
        <row r="27">
          <cell r="D27" t="str">
            <v>168.427.482,00</v>
          </cell>
          <cell r="L27" t="str">
            <v>0,00</v>
          </cell>
        </row>
        <row r="28">
          <cell r="D28" t="str">
            <v>0,00</v>
          </cell>
          <cell r="L28" t="str">
            <v>0,00</v>
          </cell>
        </row>
        <row r="29">
          <cell r="D29" t="str">
            <v>0,00</v>
          </cell>
          <cell r="L29" t="str">
            <v>0,00</v>
          </cell>
        </row>
        <row r="30">
          <cell r="D30" t="str">
            <v>4.955.290,00</v>
          </cell>
          <cell r="L30" t="str">
            <v>48.314.323,00</v>
          </cell>
        </row>
        <row r="31">
          <cell r="D31" t="str">
            <v>72.500.805,00</v>
          </cell>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cell r="L36" t="str">
            <v>7.683.813,00</v>
          </cell>
        </row>
        <row r="37">
          <cell r="D37" t="str">
            <v>0,00</v>
          </cell>
          <cell r="L37" t="str">
            <v>7.683.813,00</v>
          </cell>
        </row>
        <row r="38">
          <cell r="D38" t="str">
            <v>0,00</v>
          </cell>
          <cell r="L38" t="str">
            <v>0,00</v>
          </cell>
        </row>
        <row r="39">
          <cell r="D39" t="str">
            <v>70.456.847,00</v>
          </cell>
          <cell r="L39" t="str">
            <v>29.783.600,00</v>
          </cell>
        </row>
        <row r="40">
          <cell r="D40" t="str">
            <v>64.349.494,00</v>
          </cell>
          <cell r="L40" t="str">
            <v>22.232.646,00</v>
          </cell>
        </row>
        <row r="41">
          <cell r="D41" t="str">
            <v>1.339.758,00</v>
          </cell>
          <cell r="L41" t="str">
            <v>1.873.307,00</v>
          </cell>
        </row>
        <row r="42">
          <cell r="D42" t="str">
            <v>0,00</v>
          </cell>
          <cell r="L42" t="str">
            <v>0,00</v>
          </cell>
        </row>
        <row r="43">
          <cell r="D43" t="str">
            <v>140.132,00</v>
          </cell>
          <cell r="L43" t="str">
            <v>3.782.746,00</v>
          </cell>
        </row>
        <row r="44">
          <cell r="D44" t="str">
            <v>4.660.404,00</v>
          </cell>
          <cell r="L44" t="str">
            <v>1.853.083,00</v>
          </cell>
        </row>
        <row r="45">
          <cell r="D45" t="str">
            <v>-32.941,00</v>
          </cell>
          <cell r="L45" t="str">
            <v>41.818,00</v>
          </cell>
        </row>
        <row r="46">
          <cell r="D46" t="str">
            <v>12.405,00</v>
          </cell>
          <cell r="L46" t="str">
            <v>10.846.910,00</v>
          </cell>
        </row>
        <row r="47">
          <cell r="D47" t="str">
            <v>0,00</v>
          </cell>
          <cell r="L47" t="str">
            <v>0,00</v>
          </cell>
        </row>
        <row r="48">
          <cell r="D48" t="str">
            <v>0,00</v>
          </cell>
          <cell r="L48" t="str">
            <v>0,00</v>
          </cell>
        </row>
        <row r="49">
          <cell r="D49" t="str">
            <v>12.405,00</v>
          </cell>
          <cell r="L49" t="str">
            <v>622.692.245,00</v>
          </cell>
        </row>
        <row r="50">
          <cell r="D50" t="str">
            <v>0,00</v>
          </cell>
        </row>
        <row r="51">
          <cell r="D51" t="str">
            <v>2.031.553,00</v>
          </cell>
        </row>
        <row r="52">
          <cell r="D52" t="str">
            <v>0,00</v>
          </cell>
        </row>
        <row r="53">
          <cell r="D53" t="str">
            <v>622.692.245,00</v>
          </cell>
        </row>
      </sheetData>
      <sheetData sheetId="2">
        <row r="5">
          <cell r="D5" t="str">
            <v>136.008.474,00</v>
          </cell>
          <cell r="L5" t="str">
            <v>28.597.959,00</v>
          </cell>
        </row>
        <row r="6">
          <cell r="L6" t="str">
            <v>0,00</v>
          </cell>
        </row>
        <row r="7">
          <cell r="L7" t="str">
            <v>0,00</v>
          </cell>
        </row>
        <row r="8">
          <cell r="D8" t="str">
            <v>0,00</v>
          </cell>
          <cell r="L8" t="str">
            <v>0,00</v>
          </cell>
        </row>
        <row r="9">
          <cell r="D9" t="str">
            <v>15.129.843,00</v>
          </cell>
        </row>
        <row r="10">
          <cell r="D10" t="str">
            <v>32.942,00</v>
          </cell>
        </row>
        <row r="12">
          <cell r="D12" t="str">
            <v>46.236.576,00</v>
          </cell>
        </row>
        <row r="13">
          <cell r="D13" t="str">
            <v>0,00</v>
          </cell>
        </row>
        <row r="14">
          <cell r="D14" t="str">
            <v>0,00</v>
          </cell>
        </row>
        <row r="15">
          <cell r="D15" t="str">
            <v>46.236.576,00</v>
          </cell>
        </row>
        <row r="16">
          <cell r="D16" t="str">
            <v>9.702.150,00</v>
          </cell>
        </row>
        <row r="19">
          <cell r="D19" t="str">
            <v>0,00</v>
          </cell>
        </row>
        <row r="20">
          <cell r="D20" t="str">
            <v>0,00</v>
          </cell>
          <cell r="L20" t="str">
            <v>17.293.841,00</v>
          </cell>
        </row>
        <row r="22">
          <cell r="D22" t="str">
            <v>3.377.808,00</v>
          </cell>
        </row>
        <row r="23">
          <cell r="D23" t="str">
            <v>0,00</v>
          </cell>
        </row>
        <row r="24">
          <cell r="D24" t="str">
            <v>760.893,00</v>
          </cell>
          <cell r="L24" t="str">
            <v>858.089,00</v>
          </cell>
        </row>
        <row r="25">
          <cell r="D25" t="str">
            <v>0,00</v>
          </cell>
          <cell r="L25" t="str">
            <v>0,00</v>
          </cell>
        </row>
        <row r="26">
          <cell r="D26" t="str">
            <v>3.737.887,00</v>
          </cell>
          <cell r="L26" t="str">
            <v>3.543.189,00</v>
          </cell>
        </row>
        <row r="27">
          <cell r="D27" t="str">
            <v>1.800.590,00</v>
          </cell>
        </row>
        <row r="28">
          <cell r="D28" t="str">
            <v>0,00</v>
          </cell>
        </row>
        <row r="29">
          <cell r="D29" t="str">
            <v>1.937.297,00</v>
          </cell>
          <cell r="L29" t="str">
            <v>0,00</v>
          </cell>
        </row>
        <row r="30">
          <cell r="D30" t="str">
            <v>0,00</v>
          </cell>
          <cell r="L30" t="str">
            <v>0,00</v>
          </cell>
        </row>
        <row r="31">
          <cell r="L31" t="str">
            <v>736.961,00</v>
          </cell>
        </row>
        <row r="34">
          <cell r="L34" t="str">
            <v>0,00</v>
          </cell>
        </row>
        <row r="36">
          <cell r="L36" t="str">
            <v>152.844.272,00</v>
          </cell>
        </row>
        <row r="37">
          <cell r="L37" t="str">
            <v>3.061.676,00</v>
          </cell>
        </row>
        <row r="38">
          <cell r="L38" t="str">
            <v>0,00</v>
          </cell>
        </row>
        <row r="39">
          <cell r="L39" t="str">
            <v>17.195.100,00</v>
          </cell>
        </row>
        <row r="40">
          <cell r="L40" t="str">
            <v>9.053.249,00</v>
          </cell>
        </row>
        <row r="41">
          <cell r="L41" t="str">
            <v>0,00</v>
          </cell>
        </row>
        <row r="42">
          <cell r="L42" t="str">
            <v>0,00</v>
          </cell>
        </row>
        <row r="43">
          <cell r="L43" t="str">
            <v>5.613,00</v>
          </cell>
        </row>
        <row r="44">
          <cell r="L44" t="str">
            <v>9.047.636,00</v>
          </cell>
        </row>
      </sheetData>
      <sheetData sheetId="4">
        <row r="5">
          <cell r="D5" t="str">
            <v>126.619.493,23</v>
          </cell>
          <cell r="E5" t="str">
            <v>1.806.523,79</v>
          </cell>
          <cell r="F5" t="str">
            <v>128.426.017,01</v>
          </cell>
          <cell r="G5" t="str">
            <v>128.197.848,52</v>
          </cell>
          <cell r="H5" t="str">
            <v>128.195.378,87</v>
          </cell>
          <cell r="I5" t="str">
            <v>230.638,14</v>
          </cell>
          <cell r="J5" t="str">
            <v>126.317.049,00</v>
          </cell>
          <cell r="K5" t="str">
            <v>1.878.329,87</v>
          </cell>
        </row>
        <row r="6">
          <cell r="D6" t="str">
            <v>23.983.099,54</v>
          </cell>
          <cell r="E6" t="str">
            <v>14.169.453,78</v>
          </cell>
          <cell r="F6" t="str">
            <v>38.152.553,32</v>
          </cell>
          <cell r="G6" t="str">
            <v>33.716.781,73</v>
          </cell>
          <cell r="H6" t="str">
            <v>30.539.790,87</v>
          </cell>
          <cell r="I6" t="str">
            <v>7.612.762,45</v>
          </cell>
          <cell r="J6" t="str">
            <v>29.102.504,23</v>
          </cell>
          <cell r="K6" t="str">
            <v>1.437.286,64</v>
          </cell>
        </row>
        <row r="7">
          <cell r="D7" t="str">
            <v>9.099.762,00</v>
          </cell>
          <cell r="E7" t="str">
            <v>546.709,55</v>
          </cell>
          <cell r="F7" t="str">
            <v>9.646.471,55</v>
          </cell>
          <cell r="G7" t="str">
            <v>9.604.782,40</v>
          </cell>
          <cell r="H7" t="str">
            <v>9.604.782,40</v>
          </cell>
          <cell r="I7" t="str">
            <v>41.689,15</v>
          </cell>
          <cell r="J7" t="str">
            <v>9.604.782,40</v>
          </cell>
          <cell r="K7" t="str">
            <v>0,00</v>
          </cell>
        </row>
        <row r="8">
          <cell r="D8" t="str">
            <v>2.240.218,53</v>
          </cell>
          <cell r="E8" t="str">
            <v>2.468.362,19</v>
          </cell>
          <cell r="F8" t="str">
            <v>4.708.580,72</v>
          </cell>
          <cell r="G8" t="str">
            <v>3.588.628,14</v>
          </cell>
          <cell r="H8" t="str">
            <v>3.377.805,18</v>
          </cell>
          <cell r="I8" t="str">
            <v>1.330.775,53</v>
          </cell>
          <cell r="J8" t="str">
            <v>3.181.765,20</v>
          </cell>
          <cell r="K8" t="str">
            <v>196.039,98</v>
          </cell>
        </row>
        <row r="9">
          <cell r="D9" t="str">
            <v>61.767.209,98</v>
          </cell>
          <cell r="E9" t="str">
            <v>40.245.415,64</v>
          </cell>
          <cell r="F9" t="str">
            <v>102.012.625,62</v>
          </cell>
          <cell r="G9" t="str">
            <v>68.942.286,22</v>
          </cell>
          <cell r="H9" t="str">
            <v>65.441.422,17</v>
          </cell>
          <cell r="I9" t="str">
            <v>36.571.203,45</v>
          </cell>
          <cell r="J9" t="str">
            <v>47.919.982,64</v>
          </cell>
          <cell r="K9" t="str">
            <v>17.521.439,53</v>
          </cell>
        </row>
        <row r="10">
          <cell r="D10" t="str">
            <v>231.389,66</v>
          </cell>
          <cell r="E10" t="str">
            <v>776.351,05</v>
          </cell>
          <cell r="F10" t="str">
            <v>1.007.740,71</v>
          </cell>
          <cell r="G10" t="str">
            <v>760.894,79</v>
          </cell>
          <cell r="H10" t="str">
            <v>760.894,79</v>
          </cell>
          <cell r="I10" t="str">
            <v>246.845,91</v>
          </cell>
          <cell r="J10" t="str">
            <v>750.076,57</v>
          </cell>
          <cell r="K10" t="str">
            <v>10.818,22</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23.435.181,57</v>
          </cell>
          <cell r="F12" t="str">
            <v>23.435.181,57</v>
          </cell>
          <cell r="G12" t="str">
            <v>23.435.181,57</v>
          </cell>
          <cell r="H12" t="str">
            <v>23.435.181,57</v>
          </cell>
          <cell r="I12" t="str">
            <v>0,00</v>
          </cell>
          <cell r="J12" t="str">
            <v>23.435.181,57</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37.517.375,26</v>
          </cell>
          <cell r="E21" t="str">
            <v>11.768.337,19</v>
          </cell>
          <cell r="F21" t="str">
            <v>49.285.712,45</v>
          </cell>
          <cell r="G21" t="str">
            <v>48.216.160,30</v>
          </cell>
          <cell r="H21" t="str">
            <v>40.130.545,21</v>
          </cell>
          <cell r="I21" t="str">
            <v>0,00</v>
          </cell>
          <cell r="J21" t="str">
            <v>8.085.615,08</v>
          </cell>
        </row>
        <row r="22">
          <cell r="D22" t="str">
            <v>143.512.350,80</v>
          </cell>
          <cell r="E22" t="str">
            <v>10.031.718,30</v>
          </cell>
          <cell r="F22" t="str">
            <v>153.544.069,10</v>
          </cell>
          <cell r="G22" t="str">
            <v>155.905.945,18</v>
          </cell>
          <cell r="H22" t="str">
            <v>133.870.138,05</v>
          </cell>
          <cell r="I22" t="str">
            <v>0,00</v>
          </cell>
          <cell r="J22" t="str">
            <v>22.035.807,13</v>
          </cell>
        </row>
        <row r="23">
          <cell r="D23" t="str">
            <v>512.146,45</v>
          </cell>
          <cell r="E23" t="str">
            <v>40.403,72</v>
          </cell>
          <cell r="F23" t="str">
            <v>552.550,18</v>
          </cell>
          <cell r="G23" t="str">
            <v>821.799,86</v>
          </cell>
          <cell r="H23" t="str">
            <v>806.868,97</v>
          </cell>
          <cell r="I23" t="str">
            <v>0,00</v>
          </cell>
          <cell r="J23" t="str">
            <v>14.930,90</v>
          </cell>
        </row>
        <row r="24">
          <cell r="D24" t="str">
            <v>0,00</v>
          </cell>
          <cell r="E24" t="str">
            <v>949,60</v>
          </cell>
          <cell r="F24" t="str">
            <v>949,60</v>
          </cell>
          <cell r="G24" t="str">
            <v>5.612,62</v>
          </cell>
          <cell r="H24" t="str">
            <v>5.612,62</v>
          </cell>
          <cell r="I24" t="str">
            <v>0,00</v>
          </cell>
          <cell r="J24" t="str">
            <v>0,00</v>
          </cell>
        </row>
        <row r="25">
          <cell r="D25" t="str">
            <v>14.496.411,96</v>
          </cell>
          <cell r="E25" t="str">
            <v>6.215.636,18</v>
          </cell>
          <cell r="F25" t="str">
            <v>20.712.048,14</v>
          </cell>
          <cell r="G25" t="str">
            <v>17.193.745,86</v>
          </cell>
          <cell r="H25" t="str">
            <v>9.312.954,14</v>
          </cell>
          <cell r="I25" t="str">
            <v>0,00</v>
          </cell>
          <cell r="J25" t="str">
            <v>7.880.791,71</v>
          </cell>
        </row>
        <row r="26">
          <cell r="D26" t="str">
            <v>0,00</v>
          </cell>
          <cell r="E26" t="str">
            <v>31.081.700,73</v>
          </cell>
          <cell r="F26" t="str">
            <v>31.081.700,73</v>
          </cell>
          <cell r="G26" t="str">
            <v>0,00</v>
          </cell>
          <cell r="H26" t="str">
            <v>0,00</v>
          </cell>
          <cell r="I26" t="str">
            <v>0,00</v>
          </cell>
          <cell r="J26" t="str">
            <v>0,00</v>
          </cell>
        </row>
        <row r="27">
          <cell r="D27" t="str">
            <v>27.902.888,46</v>
          </cell>
          <cell r="E27" t="str">
            <v>24.308.951,34</v>
          </cell>
          <cell r="F27" t="str">
            <v>52.211.839,81</v>
          </cell>
          <cell r="G27" t="str">
            <v>40.494.053,51</v>
          </cell>
          <cell r="H27" t="str">
            <v>20.728.081,31</v>
          </cell>
          <cell r="I27" t="str">
            <v>0,00</v>
          </cell>
          <cell r="J27" t="str">
            <v>19.765.972,20</v>
          </cell>
        </row>
      </sheetData>
      <sheetData sheetId="5">
        <row r="4">
          <cell r="D4" t="str">
            <v>222.143.263,81</v>
          </cell>
          <cell r="E4" t="str">
            <v>237.920.074,29</v>
          </cell>
        </row>
        <row r="5">
          <cell r="D5" t="str">
            <v>0,00</v>
          </cell>
          <cell r="E5" t="str">
            <v>0,00</v>
          </cell>
        </row>
        <row r="6">
          <cell r="D6" t="str">
            <v>0,00</v>
          </cell>
          <cell r="E6" t="str">
            <v>0,00</v>
          </cell>
        </row>
        <row r="8">
          <cell r="D8" t="str">
            <v>40.494.053,51</v>
          </cell>
          <cell r="E8" t="str">
            <v>23.435.181,57</v>
          </cell>
        </row>
        <row r="10">
          <cell r="F10" t="str">
            <v>0,00</v>
          </cell>
        </row>
        <row r="11">
          <cell r="F11" t="str">
            <v>0,00</v>
          </cell>
        </row>
        <row r="12">
          <cell r="F12" t="str">
            <v>0,00</v>
          </cell>
        </row>
      </sheetData>
      <sheetData sheetId="6">
        <row r="3">
          <cell r="D3" t="str">
            <v>65.842.396,77</v>
          </cell>
        </row>
        <row r="4">
          <cell r="D4" t="str">
            <v>57.783.117,02</v>
          </cell>
        </row>
        <row r="5">
          <cell r="D5" t="str">
            <v>6.566.376,55</v>
          </cell>
        </row>
        <row r="6">
          <cell r="D6" t="str">
            <v>1.492.903,20</v>
          </cell>
        </row>
        <row r="7">
          <cell r="D7" t="str">
            <v>0,00</v>
          </cell>
        </row>
        <row r="8">
          <cell r="D8" t="str">
            <v>0,00</v>
          </cell>
        </row>
        <row r="9">
          <cell r="D9" t="str">
            <v>0,00</v>
          </cell>
        </row>
        <row r="10">
          <cell r="D10" t="str">
            <v>27.791.491,11</v>
          </cell>
        </row>
        <row r="11">
          <cell r="D11" t="str">
            <v>21.043.914,24</v>
          </cell>
        </row>
        <row r="12">
          <cell r="D12" t="str">
            <v>1.188.728,66</v>
          </cell>
        </row>
        <row r="13">
          <cell r="D13" t="str">
            <v>5.558.848,21</v>
          </cell>
        </row>
        <row r="14">
          <cell r="D14" t="str">
            <v>0,00</v>
          </cell>
        </row>
        <row r="15">
          <cell r="D15" t="str">
            <v>0,00</v>
          </cell>
        </row>
        <row r="16">
          <cell r="D16" t="str">
            <v>-5.652.258,84</v>
          </cell>
        </row>
        <row r="17">
          <cell r="D17" t="str">
            <v>32.398.646,83</v>
          </cell>
        </row>
        <row r="18">
          <cell r="D18" t="str">
            <v>0,00</v>
          </cell>
        </row>
        <row r="19">
          <cell r="D19" t="str">
            <v>32.398.646,83</v>
          </cell>
        </row>
        <row r="23">
          <cell r="D23" t="str">
            <v>323.202.717,46</v>
          </cell>
        </row>
        <row r="24">
          <cell r="D24" t="str">
            <v>204.854.200,31</v>
          </cell>
        </row>
        <row r="25">
          <cell r="D25" t="str">
            <v>53.678.692,44</v>
          </cell>
        </row>
        <row r="26">
          <cell r="D26" t="str">
            <v>64.669.824,71</v>
          </cell>
        </row>
        <row r="27">
          <cell r="D27" t="str">
            <v>0,00</v>
          </cell>
        </row>
        <row r="28">
          <cell r="D28" t="str">
            <v>324.291.630,54</v>
          </cell>
        </row>
        <row r="29">
          <cell r="D29" t="str">
            <v>240.311.341,62</v>
          </cell>
        </row>
        <row r="30">
          <cell r="D30" t="str">
            <v>20.854.146,42</v>
          </cell>
        </row>
        <row r="31">
          <cell r="D31" t="str">
            <v>63.126.142,49</v>
          </cell>
        </row>
        <row r="32">
          <cell r="D32" t="str">
            <v>0,00</v>
          </cell>
        </row>
        <row r="33">
          <cell r="D33" t="str">
            <v>-1.088.913,08</v>
          </cell>
        </row>
        <row r="34">
          <cell r="D34" t="str">
            <v>-4.563.345,76</v>
          </cell>
        </row>
        <row r="35">
          <cell r="D35" t="str">
            <v>-5.652.258,84</v>
          </cell>
        </row>
      </sheetData>
      <sheetData sheetId="7">
        <row r="5">
          <cell r="D5" t="str">
            <v>2.752.917,62</v>
          </cell>
          <cell r="E5" t="str">
            <v>-6.292,64</v>
          </cell>
          <cell r="F5" t="str">
            <v>2.746.624,98</v>
          </cell>
          <cell r="G5" t="str">
            <v>2.746.624,98</v>
          </cell>
          <cell r="H5" t="str">
            <v>0,00</v>
          </cell>
        </row>
        <row r="6">
          <cell r="D6" t="str">
            <v>4.692.743,87</v>
          </cell>
          <cell r="E6" t="str">
            <v>-3.439,32</v>
          </cell>
          <cell r="F6" t="str">
            <v>4.689.304,55</v>
          </cell>
          <cell r="G6" t="str">
            <v>3.508.290,46</v>
          </cell>
          <cell r="H6" t="str">
            <v>1.181.014,09</v>
          </cell>
        </row>
        <row r="7">
          <cell r="D7" t="str">
            <v>126.913,94</v>
          </cell>
          <cell r="E7" t="str">
            <v>0,00</v>
          </cell>
          <cell r="F7" t="str">
            <v>126.913,94</v>
          </cell>
          <cell r="G7" t="str">
            <v>126.913,94</v>
          </cell>
          <cell r="H7" t="str">
            <v>0,00</v>
          </cell>
        </row>
        <row r="8">
          <cell r="D8" t="str">
            <v>235.921,50</v>
          </cell>
          <cell r="E8" t="str">
            <v>0,00</v>
          </cell>
          <cell r="F8" t="str">
            <v>235.921,50</v>
          </cell>
          <cell r="G8" t="str">
            <v>235.921,50</v>
          </cell>
          <cell r="H8" t="str">
            <v>0,00</v>
          </cell>
        </row>
        <row r="9">
          <cell r="D9" t="str">
            <v>14.266.834,08</v>
          </cell>
          <cell r="E9" t="str">
            <v>-22.723,96</v>
          </cell>
          <cell r="F9" t="str">
            <v>14.244.110,12</v>
          </cell>
          <cell r="G9" t="str">
            <v>14.236.395,55</v>
          </cell>
          <cell r="H9" t="str">
            <v>7.714,57</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4.635.764,70</v>
          </cell>
          <cell r="E21" t="str">
            <v>0,00</v>
          </cell>
          <cell r="F21" t="str">
            <v>0,00</v>
          </cell>
          <cell r="G21" t="str">
            <v>0,00</v>
          </cell>
          <cell r="H21" t="str">
            <v>4.635.764,70</v>
          </cell>
          <cell r="I21" t="str">
            <v>3.207.165,39</v>
          </cell>
          <cell r="J21" t="str">
            <v>0,00</v>
          </cell>
          <cell r="K21" t="str">
            <v>0,00</v>
          </cell>
          <cell r="L21" t="str">
            <v>1.428.599,31</v>
          </cell>
        </row>
        <row r="22">
          <cell r="D22" t="str">
            <v>24.683.957,39</v>
          </cell>
          <cell r="E22" t="str">
            <v>9.015.181,57</v>
          </cell>
          <cell r="F22" t="str">
            <v>0,00</v>
          </cell>
          <cell r="G22" t="str">
            <v>0,00</v>
          </cell>
          <cell r="H22" t="str">
            <v>33.699.138,96</v>
          </cell>
          <cell r="I22" t="str">
            <v>30.318.174,89</v>
          </cell>
          <cell r="J22" t="str">
            <v>0,00</v>
          </cell>
          <cell r="K22" t="str">
            <v>0,00</v>
          </cell>
          <cell r="L22" t="str">
            <v>3.380.964,07</v>
          </cell>
        </row>
        <row r="23">
          <cell r="D23" t="str">
            <v>57.977,44</v>
          </cell>
          <cell r="E23" t="str">
            <v>0,00</v>
          </cell>
          <cell r="F23" t="str">
            <v>0,00</v>
          </cell>
          <cell r="G23" t="str">
            <v>0,00</v>
          </cell>
          <cell r="H23" t="str">
            <v>57.977,44</v>
          </cell>
          <cell r="I23" t="str">
            <v>54.324,49</v>
          </cell>
          <cell r="J23" t="str">
            <v>0,00</v>
          </cell>
          <cell r="K23" t="str">
            <v>0,00</v>
          </cell>
          <cell r="L23" t="str">
            <v>3.652,95</v>
          </cell>
        </row>
        <row r="24">
          <cell r="D24" t="str">
            <v>1.942,93</v>
          </cell>
          <cell r="E24" t="str">
            <v>0,00</v>
          </cell>
          <cell r="F24" t="str">
            <v>0,00</v>
          </cell>
          <cell r="G24" t="str">
            <v>0,00</v>
          </cell>
          <cell r="H24" t="str">
            <v>1.942,93</v>
          </cell>
          <cell r="I24" t="str">
            <v>0,00</v>
          </cell>
          <cell r="J24" t="str">
            <v>0,00</v>
          </cell>
          <cell r="K24" t="str">
            <v>0,00</v>
          </cell>
          <cell r="L24" t="str">
            <v>1.942,93</v>
          </cell>
        </row>
        <row r="25">
          <cell r="D25" t="str">
            <v>2.883.747,17</v>
          </cell>
          <cell r="E25" t="str">
            <v>0,00</v>
          </cell>
          <cell r="F25" t="str">
            <v>0,00</v>
          </cell>
          <cell r="G25" t="str">
            <v>0,00</v>
          </cell>
          <cell r="H25" t="str">
            <v>2.883.747,17</v>
          </cell>
          <cell r="I25" t="str">
            <v>1.132.529,88</v>
          </cell>
          <cell r="J25" t="str">
            <v>0,00</v>
          </cell>
          <cell r="K25" t="str">
            <v>0,00</v>
          </cell>
          <cell r="L25" t="str">
            <v>1.751.217,29</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18.966.497,80</v>
          </cell>
          <cell r="E27" t="str">
            <v>0,00</v>
          </cell>
          <cell r="F27" t="str">
            <v>0,00</v>
          </cell>
          <cell r="G27" t="str">
            <v>0,00</v>
          </cell>
          <cell r="H27" t="str">
            <v>18.966.497,80</v>
          </cell>
          <cell r="I27" t="str">
            <v>18.966.497,80</v>
          </cell>
          <cell r="J27" t="str">
            <v>0,00</v>
          </cell>
          <cell r="K27" t="str">
            <v>0,00</v>
          </cell>
          <cell r="L27" t="str">
            <v>0,00</v>
          </cell>
        </row>
      </sheetData>
      <sheetData sheetId="8">
        <row r="6">
          <cell r="D6">
            <v>4753</v>
          </cell>
        </row>
        <row r="10">
          <cell r="H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t="str">
            <v>314.385.635,55</v>
          </cell>
          <cell r="L3" t="str">
            <v>351.053.837,48</v>
          </cell>
        </row>
        <row r="4">
          <cell r="D4" t="str">
            <v>0,00</v>
          </cell>
          <cell r="L4" t="str">
            <v>320.821.463,42</v>
          </cell>
        </row>
        <row r="5">
          <cell r="D5" t="str">
            <v>0,00</v>
          </cell>
          <cell r="L5" t="str">
            <v>320.184.890,64</v>
          </cell>
        </row>
        <row r="6">
          <cell r="D6" t="str">
            <v>0,00</v>
          </cell>
          <cell r="L6" t="str">
            <v>0,00</v>
          </cell>
        </row>
        <row r="7">
          <cell r="D7" t="str">
            <v>0,00</v>
          </cell>
          <cell r="L7" t="str">
            <v>636.572,78</v>
          </cell>
        </row>
        <row r="8">
          <cell r="D8" t="str">
            <v>0,00</v>
          </cell>
          <cell r="L8" t="str">
            <v>0,00</v>
          </cell>
        </row>
        <row r="9">
          <cell r="D9" t="str">
            <v>0,00</v>
          </cell>
          <cell r="L9" t="str">
            <v>0,00</v>
          </cell>
        </row>
        <row r="10">
          <cell r="D10" t="str">
            <v>1.665.476,07</v>
          </cell>
          <cell r="L10" t="str">
            <v>0,00</v>
          </cell>
        </row>
        <row r="11">
          <cell r="D11" t="str">
            <v>0,00</v>
          </cell>
          <cell r="L11" t="str">
            <v>0,00</v>
          </cell>
        </row>
        <row r="12">
          <cell r="D12" t="str">
            <v>0,00</v>
          </cell>
          <cell r="L12" t="str">
            <v>0,00</v>
          </cell>
        </row>
        <row r="13">
          <cell r="D13" t="str">
            <v>2.565.855,20</v>
          </cell>
          <cell r="L13" t="str">
            <v>0,00</v>
          </cell>
        </row>
        <row r="14">
          <cell r="D14" t="str">
            <v>0,00</v>
          </cell>
          <cell r="L14" t="str">
            <v>0,00</v>
          </cell>
        </row>
        <row r="15">
          <cell r="D15" t="str">
            <v>0,00</v>
          </cell>
          <cell r="L15" t="str">
            <v>30.232.374,06</v>
          </cell>
        </row>
        <row r="16">
          <cell r="D16" t="str">
            <v>-900.379,13</v>
          </cell>
          <cell r="L16" t="str">
            <v>0,00</v>
          </cell>
        </row>
        <row r="17">
          <cell r="D17" t="str">
            <v>0,00</v>
          </cell>
          <cell r="L17" t="str">
            <v>3.982.398,84</v>
          </cell>
        </row>
        <row r="18">
          <cell r="D18" t="str">
            <v>312.685.694,43</v>
          </cell>
          <cell r="L18" t="str">
            <v>163.436.025,37</v>
          </cell>
        </row>
        <row r="19">
          <cell r="D19" t="str">
            <v>260.147.118,86</v>
          </cell>
          <cell r="L19" t="str">
            <v>99.166.997,22</v>
          </cell>
        </row>
        <row r="20">
          <cell r="D20" t="str">
            <v>14.314.636,51</v>
          </cell>
          <cell r="L20" t="str">
            <v>99.166.997,22</v>
          </cell>
        </row>
        <row r="21">
          <cell r="D21" t="str">
            <v>26.175.912,68</v>
          </cell>
          <cell r="L21" t="str">
            <v>0,00</v>
          </cell>
        </row>
        <row r="22">
          <cell r="D22" t="str">
            <v>120.443.157,39</v>
          </cell>
          <cell r="L22" t="str">
            <v>0,00</v>
          </cell>
        </row>
        <row r="23">
          <cell r="D23" t="str">
            <v>-108.395.131,01</v>
          </cell>
          <cell r="L23" t="str">
            <v>0,00</v>
          </cell>
        </row>
        <row r="24">
          <cell r="D24" t="str">
            <v>0,00</v>
          </cell>
          <cell r="L24" t="str">
            <v>64.269.028,15</v>
          </cell>
        </row>
        <row r="25">
          <cell r="D25" t="str">
            <v>34.465,04</v>
          </cell>
          <cell r="L25" t="str">
            <v>50.171.631,91</v>
          </cell>
        </row>
        <row r="26">
          <cell r="D26" t="str">
            <v>34.465,04</v>
          </cell>
          <cell r="L26" t="str">
            <v>14.097.396,24</v>
          </cell>
        </row>
        <row r="27">
          <cell r="D27" t="str">
            <v>0,00</v>
          </cell>
          <cell r="L27" t="str">
            <v>0,00</v>
          </cell>
        </row>
        <row r="28">
          <cell r="D28" t="str">
            <v>0,00</v>
          </cell>
          <cell r="L28" t="str">
            <v>0,00</v>
          </cell>
        </row>
        <row r="29">
          <cell r="D29" t="str">
            <v>0,00</v>
          </cell>
          <cell r="L29" t="str">
            <v>0,00</v>
          </cell>
        </row>
        <row r="30">
          <cell r="D30" t="str">
            <v>0,00</v>
          </cell>
          <cell r="L30" t="str">
            <v>21.368.147,15</v>
          </cell>
        </row>
        <row r="31">
          <cell r="D31" t="str">
            <v>225.454.773,30</v>
          </cell>
          <cell r="L31" t="str">
            <v>252.988,53</v>
          </cell>
        </row>
        <row r="32">
          <cell r="D32" t="str">
            <v>897.181,33</v>
          </cell>
          <cell r="L32" t="str">
            <v>0,00</v>
          </cell>
        </row>
        <row r="33">
          <cell r="D33" t="str">
            <v>0,00</v>
          </cell>
          <cell r="L33" t="str">
            <v>0,00</v>
          </cell>
        </row>
        <row r="34">
          <cell r="D34" t="str">
            <v>0,00</v>
          </cell>
          <cell r="L34" t="str">
            <v>252.988,53</v>
          </cell>
        </row>
        <row r="35">
          <cell r="D35" t="str">
            <v>0,00</v>
          </cell>
          <cell r="L35" t="str">
            <v>0,00</v>
          </cell>
        </row>
        <row r="36">
          <cell r="D36" t="str">
            <v>897.181,33</v>
          </cell>
          <cell r="L36">
            <v>1017192.86</v>
          </cell>
        </row>
        <row r="37">
          <cell r="D37" t="str">
            <v>0,00</v>
          </cell>
          <cell r="L37" t="str">
            <v>0,00</v>
          </cell>
        </row>
        <row r="38">
          <cell r="D38" t="str">
            <v>0,00</v>
          </cell>
          <cell r="L38">
            <v>1017192.86</v>
          </cell>
        </row>
        <row r="39">
          <cell r="D39" t="str">
            <v>190.622.391,75</v>
          </cell>
          <cell r="L39" t="str">
            <v>16.091.534,33</v>
          </cell>
        </row>
        <row r="40">
          <cell r="D40" t="str">
            <v>37.989.098,70</v>
          </cell>
          <cell r="L40" t="str">
            <v>9.410.023,43</v>
          </cell>
        </row>
        <row r="41">
          <cell r="D41" t="str">
            <v>153.746.759,91</v>
          </cell>
          <cell r="L41" t="str">
            <v>1.154.512,79</v>
          </cell>
        </row>
        <row r="42">
          <cell r="D42" t="str">
            <v>0,00</v>
          </cell>
          <cell r="L42" t="str">
            <v>0,00</v>
          </cell>
        </row>
        <row r="43">
          <cell r="D43" t="str">
            <v>0,00</v>
          </cell>
          <cell r="L43" t="str">
            <v>3.694.301,19</v>
          </cell>
        </row>
        <row r="44">
          <cell r="D44" t="str">
            <v>0,00</v>
          </cell>
          <cell r="L44" t="str">
            <v>1.832.696,92</v>
          </cell>
        </row>
        <row r="45">
          <cell r="D45" t="str">
            <v>-1.113.466,86</v>
          </cell>
          <cell r="L45" t="str">
            <v>0,00</v>
          </cell>
        </row>
        <row r="46">
          <cell r="D46" t="str">
            <v>3.053,14</v>
          </cell>
          <cell r="L46" t="str">
            <v>4.006.431,43</v>
          </cell>
        </row>
        <row r="47">
          <cell r="D47" t="str">
            <v>0,00</v>
          </cell>
          <cell r="L47" t="str">
            <v>0,00</v>
          </cell>
        </row>
        <row r="48">
          <cell r="D48" t="str">
            <v>0,00</v>
          </cell>
          <cell r="L48" t="str">
            <v>0,00</v>
          </cell>
        </row>
        <row r="49">
          <cell r="D49" t="str">
            <v>3.053,14</v>
          </cell>
          <cell r="L49" t="str">
            <v>539.840.408,84</v>
          </cell>
        </row>
        <row r="50">
          <cell r="D50" t="str">
            <v>0,00</v>
          </cell>
        </row>
        <row r="51">
          <cell r="D51" t="str">
            <v>33.932.147,08</v>
          </cell>
        </row>
        <row r="52">
          <cell r="D52" t="str">
            <v>0,00</v>
          </cell>
        </row>
        <row r="53">
          <cell r="D53" t="str">
            <v>539.840.408,84</v>
          </cell>
        </row>
      </sheetData>
      <sheetData sheetId="3">
        <row r="4">
          <cell r="D4" t="str">
            <v>12.857,73</v>
          </cell>
          <cell r="L4" t="str">
            <v>41.388.433,58</v>
          </cell>
        </row>
        <row r="5">
          <cell r="D5" t="str">
            <v>0,00</v>
          </cell>
        </row>
        <row r="8">
          <cell r="L8" t="str">
            <v>0,00</v>
          </cell>
        </row>
        <row r="10">
          <cell r="D10" t="str">
            <v>109.530.666,74</v>
          </cell>
          <cell r="L10" t="str">
            <v>0,00</v>
          </cell>
        </row>
        <row r="11">
          <cell r="L11" t="str">
            <v>671.405,69</v>
          </cell>
        </row>
        <row r="12">
          <cell r="L12" t="str">
            <v>0,00</v>
          </cell>
        </row>
        <row r="13">
          <cell r="D13" t="str">
            <v>0,00</v>
          </cell>
          <cell r="L13" t="str">
            <v>965.178,93</v>
          </cell>
        </row>
        <row r="14">
          <cell r="D14" t="str">
            <v>16.464.636,11</v>
          </cell>
        </row>
        <row r="15">
          <cell r="D15" t="str">
            <v>-103.614,32</v>
          </cell>
        </row>
        <row r="16">
          <cell r="L16" t="str">
            <v>0,00</v>
          </cell>
        </row>
        <row r="17">
          <cell r="L17" t="str">
            <v>0,00</v>
          </cell>
        </row>
        <row r="18">
          <cell r="D18" t="str">
            <v>38.888.397,28</v>
          </cell>
          <cell r="L18" t="str">
            <v>1.570.092,66</v>
          </cell>
        </row>
        <row r="19">
          <cell r="D19" t="str">
            <v>38.275.187,41</v>
          </cell>
        </row>
        <row r="20">
          <cell r="D20" t="str">
            <v>613.209,86</v>
          </cell>
        </row>
        <row r="21">
          <cell r="D21" t="str">
            <v>0,00</v>
          </cell>
          <cell r="L21" t="str">
            <v>0,00</v>
          </cell>
        </row>
        <row r="22">
          <cell r="D22" t="str">
            <v>7.992.396,34</v>
          </cell>
        </row>
        <row r="23">
          <cell r="L23" t="str">
            <v>130.075.692,77</v>
          </cell>
        </row>
        <row r="24">
          <cell r="L24" t="str">
            <v>0,00</v>
          </cell>
        </row>
        <row r="25">
          <cell r="D25" t="str">
            <v>0,00</v>
          </cell>
          <cell r="L25" t="str">
            <v>32.516.984,12</v>
          </cell>
        </row>
        <row r="26">
          <cell r="D26" t="str">
            <v>0,00</v>
          </cell>
          <cell r="L26" t="str">
            <v>0,00</v>
          </cell>
        </row>
        <row r="27">
          <cell r="L27" t="str">
            <v>1.438.807,44</v>
          </cell>
        </row>
        <row r="28">
          <cell r="D28" t="str">
            <v>3.905.262,33</v>
          </cell>
          <cell r="L28" t="str">
            <v>0,00</v>
          </cell>
        </row>
        <row r="29">
          <cell r="D29" t="str">
            <v>0,00</v>
          </cell>
          <cell r="L29" t="str">
            <v>0,00</v>
          </cell>
        </row>
        <row r="30">
          <cell r="D30" t="str">
            <v>74.206,96</v>
          </cell>
          <cell r="L30" t="str">
            <v>0,00</v>
          </cell>
        </row>
        <row r="31">
          <cell r="D31" t="str">
            <v>0,00</v>
          </cell>
          <cell r="L31" t="str">
            <v>1.438.807,44</v>
          </cell>
        </row>
        <row r="32">
          <cell r="D32" t="str">
            <v>1.629.411,96</v>
          </cell>
        </row>
        <row r="33">
          <cell r="D33" t="str">
            <v>27.100,15</v>
          </cell>
        </row>
        <row r="34">
          <cell r="D34" t="str">
            <v>0,00</v>
          </cell>
        </row>
        <row r="35">
          <cell r="D35" t="str">
            <v>0,00</v>
          </cell>
        </row>
        <row r="36">
          <cell r="D36" t="str">
            <v>1.602.311,81</v>
          </cell>
        </row>
      </sheetData>
      <sheetData sheetId="4">
        <row r="5">
          <cell r="D5" t="str">
            <v>90.891.198,09</v>
          </cell>
          <cell r="E5" t="str">
            <v>2.124.045,36</v>
          </cell>
          <cell r="F5" t="str">
            <v>93.015.243,45</v>
          </cell>
          <cell r="G5" t="str">
            <v>93.015.243,45</v>
          </cell>
          <cell r="H5" t="str">
            <v>93.015.243,45</v>
          </cell>
          <cell r="I5" t="str">
            <v>0,00</v>
          </cell>
          <cell r="J5" t="str">
            <v>90.209.263,89</v>
          </cell>
          <cell r="K5" t="str">
            <v>2.805.979,57</v>
          </cell>
        </row>
        <row r="6">
          <cell r="D6" t="str">
            <v>23.967.252,92</v>
          </cell>
          <cell r="E6" t="str">
            <v>3.280.351,26</v>
          </cell>
          <cell r="F6" t="str">
            <v>27.247.604,18</v>
          </cell>
          <cell r="G6" t="str">
            <v>25.789.654,62</v>
          </cell>
          <cell r="H6" t="str">
            <v>25.789.654,62</v>
          </cell>
          <cell r="I6" t="str">
            <v>1.457.949,56</v>
          </cell>
          <cell r="J6" t="str">
            <v>23.722.237,85</v>
          </cell>
          <cell r="K6" t="str">
            <v>2.067.416,77</v>
          </cell>
        </row>
        <row r="7">
          <cell r="D7" t="str">
            <v>7.945.620,42</v>
          </cell>
          <cell r="E7" t="str">
            <v>0,00</v>
          </cell>
          <cell r="F7" t="str">
            <v>7.945.620,42</v>
          </cell>
          <cell r="G7" t="str">
            <v>7.482.467,70</v>
          </cell>
          <cell r="H7" t="str">
            <v>7.482.467,70</v>
          </cell>
          <cell r="I7" t="str">
            <v>463.152,72</v>
          </cell>
          <cell r="J7" t="str">
            <v>7.329.784,95</v>
          </cell>
          <cell r="K7" t="str">
            <v>152.682,76</v>
          </cell>
        </row>
        <row r="8">
          <cell r="D8" t="str">
            <v>4.385.575,71</v>
          </cell>
          <cell r="E8" t="str">
            <v>191.551,99</v>
          </cell>
          <cell r="F8" t="str">
            <v>4.577.127,70</v>
          </cell>
          <cell r="G8" t="str">
            <v>3.457.989,38</v>
          </cell>
          <cell r="H8" t="str">
            <v>3.457.989,38</v>
          </cell>
          <cell r="I8" t="str">
            <v>1.119.138,32</v>
          </cell>
          <cell r="J8" t="str">
            <v>3.454.700,08</v>
          </cell>
          <cell r="K8" t="str">
            <v>3.289,30</v>
          </cell>
        </row>
        <row r="9">
          <cell r="D9" t="str">
            <v>78.360.529,13</v>
          </cell>
          <cell r="E9" t="str">
            <v>63.735.673,83</v>
          </cell>
          <cell r="F9" t="str">
            <v>142.096.202,96</v>
          </cell>
          <cell r="G9" t="str">
            <v>75.061.688,30</v>
          </cell>
          <cell r="H9" t="str">
            <v>75.061.688,30</v>
          </cell>
          <cell r="I9" t="str">
            <v>67.034.514,66</v>
          </cell>
          <cell r="J9" t="str">
            <v>70.722.550,77</v>
          </cell>
          <cell r="K9" t="str">
            <v>4.339.137,54</v>
          </cell>
        </row>
        <row r="10">
          <cell r="D10" t="str">
            <v>0,00</v>
          </cell>
          <cell r="E10" t="str">
            <v>74.206,96</v>
          </cell>
          <cell r="F10" t="str">
            <v>74.206,96</v>
          </cell>
          <cell r="G10" t="str">
            <v>74.206,96</v>
          </cell>
          <cell r="H10" t="str">
            <v>74.206,96</v>
          </cell>
          <cell r="I10" t="str">
            <v>0,00</v>
          </cell>
          <cell r="J10" t="str">
            <v>74.206,96</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39.812.284,15</v>
          </cell>
          <cell r="E21" t="str">
            <v>2.356.161,28</v>
          </cell>
          <cell r="F21" t="str">
            <v>42.168.445,43</v>
          </cell>
          <cell r="G21" t="str">
            <v>43.586.356,72</v>
          </cell>
          <cell r="H21" t="str">
            <v>37.990.098,72</v>
          </cell>
          <cell r="I21" t="str">
            <v>0,00</v>
          </cell>
          <cell r="J21" t="str">
            <v>5.596.258,00</v>
          </cell>
        </row>
        <row r="22">
          <cell r="D22" t="str">
            <v>124.760.165,63</v>
          </cell>
          <cell r="E22" t="str">
            <v>3.719.115,86</v>
          </cell>
          <cell r="F22" t="str">
            <v>128.479.281,50</v>
          </cell>
          <cell r="G22" t="str">
            <v>130.339.975,02</v>
          </cell>
          <cell r="H22" t="str">
            <v>105.012.391,13</v>
          </cell>
          <cell r="I22" t="str">
            <v>0,00</v>
          </cell>
          <cell r="J22" t="str">
            <v>25.327.583,89</v>
          </cell>
        </row>
        <row r="23">
          <cell r="D23" t="str">
            <v>390.657,87</v>
          </cell>
          <cell r="E23" t="str">
            <v>687.909,16</v>
          </cell>
          <cell r="F23" t="str">
            <v>1.078.567,03</v>
          </cell>
          <cell r="G23" t="str">
            <v>2.031.397,37</v>
          </cell>
          <cell r="H23" t="str">
            <v>1.774.224,86</v>
          </cell>
          <cell r="I23" t="str">
            <v>0,00</v>
          </cell>
          <cell r="J23" t="str">
            <v>257.172,50</v>
          </cell>
        </row>
        <row r="24">
          <cell r="D24" t="str">
            <v>0,00</v>
          </cell>
          <cell r="E24" t="str">
            <v>0,00</v>
          </cell>
          <cell r="F24" t="str">
            <v>0,00</v>
          </cell>
          <cell r="G24" t="str">
            <v>0,00</v>
          </cell>
          <cell r="H24" t="str">
            <v>0,00</v>
          </cell>
          <cell r="I24" t="str">
            <v>0,00</v>
          </cell>
          <cell r="J24" t="str">
            <v>0,00</v>
          </cell>
        </row>
        <row r="25">
          <cell r="D25" t="str">
            <v>18.349.620,76</v>
          </cell>
          <cell r="E25" t="str">
            <v>1.404.910,39</v>
          </cell>
          <cell r="F25" t="str">
            <v>19.754.531,15</v>
          </cell>
          <cell r="G25" t="str">
            <v>11.589.027,11</v>
          </cell>
          <cell r="H25" t="str">
            <v>8.600.637,12</v>
          </cell>
          <cell r="I25" t="str">
            <v>0,00</v>
          </cell>
          <cell r="J25" t="str">
            <v>2.988.389,98</v>
          </cell>
        </row>
        <row r="26">
          <cell r="D26" t="str">
            <v>0,00</v>
          </cell>
          <cell r="E26" t="str">
            <v>61.237.732,71</v>
          </cell>
          <cell r="F26" t="str">
            <v>61.237.732,71</v>
          </cell>
          <cell r="G26" t="str">
            <v>0,00</v>
          </cell>
          <cell r="H26" t="str">
            <v>0,00</v>
          </cell>
          <cell r="I26" t="str">
            <v>0,00</v>
          </cell>
          <cell r="J26" t="str">
            <v>0,00</v>
          </cell>
        </row>
        <row r="27">
          <cell r="D27" t="str">
            <v>22.237.447,86</v>
          </cell>
          <cell r="E27" t="str">
            <v>0,00</v>
          </cell>
          <cell r="F27" t="str">
            <v>22.237.447,86</v>
          </cell>
          <cell r="G27" t="str">
            <v>14.480.762,45</v>
          </cell>
          <cell r="H27" t="str">
            <v>14.480.762,45</v>
          </cell>
          <cell r="I27" t="str">
            <v>0,00</v>
          </cell>
          <cell r="J27" t="str">
            <v>0,00</v>
          </cell>
        </row>
      </sheetData>
      <sheetData sheetId="5">
        <row r="4">
          <cell r="D4" t="str">
            <v>187.546.756,21</v>
          </cell>
          <cell r="E4" t="str">
            <v>204.881.250,42</v>
          </cell>
        </row>
        <row r="5">
          <cell r="D5" t="str">
            <v>0,00</v>
          </cell>
          <cell r="E5" t="str">
            <v>0,00</v>
          </cell>
        </row>
        <row r="6">
          <cell r="D6" t="str">
            <v>0,00</v>
          </cell>
          <cell r="E6" t="str">
            <v>0,00</v>
          </cell>
        </row>
        <row r="8">
          <cell r="D8" t="str">
            <v>14.480.762,45</v>
          </cell>
          <cell r="E8" t="str">
            <v>0,00</v>
          </cell>
        </row>
        <row r="10">
          <cell r="F10" t="str">
            <v>0,00</v>
          </cell>
        </row>
        <row r="11">
          <cell r="F11" t="str">
            <v>0,00</v>
          </cell>
        </row>
        <row r="12">
          <cell r="F12" t="str">
            <v>0,00</v>
          </cell>
        </row>
      </sheetData>
      <sheetData sheetId="6">
        <row r="3">
          <cell r="D3" t="str">
            <v>37.989.098,70</v>
          </cell>
        </row>
        <row r="4">
          <cell r="D4" t="str">
            <v>34.169.404,38</v>
          </cell>
        </row>
        <row r="5">
          <cell r="D5" t="str">
            <v>3.819.694,33</v>
          </cell>
        </row>
        <row r="6">
          <cell r="D6" t="str">
            <v>0,00</v>
          </cell>
        </row>
        <row r="7">
          <cell r="D7" t="str">
            <v>0,00</v>
          </cell>
        </row>
        <row r="8">
          <cell r="D8" t="str">
            <v>0,00</v>
          </cell>
        </row>
        <row r="9">
          <cell r="D9" t="str">
            <v>0,00</v>
          </cell>
        </row>
        <row r="10">
          <cell r="D10" t="str">
            <v>14.302.383,62</v>
          </cell>
        </row>
        <row r="11">
          <cell r="D11" t="str">
            <v>9.368.505,93</v>
          </cell>
        </row>
        <row r="12">
          <cell r="D12" t="str">
            <v>41.517,51</v>
          </cell>
        </row>
        <row r="13">
          <cell r="D13" t="str">
            <v>4.892.360,19</v>
          </cell>
        </row>
        <row r="14">
          <cell r="D14" t="str">
            <v>0,00</v>
          </cell>
        </row>
        <row r="15">
          <cell r="D15" t="str">
            <v>0,00</v>
          </cell>
        </row>
        <row r="16">
          <cell r="D16" t="str">
            <v>33.932.147,08</v>
          </cell>
        </row>
        <row r="17">
          <cell r="D17" t="str">
            <v>0,00</v>
          </cell>
        </row>
        <row r="18">
          <cell r="D18" t="str">
            <v>57.618.862,16</v>
          </cell>
        </row>
        <row r="19">
          <cell r="D19" t="str">
            <v>57.618.862,16</v>
          </cell>
        </row>
        <row r="23">
          <cell r="D23" t="str">
            <v>240.212.749,59</v>
          </cell>
        </row>
        <row r="24">
          <cell r="D24" t="str">
            <v>167.858.114,28</v>
          </cell>
        </row>
        <row r="25">
          <cell r="D25" t="str">
            <v>33.755.879,52</v>
          </cell>
        </row>
        <row r="26">
          <cell r="D26" t="str">
            <v>38.598.755,79</v>
          </cell>
        </row>
        <row r="27">
          <cell r="D27" t="str">
            <v>0,00</v>
          </cell>
        </row>
        <row r="28">
          <cell r="D28" t="str">
            <v>248.461.368,93</v>
          </cell>
        </row>
        <row r="29">
          <cell r="D29" t="str">
            <v>195.512.744,50</v>
          </cell>
        </row>
        <row r="30">
          <cell r="D30" t="str">
            <v>16.811.353,26</v>
          </cell>
        </row>
        <row r="31">
          <cell r="D31" t="str">
            <v>36.137.271,16</v>
          </cell>
        </row>
        <row r="32">
          <cell r="D32" t="str">
            <v>0,00</v>
          </cell>
        </row>
        <row r="33">
          <cell r="D33" t="str">
            <v>-8.248.619,33</v>
          </cell>
        </row>
        <row r="34">
          <cell r="D34" t="str">
            <v>42.180.766,41</v>
          </cell>
        </row>
        <row r="35">
          <cell r="D35" t="str">
            <v>33.932.147,08</v>
          </cell>
        </row>
      </sheetData>
      <sheetData sheetId="7">
        <row r="5">
          <cell r="D5" t="str">
            <v>0,00</v>
          </cell>
          <cell r="E5" t="str">
            <v>0,00</v>
          </cell>
          <cell r="F5" t="str">
            <v>0,00</v>
          </cell>
          <cell r="G5" t="str">
            <v>0,00</v>
          </cell>
          <cell r="H5" t="str">
            <v>0,00</v>
          </cell>
        </row>
        <row r="6">
          <cell r="D6" t="str">
            <v>2.912.711,46</v>
          </cell>
          <cell r="E6" t="str">
            <v>0,00</v>
          </cell>
          <cell r="F6" t="str">
            <v>2.912.711,46</v>
          </cell>
          <cell r="G6" t="str">
            <v>2.912.711,46</v>
          </cell>
          <cell r="H6" t="str">
            <v>0,00</v>
          </cell>
        </row>
        <row r="7">
          <cell r="D7" t="str">
            <v>364.022,89</v>
          </cell>
          <cell r="E7" t="str">
            <v>0,00</v>
          </cell>
          <cell r="F7" t="str">
            <v>364.022,89</v>
          </cell>
          <cell r="G7" t="str">
            <v>329.211,84</v>
          </cell>
          <cell r="H7" t="str">
            <v>34.811,04</v>
          </cell>
        </row>
        <row r="8">
          <cell r="D8" t="str">
            <v>24.526,51</v>
          </cell>
          <cell r="E8" t="str">
            <v>0,00</v>
          </cell>
          <cell r="F8" t="str">
            <v>24.526,51</v>
          </cell>
          <cell r="G8" t="str">
            <v>24.526,51</v>
          </cell>
          <cell r="H8" t="str">
            <v>0,00</v>
          </cell>
        </row>
        <row r="9">
          <cell r="D9" t="str">
            <v>13.479.290,13</v>
          </cell>
          <cell r="E9" t="str">
            <v>0,00</v>
          </cell>
          <cell r="F9" t="str">
            <v>13.479.290,13</v>
          </cell>
          <cell r="G9" t="str">
            <v>13.472.583,66</v>
          </cell>
          <cell r="H9" t="str">
            <v>6.706,47</v>
          </cell>
        </row>
        <row r="10">
          <cell r="D10" t="str">
            <v>72.319,79</v>
          </cell>
          <cell r="E10" t="str">
            <v>0,00</v>
          </cell>
          <cell r="F10" t="str">
            <v>72.319,79</v>
          </cell>
          <cell r="G10" t="str">
            <v>72.319,79</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0,00</v>
          </cell>
          <cell r="E22" t="str">
            <v>0,00</v>
          </cell>
          <cell r="F22" t="str">
            <v>0,00</v>
          </cell>
          <cell r="G22" t="str">
            <v>0,00</v>
          </cell>
          <cell r="H22" t="str">
            <v>0,00</v>
          </cell>
          <cell r="I22" t="str">
            <v>0,00</v>
          </cell>
          <cell r="J22" t="str">
            <v>0,00</v>
          </cell>
          <cell r="K22" t="str">
            <v>0,00</v>
          </cell>
          <cell r="L22" t="str">
            <v>0,00</v>
          </cell>
        </row>
        <row r="23">
          <cell r="D23" t="str">
            <v>0,00</v>
          </cell>
          <cell r="E23" t="str">
            <v>0,00</v>
          </cell>
          <cell r="F23" t="str">
            <v>0,00</v>
          </cell>
          <cell r="G23" t="str">
            <v>0,00</v>
          </cell>
          <cell r="H23" t="str">
            <v>0,00</v>
          </cell>
          <cell r="I23" t="str">
            <v>0,00</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0,00</v>
          </cell>
          <cell r="E25" t="str">
            <v>0,00</v>
          </cell>
          <cell r="F25" t="str">
            <v>0,00</v>
          </cell>
          <cell r="G25" t="str">
            <v>0,00</v>
          </cell>
          <cell r="H25" t="str">
            <v>0,00</v>
          </cell>
          <cell r="I25" t="str">
            <v>0,00</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3930</v>
          </cell>
        </row>
        <row r="10">
          <cell r="H1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t="str">
            <v>165.730.824,94</v>
          </cell>
          <cell r="L3" t="str">
            <v>84.131.291,09</v>
          </cell>
        </row>
        <row r="4">
          <cell r="D4" t="str">
            <v>0,00</v>
          </cell>
          <cell r="L4" t="str">
            <v>102.986.182,73</v>
          </cell>
        </row>
        <row r="5">
          <cell r="D5" t="str">
            <v>0,00</v>
          </cell>
          <cell r="L5" t="str">
            <v>102.986.182,73</v>
          </cell>
        </row>
        <row r="6">
          <cell r="D6" t="str">
            <v>0,00</v>
          </cell>
          <cell r="L6" t="str">
            <v>0,00</v>
          </cell>
        </row>
        <row r="7">
          <cell r="D7" t="str">
            <v>0,00</v>
          </cell>
          <cell r="L7" t="str">
            <v>0,00</v>
          </cell>
        </row>
        <row r="8">
          <cell r="D8" t="str">
            <v>0,00</v>
          </cell>
          <cell r="L8" t="str">
            <v>0,00</v>
          </cell>
        </row>
        <row r="9">
          <cell r="D9" t="str">
            <v>0,00</v>
          </cell>
          <cell r="L9" t="str">
            <v>0,00</v>
          </cell>
        </row>
        <row r="10">
          <cell r="D10" t="str">
            <v>242.141,77</v>
          </cell>
          <cell r="L10" t="str">
            <v>0,00</v>
          </cell>
        </row>
        <row r="11">
          <cell r="D11" t="str">
            <v>0,00</v>
          </cell>
          <cell r="L11" t="str">
            <v>0,00</v>
          </cell>
        </row>
        <row r="12">
          <cell r="D12" t="str">
            <v>0,00</v>
          </cell>
          <cell r="L12" t="str">
            <v>0,00</v>
          </cell>
        </row>
        <row r="13">
          <cell r="D13" t="str">
            <v>242.141,77</v>
          </cell>
          <cell r="L13" t="str">
            <v>0,00</v>
          </cell>
        </row>
        <row r="14">
          <cell r="D14" t="str">
            <v>0,00</v>
          </cell>
          <cell r="L14" t="str">
            <v>0,00</v>
          </cell>
        </row>
        <row r="15">
          <cell r="D15" t="str">
            <v>0,00</v>
          </cell>
          <cell r="L15" t="str">
            <v>-18.854.891,64</v>
          </cell>
        </row>
        <row r="16">
          <cell r="D16" t="str">
            <v>0,00</v>
          </cell>
          <cell r="L16" t="str">
            <v>0,00</v>
          </cell>
        </row>
        <row r="17">
          <cell r="D17" t="str">
            <v>0,00</v>
          </cell>
          <cell r="L17" t="str">
            <v>0,00</v>
          </cell>
        </row>
        <row r="18">
          <cell r="D18" t="str">
            <v>163.245.706,00</v>
          </cell>
          <cell r="L18" t="str">
            <v>106.126.819,56</v>
          </cell>
        </row>
        <row r="19">
          <cell r="D19" t="str">
            <v>155.620.515,00</v>
          </cell>
          <cell r="L19" t="str">
            <v>87.806.269,76</v>
          </cell>
        </row>
        <row r="20">
          <cell r="D20" t="str">
            <v>1.624.824,00</v>
          </cell>
          <cell r="L20" t="str">
            <v>87.806.269,76</v>
          </cell>
        </row>
        <row r="21">
          <cell r="D21" t="str">
            <v>20.945.434,00</v>
          </cell>
          <cell r="L21" t="str">
            <v>0,00</v>
          </cell>
        </row>
        <row r="22">
          <cell r="D22" t="str">
            <v>41.727.585,00</v>
          </cell>
          <cell r="L22" t="str">
            <v>0,00</v>
          </cell>
        </row>
        <row r="23">
          <cell r="D23" t="str">
            <v>-56.672.652,00</v>
          </cell>
          <cell r="L23" t="str">
            <v>0,00</v>
          </cell>
        </row>
        <row r="24">
          <cell r="D24" t="str">
            <v>0,00</v>
          </cell>
          <cell r="L24" t="str">
            <v>18.320.549,81</v>
          </cell>
        </row>
        <row r="25">
          <cell r="D25" t="str">
            <v>2.242.977,17</v>
          </cell>
          <cell r="L25">
            <v>13768628.379999999</v>
          </cell>
        </row>
        <row r="26">
          <cell r="D26" t="str">
            <v>2.242.977,17</v>
          </cell>
          <cell r="L26" t="str">
            <v>1.546.860,91</v>
          </cell>
        </row>
        <row r="27">
          <cell r="D27" t="str">
            <v>0,00</v>
          </cell>
          <cell r="L27" t="str">
            <v>3.005.060,52</v>
          </cell>
        </row>
        <row r="28">
          <cell r="D28" t="str">
            <v>0,00</v>
          </cell>
          <cell r="L28" t="str">
            <v>0,00</v>
          </cell>
        </row>
        <row r="29">
          <cell r="D29" t="str">
            <v>0,00</v>
          </cell>
          <cell r="L29" t="str">
            <v>0,00</v>
          </cell>
        </row>
        <row r="30">
          <cell r="D30" t="str">
            <v>2.252.136,60</v>
          </cell>
          <cell r="L30" t="str">
            <v>14.859.561,88</v>
          </cell>
        </row>
        <row r="31">
          <cell r="D31" t="str">
            <v>37.134.711,00</v>
          </cell>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cell r="L36" t="str">
            <v>0,00</v>
          </cell>
        </row>
        <row r="37">
          <cell r="D37" t="str">
            <v>0,00</v>
          </cell>
          <cell r="L37" t="str">
            <v>0,00</v>
          </cell>
        </row>
        <row r="38">
          <cell r="D38" t="str">
            <v>0,00</v>
          </cell>
          <cell r="L38" t="str">
            <v>0,00</v>
          </cell>
        </row>
        <row r="39">
          <cell r="D39" t="str">
            <v>21.154.845,00</v>
          </cell>
          <cell r="L39" t="str">
            <v>14.859.561,88</v>
          </cell>
        </row>
        <row r="40">
          <cell r="D40" t="str">
            <v>16.888.783,00</v>
          </cell>
          <cell r="L40" t="str">
            <v>2.641.195,77</v>
          </cell>
        </row>
        <row r="41">
          <cell r="D41" t="str">
            <v>4.266.062,00</v>
          </cell>
          <cell r="L41" t="str">
            <v>1.774.440,00</v>
          </cell>
        </row>
        <row r="42">
          <cell r="D42" t="str">
            <v>0,00</v>
          </cell>
          <cell r="L42" t="str">
            <v>0,00</v>
          </cell>
        </row>
        <row r="43">
          <cell r="D43" t="str">
            <v>0,00</v>
          </cell>
          <cell r="L43" t="str">
            <v>3.924.236,78</v>
          </cell>
        </row>
        <row r="44">
          <cell r="D44" t="str">
            <v>0,00</v>
          </cell>
          <cell r="L44" t="str">
            <v>6.473.471,33</v>
          </cell>
        </row>
        <row r="45">
          <cell r="D45" t="str">
            <v>0,00</v>
          </cell>
          <cell r="L45" t="str">
            <v>46.218,00</v>
          </cell>
        </row>
        <row r="46">
          <cell r="D46" t="str">
            <v>3.065,00</v>
          </cell>
          <cell r="L46" t="str">
            <v>0,00</v>
          </cell>
        </row>
        <row r="47">
          <cell r="D47" t="str">
            <v>0,00</v>
          </cell>
          <cell r="L47" t="str">
            <v>0,00</v>
          </cell>
        </row>
        <row r="48">
          <cell r="D48" t="str">
            <v>0,00</v>
          </cell>
          <cell r="L48" t="str">
            <v>0,00</v>
          </cell>
        </row>
        <row r="49">
          <cell r="D49" t="str">
            <v>3.065,00</v>
          </cell>
          <cell r="L49" t="str">
            <v>205.117.672,54</v>
          </cell>
        </row>
        <row r="50">
          <cell r="D50" t="str">
            <v>0,00</v>
          </cell>
        </row>
        <row r="51">
          <cell r="D51" t="str">
            <v>15.976.801,00</v>
          </cell>
        </row>
        <row r="52">
          <cell r="D52" t="str">
            <v>0,00</v>
          </cell>
        </row>
        <row r="53">
          <cell r="D53" t="str">
            <v>205.117.672,54</v>
          </cell>
        </row>
      </sheetData>
      <sheetData sheetId="2">
        <row r="5">
          <cell r="D5" t="str">
            <v>65.128.688,71</v>
          </cell>
          <cell r="L5" t="str">
            <v>53.958,87</v>
          </cell>
        </row>
        <row r="6">
          <cell r="L6" t="str">
            <v>0,00</v>
          </cell>
        </row>
        <row r="7">
          <cell r="L7" t="str">
            <v>0,00</v>
          </cell>
        </row>
        <row r="8">
          <cell r="D8" t="str">
            <v>0,00</v>
          </cell>
          <cell r="L8" t="str">
            <v>0,00</v>
          </cell>
        </row>
        <row r="9">
          <cell r="D9" t="str">
            <v>8.758.074,60</v>
          </cell>
        </row>
        <row r="10">
          <cell r="D10" t="str">
            <v>0,00</v>
          </cell>
        </row>
        <row r="12">
          <cell r="D12" t="str">
            <v>25.052.432,30</v>
          </cell>
        </row>
        <row r="13">
          <cell r="D13" t="str">
            <v>0,00</v>
          </cell>
        </row>
        <row r="14">
          <cell r="D14" t="str">
            <v>0,00</v>
          </cell>
        </row>
        <row r="15">
          <cell r="D15" t="str">
            <v>25.052.432,30</v>
          </cell>
        </row>
        <row r="16">
          <cell r="D16">
            <v>5953247.26</v>
          </cell>
        </row>
        <row r="19">
          <cell r="D19" t="str">
            <v>0,00</v>
          </cell>
        </row>
        <row r="20">
          <cell r="D20" t="str">
            <v>0,00</v>
          </cell>
          <cell r="L20" t="str">
            <v>15.616.812,71</v>
          </cell>
        </row>
        <row r="22">
          <cell r="D22" t="str">
            <v>300.506,05</v>
          </cell>
        </row>
        <row r="23">
          <cell r="D23" t="str">
            <v>0,00</v>
          </cell>
        </row>
        <row r="24">
          <cell r="D24" t="str">
            <v>613.032,35</v>
          </cell>
          <cell r="L24" t="str">
            <v>503.810,42</v>
          </cell>
        </row>
        <row r="25">
          <cell r="D25" t="str">
            <v>0,00</v>
          </cell>
          <cell r="L25" t="str">
            <v>0,00</v>
          </cell>
        </row>
        <row r="26">
          <cell r="D26" t="str">
            <v>19.245.176,88</v>
          </cell>
          <cell r="L26" t="str">
            <v>458.001,27</v>
          </cell>
        </row>
        <row r="27">
          <cell r="D27" t="str">
            <v>0,00</v>
          </cell>
        </row>
        <row r="28">
          <cell r="D28" t="str">
            <v>0,00</v>
          </cell>
        </row>
        <row r="29">
          <cell r="D29" t="str">
            <v>0,00</v>
          </cell>
          <cell r="L29" t="str">
            <v>0,00</v>
          </cell>
        </row>
        <row r="30">
          <cell r="D30" t="str">
            <v>19.245.176,88</v>
          </cell>
          <cell r="L30" t="str">
            <v>0,00</v>
          </cell>
        </row>
        <row r="31">
          <cell r="L31" t="str">
            <v>494.116,09</v>
          </cell>
        </row>
        <row r="34">
          <cell r="L34" t="str">
            <v>0,00</v>
          </cell>
        </row>
        <row r="36">
          <cell r="L36" t="str">
            <v>74.727.927,83</v>
          </cell>
        </row>
        <row r="37">
          <cell r="L37" t="str">
            <v>0,00</v>
          </cell>
        </row>
        <row r="38">
          <cell r="L38" t="str">
            <v>14.341.639,32</v>
          </cell>
        </row>
        <row r="39">
          <cell r="L39" t="str">
            <v>0,00</v>
          </cell>
        </row>
        <row r="40">
          <cell r="L40" t="str">
            <v>0,00</v>
          </cell>
        </row>
        <row r="41">
          <cell r="L41" t="str">
            <v>0,00</v>
          </cell>
        </row>
        <row r="42">
          <cell r="L42" t="str">
            <v>0,00</v>
          </cell>
        </row>
        <row r="43">
          <cell r="L43" t="str">
            <v>0,00</v>
          </cell>
        </row>
        <row r="44">
          <cell r="L44" t="str">
            <v>0,00</v>
          </cell>
        </row>
      </sheetData>
      <sheetData sheetId="4">
        <row r="5">
          <cell r="D5" t="str">
            <v>59.701.946,08</v>
          </cell>
          <cell r="E5" t="str">
            <v>0,00</v>
          </cell>
          <cell r="F5" t="str">
            <v>59.701.946,08</v>
          </cell>
          <cell r="G5" t="str">
            <v>0,00</v>
          </cell>
          <cell r="H5" t="str">
            <v>58.882.195,62</v>
          </cell>
          <cell r="I5" t="str">
            <v>819.750,46</v>
          </cell>
          <cell r="J5" t="str">
            <v>58.233.373,00</v>
          </cell>
          <cell r="K5" t="str">
            <v>648.822,62</v>
          </cell>
        </row>
        <row r="6">
          <cell r="D6" t="str">
            <v>21.167.520,10</v>
          </cell>
          <cell r="E6" t="str">
            <v>-96.690,83</v>
          </cell>
          <cell r="F6" t="str">
            <v>21.070.829,28</v>
          </cell>
          <cell r="G6" t="str">
            <v>0,00</v>
          </cell>
          <cell r="H6" t="str">
            <v>20.596.456,43</v>
          </cell>
          <cell r="I6" t="str">
            <v>474.372,84</v>
          </cell>
          <cell r="J6" t="str">
            <v>20.596.029,71</v>
          </cell>
          <cell r="K6" t="str">
            <v>426,72</v>
          </cell>
        </row>
        <row r="7">
          <cell r="D7" t="str">
            <v>5.599.719,93</v>
          </cell>
          <cell r="E7" t="str">
            <v>194.715,90</v>
          </cell>
          <cell r="F7" t="str">
            <v>5.794.435,83</v>
          </cell>
          <cell r="G7" t="str">
            <v>0,00</v>
          </cell>
          <cell r="H7" t="str">
            <v>5.785.270,40</v>
          </cell>
          <cell r="I7" t="str">
            <v>9.165,43</v>
          </cell>
          <cell r="J7" t="str">
            <v>5.785.270,40</v>
          </cell>
          <cell r="K7" t="str">
            <v>0,00</v>
          </cell>
        </row>
        <row r="8">
          <cell r="D8" t="str">
            <v>324.546,54</v>
          </cell>
          <cell r="E8" t="str">
            <v>0,00</v>
          </cell>
          <cell r="F8" t="str">
            <v>324.546,54</v>
          </cell>
          <cell r="G8" t="str">
            <v>0,00</v>
          </cell>
          <cell r="H8" t="str">
            <v>300.506,05</v>
          </cell>
          <cell r="I8" t="str">
            <v>24.040,48</v>
          </cell>
          <cell r="J8" t="str">
            <v>300.506,05</v>
          </cell>
          <cell r="K8" t="str">
            <v>0,00</v>
          </cell>
        </row>
        <row r="9">
          <cell r="D9" t="str">
            <v>41.900.111,79</v>
          </cell>
          <cell r="E9" t="str">
            <v>14.723.294,03</v>
          </cell>
          <cell r="F9" t="str">
            <v>56.623.405,82</v>
          </cell>
          <cell r="G9" t="str">
            <v>0,00</v>
          </cell>
          <cell r="H9" t="str">
            <v>26.257.149,04</v>
          </cell>
          <cell r="I9" t="str">
            <v>30.366.256,78</v>
          </cell>
          <cell r="J9" t="str">
            <v>24.265.202,60</v>
          </cell>
          <cell r="K9" t="str">
            <v>1.991.946,44</v>
          </cell>
        </row>
        <row r="10">
          <cell r="D10" t="str">
            <v>613.032,35</v>
          </cell>
          <cell r="E10" t="str">
            <v>0,00</v>
          </cell>
          <cell r="F10" t="str">
            <v>613.032,35</v>
          </cell>
          <cell r="G10" t="str">
            <v>0,00</v>
          </cell>
          <cell r="H10" t="str">
            <v>613.032,35</v>
          </cell>
          <cell r="I10" t="str">
            <v>0,00</v>
          </cell>
          <cell r="J10" t="str">
            <v>613.032,35</v>
          </cell>
          <cell r="K10" t="str">
            <v>0,00</v>
          </cell>
        </row>
        <row r="11">
          <cell r="D11" t="str">
            <v>300.506,05</v>
          </cell>
          <cell r="E11" t="str">
            <v>240.404,84</v>
          </cell>
          <cell r="F11" t="str">
            <v>540.910,89</v>
          </cell>
          <cell r="G11" t="str">
            <v>0,00</v>
          </cell>
          <cell r="H11" t="str">
            <v>540.910,89</v>
          </cell>
          <cell r="I11" t="str">
            <v>0,00</v>
          </cell>
          <cell r="J11" t="str">
            <v>540.910,89</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17.501.472,48</v>
          </cell>
          <cell r="E21" t="str">
            <v>3.652.200,31</v>
          </cell>
          <cell r="F21" t="str">
            <v>21.153.672,78</v>
          </cell>
          <cell r="G21" t="str">
            <v>22.232.555,62</v>
          </cell>
          <cell r="H21" t="str">
            <v>21.583.071,89</v>
          </cell>
          <cell r="I21" t="str">
            <v>0,00</v>
          </cell>
          <cell r="J21" t="str">
            <v>649.483,73</v>
          </cell>
        </row>
        <row r="22">
          <cell r="D22" t="str">
            <v>77.587.164,79</v>
          </cell>
          <cell r="E22" t="str">
            <v>0,00</v>
          </cell>
          <cell r="F22" t="str">
            <v>77.587.164,79</v>
          </cell>
          <cell r="G22" t="str">
            <v>74.727.927,83</v>
          </cell>
          <cell r="H22" t="str">
            <v>66.297.488,97</v>
          </cell>
          <cell r="I22" t="str">
            <v>0,00</v>
          </cell>
          <cell r="J22" t="str">
            <v>8.430.438,86</v>
          </cell>
        </row>
        <row r="23">
          <cell r="D23" t="str">
            <v>528.890,65</v>
          </cell>
          <cell r="E23" t="str">
            <v>0,00</v>
          </cell>
          <cell r="F23" t="str">
            <v>528.890,65</v>
          </cell>
          <cell r="G23" t="str">
            <v>781.411,90</v>
          </cell>
          <cell r="H23" t="str">
            <v>770.209,03</v>
          </cell>
          <cell r="I23" t="str">
            <v>0,00</v>
          </cell>
          <cell r="J23" t="str">
            <v>11.202,87</v>
          </cell>
        </row>
        <row r="24">
          <cell r="D24" t="str">
            <v>0,00</v>
          </cell>
          <cell r="E24" t="str">
            <v>0,00</v>
          </cell>
          <cell r="F24" t="str">
            <v>0,00</v>
          </cell>
          <cell r="G24" t="str">
            <v>0,00</v>
          </cell>
          <cell r="H24" t="str">
            <v>0,00</v>
          </cell>
          <cell r="I24" t="str">
            <v>0,00</v>
          </cell>
          <cell r="J24" t="str">
            <v>0,00</v>
          </cell>
        </row>
        <row r="25">
          <cell r="D25" t="str">
            <v>32.442.994,00</v>
          </cell>
          <cell r="E25" t="str">
            <v>-18.101.354,68</v>
          </cell>
          <cell r="F25" t="str">
            <v>14.341.639,32</v>
          </cell>
          <cell r="G25" t="str">
            <v>14.341.639,32</v>
          </cell>
          <cell r="H25" t="str">
            <v>7.477.726,49</v>
          </cell>
          <cell r="I25" t="str">
            <v>0,00</v>
          </cell>
          <cell r="J25" t="str">
            <v>6.863.912,83</v>
          </cell>
        </row>
        <row r="26">
          <cell r="D26" t="str">
            <v>0,00</v>
          </cell>
          <cell r="E26" t="str">
            <v>29.412.853,24</v>
          </cell>
          <cell r="F26" t="str">
            <v>29.412.853,24</v>
          </cell>
          <cell r="G26" t="str">
            <v>0,00</v>
          </cell>
          <cell r="H26" t="str">
            <v>0,00</v>
          </cell>
          <cell r="I26" t="str">
            <v>0,00</v>
          </cell>
          <cell r="J26" t="str">
            <v>0,00</v>
          </cell>
        </row>
        <row r="27">
          <cell r="D27" t="str">
            <v>1.546.860,91</v>
          </cell>
          <cell r="E27" t="str">
            <v>98.025,07</v>
          </cell>
          <cell r="F27" t="str">
            <v>1.644.885,99</v>
          </cell>
          <cell r="G27" t="str">
            <v>15.315.489,28</v>
          </cell>
          <cell r="H27" t="str">
            <v>15.315.489,28</v>
          </cell>
          <cell r="I27" t="str">
            <v>0,00</v>
          </cell>
          <cell r="J27" t="str">
            <v>0,00</v>
          </cell>
        </row>
      </sheetData>
      <sheetData sheetId="5">
        <row r="4">
          <cell r="D4">
            <v>112083534.67000002</v>
          </cell>
          <cell r="E4">
            <v>112434609.89</v>
          </cell>
        </row>
        <row r="5">
          <cell r="D5" t="str">
            <v>0,00</v>
          </cell>
          <cell r="E5">
            <v>540910.89</v>
          </cell>
        </row>
        <row r="6">
          <cell r="D6" t="str">
            <v>0,00</v>
          </cell>
          <cell r="E6" t="str">
            <v>0,00</v>
          </cell>
        </row>
        <row r="8">
          <cell r="D8" t="str">
            <v>15.315.489,28</v>
          </cell>
          <cell r="E8" t="str">
            <v>0,00</v>
          </cell>
        </row>
        <row r="10">
          <cell r="F10" t="str">
            <v>0,00</v>
          </cell>
        </row>
        <row r="11">
          <cell r="F11" t="str">
            <v>0,00</v>
          </cell>
        </row>
        <row r="12">
          <cell r="F12" t="str">
            <v>0,00</v>
          </cell>
        </row>
      </sheetData>
      <sheetData sheetId="6">
        <row r="3">
          <cell r="D3" t="str">
            <v>21.154.833,00</v>
          </cell>
        </row>
        <row r="4">
          <cell r="D4" t="str">
            <v>15.955.039,00</v>
          </cell>
        </row>
        <row r="5">
          <cell r="D5" t="str">
            <v>933.744,00</v>
          </cell>
        </row>
        <row r="6">
          <cell r="D6" t="str">
            <v>4.266.050,00</v>
          </cell>
        </row>
        <row r="7">
          <cell r="D7" t="str">
            <v>0,00</v>
          </cell>
        </row>
        <row r="8">
          <cell r="D8" t="str">
            <v>0,00</v>
          </cell>
        </row>
        <row r="9">
          <cell r="D9" t="str">
            <v>0,00</v>
          </cell>
        </row>
        <row r="10">
          <cell r="D10" t="str">
            <v>8.339.867,00</v>
          </cell>
        </row>
        <row r="11">
          <cell r="D11" t="str">
            <v>2.641.196,00</v>
          </cell>
        </row>
        <row r="12">
          <cell r="D12" t="str">
            <v>0,00</v>
          </cell>
        </row>
        <row r="13">
          <cell r="D13" t="str">
            <v>5.698.671,00</v>
          </cell>
        </row>
        <row r="14">
          <cell r="D14" t="str">
            <v>0,00</v>
          </cell>
        </row>
        <row r="15">
          <cell r="D15" t="str">
            <v>0,00</v>
          </cell>
        </row>
        <row r="16">
          <cell r="D16" t="str">
            <v>15.976.801,00</v>
          </cell>
        </row>
        <row r="17">
          <cell r="D17" t="str">
            <v>28.791.767,00</v>
          </cell>
        </row>
        <row r="18">
          <cell r="D18" t="str">
            <v>0,00</v>
          </cell>
        </row>
        <row r="19">
          <cell r="D19" t="str">
            <v>28.791.767,00</v>
          </cell>
        </row>
        <row r="23">
          <cell r="D23" t="str">
            <v>0,00</v>
          </cell>
        </row>
        <row r="24">
          <cell r="D24" t="str">
            <v>0,00</v>
          </cell>
        </row>
        <row r="25">
          <cell r="D25" t="str">
            <v>0,00</v>
          </cell>
        </row>
        <row r="26">
          <cell r="D26" t="str">
            <v>0,00</v>
          </cell>
        </row>
        <row r="27">
          <cell r="D27" t="str">
            <v>0,00</v>
          </cell>
        </row>
        <row r="28">
          <cell r="D28" t="str">
            <v>0,00</v>
          </cell>
        </row>
        <row r="29">
          <cell r="D29" t="str">
            <v>0,00</v>
          </cell>
        </row>
        <row r="30">
          <cell r="D30" t="str">
            <v>0,00</v>
          </cell>
        </row>
        <row r="31">
          <cell r="D31" t="str">
            <v>0,00</v>
          </cell>
        </row>
        <row r="32">
          <cell r="D32" t="str">
            <v>0,00</v>
          </cell>
        </row>
        <row r="33">
          <cell r="D33" t="str">
            <v>0,00</v>
          </cell>
        </row>
        <row r="34">
          <cell r="D34" t="str">
            <v>0,00</v>
          </cell>
        </row>
        <row r="35">
          <cell r="D35" t="str">
            <v>0,00</v>
          </cell>
        </row>
      </sheetData>
      <sheetData sheetId="7">
        <row r="5">
          <cell r="D5" t="str">
            <v>0,00</v>
          </cell>
          <cell r="E5" t="str">
            <v>0,00</v>
          </cell>
          <cell r="F5" t="str">
            <v>0,00</v>
          </cell>
          <cell r="G5" t="str">
            <v>0,00</v>
          </cell>
          <cell r="H5" t="str">
            <v>0,00</v>
          </cell>
        </row>
        <row r="6">
          <cell r="D6" t="str">
            <v>0,00</v>
          </cell>
          <cell r="E6" t="str">
            <v>0,00</v>
          </cell>
          <cell r="F6" t="str">
            <v>0,00</v>
          </cell>
          <cell r="G6" t="str">
            <v>0,00</v>
          </cell>
          <cell r="H6" t="str">
            <v>0,00</v>
          </cell>
        </row>
        <row r="7">
          <cell r="D7" t="str">
            <v>0,00</v>
          </cell>
          <cell r="E7" t="str">
            <v>0,00</v>
          </cell>
          <cell r="F7" t="str">
            <v>0,00</v>
          </cell>
          <cell r="G7" t="str">
            <v>0,00</v>
          </cell>
          <cell r="H7" t="str">
            <v>0,00</v>
          </cell>
        </row>
        <row r="8">
          <cell r="D8" t="str">
            <v>0,00</v>
          </cell>
          <cell r="E8" t="str">
            <v>0,00</v>
          </cell>
          <cell r="F8" t="str">
            <v>0,00</v>
          </cell>
          <cell r="G8" t="str">
            <v>0,00</v>
          </cell>
          <cell r="H8" t="str">
            <v>0,00</v>
          </cell>
        </row>
        <row r="9">
          <cell r="D9" t="str">
            <v>0,00</v>
          </cell>
          <cell r="E9" t="str">
            <v>0,00</v>
          </cell>
          <cell r="F9" t="str">
            <v>0,00</v>
          </cell>
          <cell r="G9" t="str">
            <v>0,00</v>
          </cell>
          <cell r="H9" t="str">
            <v>0,00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0,00</v>
          </cell>
          <cell r="E22" t="str">
            <v>0,00</v>
          </cell>
          <cell r="F22" t="str">
            <v>0,00</v>
          </cell>
          <cell r="G22" t="str">
            <v>0,00</v>
          </cell>
          <cell r="H22" t="str">
            <v>0,00</v>
          </cell>
          <cell r="I22" t="str">
            <v>0,00</v>
          </cell>
          <cell r="J22" t="str">
            <v>0,00</v>
          </cell>
          <cell r="K22" t="str">
            <v>0,00</v>
          </cell>
          <cell r="L22" t="str">
            <v>0,00</v>
          </cell>
        </row>
        <row r="23">
          <cell r="D23" t="str">
            <v>0,00</v>
          </cell>
          <cell r="E23" t="str">
            <v>0,00</v>
          </cell>
          <cell r="F23" t="str">
            <v>0,00</v>
          </cell>
          <cell r="G23" t="str">
            <v>0,00</v>
          </cell>
          <cell r="H23" t="str">
            <v>0,00</v>
          </cell>
          <cell r="I23" t="str">
            <v>0,00</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0,00</v>
          </cell>
          <cell r="E25" t="str">
            <v>0,00</v>
          </cell>
          <cell r="F25" t="str">
            <v>0,00</v>
          </cell>
          <cell r="G25" t="str">
            <v>0,00</v>
          </cell>
          <cell r="H25" t="str">
            <v>0,00</v>
          </cell>
          <cell r="I25" t="str">
            <v>0,00</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2320</v>
          </cell>
        </row>
        <row r="10">
          <cell r="H1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Hoja1"/>
    </sheetNames>
    <sheetDataSet>
      <sheetData sheetId="1">
        <row r="3">
          <cell r="D3" t="str">
            <v>160.322.155,10</v>
          </cell>
          <cell r="L3" t="str">
            <v>105.915.490,89</v>
          </cell>
        </row>
        <row r="4">
          <cell r="D4" t="str">
            <v>0,00</v>
          </cell>
          <cell r="L4" t="str">
            <v>94.976.295,99</v>
          </cell>
        </row>
        <row r="5">
          <cell r="D5" t="str">
            <v>0,00</v>
          </cell>
          <cell r="L5">
            <v>79382823.34</v>
          </cell>
        </row>
        <row r="6">
          <cell r="D6" t="str">
            <v>0,00</v>
          </cell>
          <cell r="L6" t="str">
            <v>0,00</v>
          </cell>
        </row>
        <row r="7">
          <cell r="D7" t="str">
            <v>0,00</v>
          </cell>
          <cell r="L7" t="str">
            <v>15.593.472,65</v>
          </cell>
        </row>
        <row r="8">
          <cell r="D8" t="str">
            <v>0,00</v>
          </cell>
          <cell r="L8" t="str">
            <v>0,00</v>
          </cell>
        </row>
        <row r="9">
          <cell r="D9" t="str">
            <v>0,00</v>
          </cell>
          <cell r="L9" t="str">
            <v>0,00</v>
          </cell>
        </row>
        <row r="10">
          <cell r="D10" t="str">
            <v>892.516,52</v>
          </cell>
          <cell r="L10" t="str">
            <v>0,00</v>
          </cell>
        </row>
        <row r="11">
          <cell r="D11" t="str">
            <v>0,00</v>
          </cell>
          <cell r="L11" t="str">
            <v>0,00</v>
          </cell>
        </row>
        <row r="12">
          <cell r="D12" t="str">
            <v>0,00</v>
          </cell>
          <cell r="L12" t="str">
            <v>0,00</v>
          </cell>
        </row>
        <row r="13">
          <cell r="D13" t="str">
            <v>986.512,59</v>
          </cell>
          <cell r="L13" t="str">
            <v>0,00</v>
          </cell>
        </row>
        <row r="14">
          <cell r="D14" t="str">
            <v>0,00</v>
          </cell>
          <cell r="L14" t="str">
            <v>0,00</v>
          </cell>
        </row>
        <row r="15">
          <cell r="D15" t="str">
            <v>570.445,15</v>
          </cell>
          <cell r="L15" t="str">
            <v>10.939.194,91</v>
          </cell>
        </row>
        <row r="16">
          <cell r="D16" t="str">
            <v>-664.441,22</v>
          </cell>
          <cell r="L16" t="str">
            <v>570.445,15</v>
          </cell>
        </row>
        <row r="17">
          <cell r="D17" t="str">
            <v>0,00</v>
          </cell>
          <cell r="L17" t="str">
            <v>0,00</v>
          </cell>
        </row>
        <row r="18">
          <cell r="D18" t="str">
            <v>96.866.436,44</v>
          </cell>
          <cell r="L18" t="str">
            <v>57.396.655,97</v>
          </cell>
        </row>
        <row r="19">
          <cell r="D19" t="str">
            <v>77.349.360,07</v>
          </cell>
          <cell r="L19" t="str">
            <v>25.843.520,49</v>
          </cell>
        </row>
        <row r="20">
          <cell r="D20" t="str">
            <v>17.632.341,72</v>
          </cell>
          <cell r="L20" t="str">
            <v>25.843.520,49</v>
          </cell>
        </row>
        <row r="21">
          <cell r="D21" t="str">
            <v>7.836.218,35</v>
          </cell>
          <cell r="L21" t="str">
            <v>0,00</v>
          </cell>
        </row>
        <row r="22">
          <cell r="D22" t="str">
            <v>30.107.987,91</v>
          </cell>
          <cell r="L22" t="str">
            <v>0,00</v>
          </cell>
        </row>
        <row r="23">
          <cell r="D23" t="str">
            <v>-36.059.471,61</v>
          </cell>
          <cell r="L23" t="str">
            <v>0,00</v>
          </cell>
        </row>
        <row r="24">
          <cell r="D24" t="str">
            <v>0,00</v>
          </cell>
          <cell r="L24" t="str">
            <v>31.553.135,48</v>
          </cell>
        </row>
        <row r="25">
          <cell r="D25" t="str">
            <v>62.563.202,14</v>
          </cell>
          <cell r="L25" t="str">
            <v>31.553.135,48</v>
          </cell>
        </row>
        <row r="26">
          <cell r="D26" t="str">
            <v>61.948.812,21</v>
          </cell>
          <cell r="L26" t="str">
            <v>0,00</v>
          </cell>
        </row>
        <row r="27">
          <cell r="D27" t="str">
            <v>625.052,59</v>
          </cell>
          <cell r="L27" t="str">
            <v>0,00</v>
          </cell>
        </row>
        <row r="28">
          <cell r="D28" t="str">
            <v>0,00</v>
          </cell>
          <cell r="L28" t="str">
            <v>0,00</v>
          </cell>
        </row>
        <row r="29">
          <cell r="D29" t="str">
            <v>-10.662,66</v>
          </cell>
          <cell r="L29" t="str">
            <v>0,00</v>
          </cell>
        </row>
        <row r="30">
          <cell r="D30" t="str">
            <v>0,00</v>
          </cell>
          <cell r="L30" t="str">
            <v>17.766.998,49</v>
          </cell>
        </row>
        <row r="31">
          <cell r="D31" t="str">
            <v>21.387.536,62</v>
          </cell>
          <cell r="L31" t="str">
            <v>73.636,33</v>
          </cell>
        </row>
        <row r="32">
          <cell r="D32" t="str">
            <v>0,00</v>
          </cell>
          <cell r="L32" t="str">
            <v>0,00</v>
          </cell>
        </row>
        <row r="33">
          <cell r="D33" t="str">
            <v>0,00</v>
          </cell>
          <cell r="L33" t="str">
            <v>0,00</v>
          </cell>
        </row>
        <row r="34">
          <cell r="D34" t="str">
            <v>0,00</v>
          </cell>
          <cell r="L34" t="str">
            <v>73.636,33</v>
          </cell>
        </row>
        <row r="35">
          <cell r="D35" t="str">
            <v>0,00</v>
          </cell>
          <cell r="L35" t="str">
            <v>0,00</v>
          </cell>
        </row>
        <row r="36">
          <cell r="D36" t="str">
            <v>0,00</v>
          </cell>
          <cell r="L36" t="str">
            <v>3.307.808,92</v>
          </cell>
        </row>
        <row r="37">
          <cell r="D37" t="str">
            <v>0,00</v>
          </cell>
          <cell r="L37" t="str">
            <v>2.477.017,58</v>
          </cell>
        </row>
        <row r="38">
          <cell r="D38" t="str">
            <v>0,00</v>
          </cell>
          <cell r="L38" t="str">
            <v>830.791,34</v>
          </cell>
        </row>
        <row r="39">
          <cell r="D39" t="str">
            <v>13.121.055,20</v>
          </cell>
          <cell r="L39" t="str">
            <v>8.305.285,19</v>
          </cell>
        </row>
        <row r="40">
          <cell r="D40">
            <v>10343879.12</v>
          </cell>
          <cell r="L40" t="str">
            <v>6.263.764,64</v>
          </cell>
        </row>
        <row r="41">
          <cell r="D41" t="str">
            <v>2.887.418,67</v>
          </cell>
          <cell r="L41" t="str">
            <v>494.717,67</v>
          </cell>
        </row>
        <row r="42">
          <cell r="D42" t="str">
            <v>0,00</v>
          </cell>
          <cell r="L42" t="str">
            <v>0,00</v>
          </cell>
        </row>
        <row r="43">
          <cell r="D43" t="str">
            <v>0,00</v>
          </cell>
          <cell r="L43" t="str">
            <v>1.546.802,88</v>
          </cell>
        </row>
        <row r="44">
          <cell r="D44" t="str">
            <v>0,00</v>
          </cell>
          <cell r="L44" t="str">
            <v>0,00</v>
          </cell>
        </row>
        <row r="45">
          <cell r="D45" t="str">
            <v>-110.242,59</v>
          </cell>
          <cell r="L45" t="str">
            <v>0,00</v>
          </cell>
        </row>
        <row r="46">
          <cell r="D46" t="str">
            <v>4.800.000,00</v>
          </cell>
          <cell r="L46" t="str">
            <v>6.080.268,05</v>
          </cell>
        </row>
        <row r="47">
          <cell r="D47" t="str">
            <v>0,00</v>
          </cell>
          <cell r="L47" t="str">
            <v>60.101,21</v>
          </cell>
        </row>
        <row r="48">
          <cell r="D48" t="str">
            <v>4.800.000,00</v>
          </cell>
          <cell r="L48" t="str">
            <v>60.101,21</v>
          </cell>
        </row>
        <row r="49">
          <cell r="D49" t="str">
            <v>0,00</v>
          </cell>
          <cell r="L49" t="str">
            <v>181.709.691,72</v>
          </cell>
        </row>
        <row r="50">
          <cell r="D50" t="str">
            <v>0,00</v>
          </cell>
        </row>
        <row r="51">
          <cell r="D51" t="str">
            <v>3.463.922,18</v>
          </cell>
        </row>
        <row r="52">
          <cell r="D52" t="str">
            <v>2.559,24</v>
          </cell>
        </row>
        <row r="53">
          <cell r="D53" t="str">
            <v>181.709.691,72</v>
          </cell>
        </row>
      </sheetData>
      <sheetData sheetId="2">
        <row r="5">
          <cell r="D5" t="str">
            <v>29.128.129,04</v>
          </cell>
          <cell r="L5" t="str">
            <v>8.907.905,11</v>
          </cell>
        </row>
        <row r="6">
          <cell r="L6" t="str">
            <v>0,00</v>
          </cell>
        </row>
        <row r="7">
          <cell r="L7" t="str">
            <v>0,00</v>
          </cell>
        </row>
        <row r="8">
          <cell r="D8" t="str">
            <v>35.666,08</v>
          </cell>
          <cell r="L8" t="str">
            <v>0,00</v>
          </cell>
        </row>
        <row r="9">
          <cell r="D9" t="str">
            <v>6.940.936,70</v>
          </cell>
        </row>
        <row r="10">
          <cell r="D10" t="str">
            <v>59.259,65</v>
          </cell>
        </row>
        <row r="12">
          <cell r="D12" t="str">
            <v>7.401.110,21</v>
          </cell>
        </row>
        <row r="13">
          <cell r="D13" t="str">
            <v>6.212.995,01</v>
          </cell>
        </row>
        <row r="14">
          <cell r="D14" t="str">
            <v>6.713,74</v>
          </cell>
        </row>
        <row r="15">
          <cell r="D15" t="str">
            <v>1.181.401,46</v>
          </cell>
        </row>
        <row r="16">
          <cell r="D16" t="str">
            <v>3.203.172,85</v>
          </cell>
        </row>
        <row r="19">
          <cell r="D19" t="str">
            <v>10.662,66</v>
          </cell>
        </row>
        <row r="20">
          <cell r="D20" t="str">
            <v>0,00</v>
          </cell>
          <cell r="L20" t="str">
            <v>0,00</v>
          </cell>
        </row>
        <row r="22">
          <cell r="D22" t="str">
            <v>1.417.772,42</v>
          </cell>
        </row>
        <row r="23">
          <cell r="D23" t="str">
            <v>0,00</v>
          </cell>
        </row>
        <row r="24">
          <cell r="D24" t="str">
            <v>0,00</v>
          </cell>
          <cell r="L24" t="str">
            <v>9.283,90</v>
          </cell>
        </row>
        <row r="25">
          <cell r="D25" t="str">
            <v>0,00</v>
          </cell>
          <cell r="L25" t="str">
            <v>0,00</v>
          </cell>
        </row>
        <row r="26">
          <cell r="D26" t="str">
            <v>38.287,66</v>
          </cell>
          <cell r="L26" t="str">
            <v>230.500,47</v>
          </cell>
        </row>
        <row r="27">
          <cell r="D27" t="str">
            <v>4.225,95</v>
          </cell>
        </row>
        <row r="28">
          <cell r="D28" t="str">
            <v>0,00</v>
          </cell>
        </row>
        <row r="29">
          <cell r="D29" t="str">
            <v>8.168,82</v>
          </cell>
          <cell r="L29" t="str">
            <v>0,00</v>
          </cell>
        </row>
        <row r="30">
          <cell r="D30" t="str">
            <v>25.892,89</v>
          </cell>
          <cell r="L30" t="str">
            <v>0,00</v>
          </cell>
        </row>
        <row r="31">
          <cell r="L31" t="str">
            <v>390.179,22</v>
          </cell>
        </row>
        <row r="34">
          <cell r="L34" t="str">
            <v>0,00</v>
          </cell>
        </row>
        <row r="36">
          <cell r="L36">
            <v>39692185.519999996</v>
          </cell>
        </row>
        <row r="37">
          <cell r="L37" t="str">
            <v>0,00</v>
          </cell>
        </row>
        <row r="38">
          <cell r="L38">
            <v>9934855.72</v>
          </cell>
        </row>
        <row r="39">
          <cell r="L39" t="str">
            <v>0,00</v>
          </cell>
        </row>
        <row r="40">
          <cell r="L40" t="str">
            <v>9.282,24</v>
          </cell>
        </row>
        <row r="41">
          <cell r="L41" t="str">
            <v>0,00</v>
          </cell>
        </row>
        <row r="42">
          <cell r="L42" t="str">
            <v>0,00</v>
          </cell>
        </row>
        <row r="43">
          <cell r="L43" t="str">
            <v>0,00</v>
          </cell>
        </row>
        <row r="44">
          <cell r="L44" t="str">
            <v>9.282,24</v>
          </cell>
        </row>
      </sheetData>
      <sheetData sheetId="4">
        <row r="5">
          <cell r="D5" t="str">
            <v>27.462.227,92</v>
          </cell>
          <cell r="E5" t="str">
            <v>1.951.997,97</v>
          </cell>
          <cell r="F5" t="str">
            <v>29.414.225,89</v>
          </cell>
          <cell r="G5" t="str">
            <v>27.433.266,72</v>
          </cell>
          <cell r="H5" t="str">
            <v>27.433.266,72</v>
          </cell>
          <cell r="I5" t="str">
            <v>1.980.959,17</v>
          </cell>
          <cell r="J5" t="str">
            <v>27.091.835,84</v>
          </cell>
          <cell r="K5" t="str">
            <v>341.430,88</v>
          </cell>
        </row>
        <row r="6">
          <cell r="D6" t="str">
            <v>9.306.898,12</v>
          </cell>
          <cell r="E6" t="str">
            <v>2.980.095,70</v>
          </cell>
          <cell r="F6" t="str">
            <v>12.286.993,82</v>
          </cell>
          <cell r="G6" t="str">
            <v>9.141.419,51</v>
          </cell>
          <cell r="H6" t="str">
            <v>9.141.419,51</v>
          </cell>
          <cell r="I6" t="str">
            <v>3.145.574,30</v>
          </cell>
          <cell r="J6" t="str">
            <v>7.705.765,92</v>
          </cell>
          <cell r="K6" t="str">
            <v>1.435.653,59</v>
          </cell>
        </row>
        <row r="7">
          <cell r="D7" t="str">
            <v>3.153.330,21</v>
          </cell>
          <cell r="E7" t="str">
            <v>2.554,04</v>
          </cell>
          <cell r="F7" t="str">
            <v>3.155.884,25</v>
          </cell>
          <cell r="G7" t="str">
            <v>3.153.165,80</v>
          </cell>
          <cell r="H7" t="str">
            <v>3.153.165,80</v>
          </cell>
          <cell r="I7" t="str">
            <v>2.718,45</v>
          </cell>
          <cell r="J7" t="str">
            <v>3.153.141,75</v>
          </cell>
          <cell r="K7" t="str">
            <v>24,05</v>
          </cell>
        </row>
        <row r="8">
          <cell r="D8" t="str">
            <v>1.254.387,99</v>
          </cell>
          <cell r="E8" t="str">
            <v>1.151.165,66</v>
          </cell>
          <cell r="F8" t="str">
            <v>2.405.553,65</v>
          </cell>
          <cell r="G8" t="str">
            <v>1.431.522,92</v>
          </cell>
          <cell r="H8" t="str">
            <v>1.431.522,92</v>
          </cell>
          <cell r="I8" t="str">
            <v>974.030,73</v>
          </cell>
          <cell r="J8" t="str">
            <v>1.389.085,89</v>
          </cell>
          <cell r="K8" t="str">
            <v>42.437,03</v>
          </cell>
        </row>
        <row r="9">
          <cell r="D9" t="str">
            <v>25.236.195,33</v>
          </cell>
          <cell r="E9" t="str">
            <v>3.916.387,12</v>
          </cell>
          <cell r="F9" t="str">
            <v>29.152.582,45</v>
          </cell>
          <cell r="G9" t="str">
            <v>13.652.666,60</v>
          </cell>
          <cell r="H9" t="str">
            <v>13.652.666,60</v>
          </cell>
          <cell r="I9" t="str">
            <v>15.499.915,85</v>
          </cell>
          <cell r="J9" t="str">
            <v>9.245.048,39</v>
          </cell>
          <cell r="K9" t="str">
            <v>4.407.618,21</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18.030,36</v>
          </cell>
          <cell r="F11" t="str">
            <v>18.030,36</v>
          </cell>
          <cell r="G11" t="str">
            <v>18.030,36</v>
          </cell>
          <cell r="H11" t="str">
            <v>18.030,36</v>
          </cell>
          <cell r="I11" t="str">
            <v>0,00</v>
          </cell>
          <cell r="J11" t="str">
            <v>18.030,36</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6.985.390,81</v>
          </cell>
          <cell r="E21" t="str">
            <v>1.664.536,09</v>
          </cell>
          <cell r="F21" t="str">
            <v>8.649.926,90</v>
          </cell>
          <cell r="G21" t="str">
            <v>9.595.412,62</v>
          </cell>
          <cell r="H21" t="str">
            <v>9.296.441,43</v>
          </cell>
          <cell r="I21" t="str">
            <v>0,00</v>
          </cell>
          <cell r="J21" t="str">
            <v>298.971,19</v>
          </cell>
        </row>
        <row r="22">
          <cell r="D22" t="str">
            <v>37.362.226,20</v>
          </cell>
          <cell r="E22" t="str">
            <v>2.772.383,90</v>
          </cell>
          <cell r="F22" t="str">
            <v>40.134.610,10</v>
          </cell>
          <cell r="G22" t="str">
            <v>39.763.567,31</v>
          </cell>
          <cell r="H22" t="str">
            <v>31.258.004,09</v>
          </cell>
          <cell r="I22" t="str">
            <v>0,00</v>
          </cell>
          <cell r="J22" t="str">
            <v>8.505.563,21</v>
          </cell>
        </row>
        <row r="23">
          <cell r="D23" t="str">
            <v>132.222,66</v>
          </cell>
          <cell r="E23" t="str">
            <v>9.564,10</v>
          </cell>
          <cell r="F23" t="str">
            <v>141.786,77</v>
          </cell>
          <cell r="G23" t="str">
            <v>501.781,69</v>
          </cell>
          <cell r="H23" t="str">
            <v>430.516,41</v>
          </cell>
          <cell r="I23" t="str">
            <v>0,00</v>
          </cell>
          <cell r="J23" t="str">
            <v>71.265,28</v>
          </cell>
        </row>
        <row r="24">
          <cell r="D24" t="str">
            <v>0,00</v>
          </cell>
          <cell r="E24" t="str">
            <v>0,00</v>
          </cell>
          <cell r="F24" t="str">
            <v>0,00</v>
          </cell>
          <cell r="G24" t="str">
            <v>0,00</v>
          </cell>
          <cell r="H24" t="str">
            <v>0,00</v>
          </cell>
          <cell r="I24" t="str">
            <v>0,00</v>
          </cell>
          <cell r="J24" t="str">
            <v>0,00</v>
          </cell>
        </row>
        <row r="25">
          <cell r="D25" t="str">
            <v>1.995.360,19</v>
          </cell>
          <cell r="E25" t="str">
            <v>-8.953,20</v>
          </cell>
          <cell r="F25" t="str">
            <v>1.986.406,99</v>
          </cell>
          <cell r="G25" t="str">
            <v>1.204.685,47</v>
          </cell>
          <cell r="H25" t="str">
            <v>1.204.685,47</v>
          </cell>
          <cell r="I25" t="str">
            <v>0,00</v>
          </cell>
          <cell r="J25" t="str">
            <v>0,00</v>
          </cell>
        </row>
        <row r="26">
          <cell r="D26" t="str">
            <v>0,00</v>
          </cell>
          <cell r="E26" t="str">
            <v>11.130.944,04</v>
          </cell>
          <cell r="F26" t="str">
            <v>11.130.944,04</v>
          </cell>
          <cell r="G26" t="str">
            <v>0,00</v>
          </cell>
          <cell r="H26" t="str">
            <v>0,00</v>
          </cell>
          <cell r="I26" t="str">
            <v>0,00</v>
          </cell>
          <cell r="J26" t="str">
            <v>0,00</v>
          </cell>
        </row>
        <row r="27">
          <cell r="D27" t="str">
            <v>19.937.839,70</v>
          </cell>
          <cell r="E27" t="str">
            <v>-5.548.244,07</v>
          </cell>
          <cell r="F27" t="str">
            <v>14.389.595,63</v>
          </cell>
          <cell r="G27" t="str">
            <v>0,00</v>
          </cell>
          <cell r="H27" t="str">
            <v>0,00</v>
          </cell>
          <cell r="I27" t="str">
            <v>0,00</v>
          </cell>
          <cell r="J27" t="str">
            <v>0,00</v>
          </cell>
        </row>
      </sheetData>
      <sheetData sheetId="5">
        <row r="4">
          <cell r="D4" t="str">
            <v>51.065.447,09</v>
          </cell>
          <cell r="E4" t="str">
            <v>54.812.041,56</v>
          </cell>
        </row>
        <row r="5">
          <cell r="D5" t="str">
            <v>0,00</v>
          </cell>
          <cell r="E5" t="str">
            <v>18.030,36</v>
          </cell>
        </row>
        <row r="6">
          <cell r="D6" t="str">
            <v>0,00</v>
          </cell>
          <cell r="E6" t="str">
            <v>0,00</v>
          </cell>
        </row>
        <row r="8">
          <cell r="D8" t="str">
            <v>0,00</v>
          </cell>
          <cell r="E8" t="str">
            <v>0,00</v>
          </cell>
        </row>
        <row r="10">
          <cell r="F10" t="str">
            <v>3.045.709,70</v>
          </cell>
        </row>
        <row r="11">
          <cell r="F11" t="str">
            <v>1.182.738,55</v>
          </cell>
        </row>
        <row r="12">
          <cell r="F12" t="str">
            <v>8.930.210,74</v>
          </cell>
        </row>
      </sheetData>
      <sheetData sheetId="6">
        <row r="3">
          <cell r="D3" t="str">
            <v>10.470.027,90</v>
          </cell>
        </row>
        <row r="4">
          <cell r="D4" t="str">
            <v>8.875.799,68</v>
          </cell>
        </row>
        <row r="5">
          <cell r="D5" t="str">
            <v>1.468.079,43</v>
          </cell>
        </row>
        <row r="6">
          <cell r="D6" t="str">
            <v>236.391,38</v>
          </cell>
        </row>
        <row r="7">
          <cell r="D7" t="str">
            <v>0,00</v>
          </cell>
        </row>
        <row r="8">
          <cell r="D8" t="str">
            <v>110.242,59</v>
          </cell>
        </row>
        <row r="9">
          <cell r="D9" t="str">
            <v>0,00</v>
          </cell>
        </row>
        <row r="10">
          <cell r="D10" t="str">
            <v>10.619.624,25</v>
          </cell>
        </row>
        <row r="11">
          <cell r="D11" t="str">
            <v>6.227.163,78</v>
          </cell>
        </row>
        <row r="12">
          <cell r="D12" t="str">
            <v>33.464,03</v>
          </cell>
        </row>
        <row r="13">
          <cell r="D13" t="str">
            <v>4.298.895,24</v>
          </cell>
        </row>
        <row r="14">
          <cell r="D14" t="str">
            <v>0,00</v>
          </cell>
        </row>
        <row r="15">
          <cell r="D15" t="str">
            <v>-60.101,21</v>
          </cell>
        </row>
        <row r="16">
          <cell r="D16" t="str">
            <v>8.263.922,18</v>
          </cell>
        </row>
        <row r="17">
          <cell r="D17" t="str">
            <v>4.463.949,77</v>
          </cell>
        </row>
        <row r="18">
          <cell r="D18" t="str">
            <v>3.650.376,06</v>
          </cell>
        </row>
        <row r="19">
          <cell r="D19" t="str">
            <v>8.114.325,83</v>
          </cell>
        </row>
        <row r="23">
          <cell r="D23" t="str">
            <v>49.142.881,17</v>
          </cell>
        </row>
        <row r="24">
          <cell r="D24" t="str">
            <v>44.661.278,79</v>
          </cell>
        </row>
        <row r="25">
          <cell r="D25" t="str">
            <v>4.303.141,54</v>
          </cell>
        </row>
        <row r="26">
          <cell r="D26" t="str">
            <v>178.460,83</v>
          </cell>
        </row>
        <row r="27">
          <cell r="D27" t="str">
            <v>0,00</v>
          </cell>
        </row>
        <row r="28">
          <cell r="D28" t="str">
            <v>56.608.445,49</v>
          </cell>
        </row>
        <row r="29">
          <cell r="D29" t="str">
            <v>51.793.354,68</v>
          </cell>
        </row>
        <row r="30">
          <cell r="D30" t="str">
            <v>3.043.636,11</v>
          </cell>
        </row>
        <row r="31">
          <cell r="D31" t="str">
            <v>1.771.454,70</v>
          </cell>
        </row>
        <row r="32">
          <cell r="D32" t="str">
            <v>0,00</v>
          </cell>
        </row>
        <row r="33">
          <cell r="D33" t="str">
            <v>-7.465.564,32</v>
          </cell>
        </row>
        <row r="34">
          <cell r="D34" t="str">
            <v>0,00</v>
          </cell>
        </row>
        <row r="35">
          <cell r="D35" t="str">
            <v>-7.465.564,32</v>
          </cell>
        </row>
      </sheetData>
      <sheetData sheetId="7">
        <row r="5">
          <cell r="D5" t="str">
            <v>0,00</v>
          </cell>
          <cell r="E5" t="str">
            <v>0,00</v>
          </cell>
          <cell r="F5" t="str">
            <v>0,00</v>
          </cell>
          <cell r="G5" t="str">
            <v>0,00</v>
          </cell>
          <cell r="H5" t="str">
            <v>0,00</v>
          </cell>
        </row>
        <row r="6">
          <cell r="D6" t="str">
            <v>1.181.426,23</v>
          </cell>
          <cell r="E6" t="str">
            <v>0,00</v>
          </cell>
          <cell r="F6" t="str">
            <v>1.181.426,23</v>
          </cell>
          <cell r="G6" t="str">
            <v>1.160.588,13</v>
          </cell>
          <cell r="H6" t="str">
            <v>20.838,10</v>
          </cell>
        </row>
        <row r="7">
          <cell r="D7" t="str">
            <v>76,03</v>
          </cell>
          <cell r="E7" t="str">
            <v>0,00</v>
          </cell>
          <cell r="F7" t="str">
            <v>76,03</v>
          </cell>
          <cell r="G7" t="str">
            <v>76,03</v>
          </cell>
          <cell r="H7" t="str">
            <v>0,00</v>
          </cell>
        </row>
        <row r="8">
          <cell r="D8" t="str">
            <v>57.512,55</v>
          </cell>
          <cell r="E8" t="str">
            <v>0,00</v>
          </cell>
          <cell r="F8" t="str">
            <v>57.512,55</v>
          </cell>
          <cell r="G8" t="str">
            <v>54.464,80</v>
          </cell>
          <cell r="H8" t="str">
            <v>3.047,74</v>
          </cell>
        </row>
        <row r="9">
          <cell r="D9" t="str">
            <v>1.836.826,37</v>
          </cell>
          <cell r="E9" t="str">
            <v>0,00</v>
          </cell>
          <cell r="F9" t="str">
            <v>1.836.826,37</v>
          </cell>
          <cell r="G9" t="str">
            <v>1.827.248,19</v>
          </cell>
          <cell r="H9" t="str">
            <v>9.578,19</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403.102,36</v>
          </cell>
          <cell r="E21" t="str">
            <v>-6.876,46</v>
          </cell>
          <cell r="F21" t="str">
            <v>0,00</v>
          </cell>
          <cell r="G21" t="str">
            <v>0,00</v>
          </cell>
          <cell r="H21" t="str">
            <v>396.225,90</v>
          </cell>
          <cell r="I21" t="str">
            <v>273.855,93</v>
          </cell>
          <cell r="J21" t="str">
            <v>0,00</v>
          </cell>
          <cell r="K21" t="str">
            <v>0,00</v>
          </cell>
          <cell r="L21" t="str">
            <v>122.369,97</v>
          </cell>
        </row>
        <row r="22">
          <cell r="D22" t="str">
            <v>5.117.113,59</v>
          </cell>
          <cell r="E22" t="str">
            <v>0,00</v>
          </cell>
          <cell r="F22" t="str">
            <v>0,00</v>
          </cell>
          <cell r="G22" t="str">
            <v>0,00</v>
          </cell>
          <cell r="H22" t="str">
            <v>5.117.113,59</v>
          </cell>
          <cell r="I22" t="str">
            <v>3.777.260,18</v>
          </cell>
          <cell r="J22" t="str">
            <v>0,00</v>
          </cell>
          <cell r="K22" t="str">
            <v>0,00</v>
          </cell>
          <cell r="L22" t="str">
            <v>1.339.853,40</v>
          </cell>
        </row>
        <row r="23">
          <cell r="D23" t="str">
            <v>41.064,88</v>
          </cell>
          <cell r="E23" t="str">
            <v>0,00</v>
          </cell>
          <cell r="F23" t="str">
            <v>0,00</v>
          </cell>
          <cell r="G23" t="str">
            <v>0,00</v>
          </cell>
          <cell r="H23" t="str">
            <v>41.064,88</v>
          </cell>
          <cell r="I23" t="str">
            <v>38.213,88</v>
          </cell>
          <cell r="J23" t="str">
            <v>0,00</v>
          </cell>
          <cell r="K23" t="str">
            <v>0,00</v>
          </cell>
          <cell r="L23" t="str">
            <v>2.851,00</v>
          </cell>
        </row>
        <row r="24">
          <cell r="D24" t="str">
            <v>4.507,59</v>
          </cell>
          <cell r="E24" t="str">
            <v>0,00</v>
          </cell>
          <cell r="F24" t="str">
            <v>0,00</v>
          </cell>
          <cell r="G24" t="str">
            <v>0,00</v>
          </cell>
          <cell r="H24" t="str">
            <v>4.507,59</v>
          </cell>
          <cell r="I24" t="str">
            <v>1.502,53</v>
          </cell>
          <cell r="J24" t="str">
            <v>0,00</v>
          </cell>
          <cell r="K24" t="str">
            <v>0,00</v>
          </cell>
          <cell r="L24" t="str">
            <v>3.005,06</v>
          </cell>
        </row>
        <row r="25">
          <cell r="D25" t="str">
            <v>512.815,07</v>
          </cell>
          <cell r="E25" t="str">
            <v>-300.506,05</v>
          </cell>
          <cell r="F25" t="str">
            <v>0,00</v>
          </cell>
          <cell r="G25" t="str">
            <v>0,00</v>
          </cell>
          <cell r="H25" t="str">
            <v>212.309,02</v>
          </cell>
          <cell r="I25" t="str">
            <v>212.309,02</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t="str">
            <v>Sin información</v>
          </cell>
        </row>
        <row r="10">
          <cell r="H1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1">
        <row r="3">
          <cell r="D3" t="str">
            <v>105.541.223,42</v>
          </cell>
          <cell r="L3" t="str">
            <v>39.743.217,58</v>
          </cell>
        </row>
        <row r="4">
          <cell r="D4" t="str">
            <v>1.596.354,26</v>
          </cell>
          <cell r="L4" t="str">
            <v>18.880.500,76</v>
          </cell>
        </row>
        <row r="5">
          <cell r="D5" t="str">
            <v>0,00</v>
          </cell>
          <cell r="L5" t="str">
            <v>0,00</v>
          </cell>
        </row>
        <row r="6">
          <cell r="D6" t="str">
            <v>1.596.354,26</v>
          </cell>
          <cell r="L6" t="str">
            <v>18.880.500,76</v>
          </cell>
        </row>
        <row r="7">
          <cell r="D7" t="str">
            <v>0,00</v>
          </cell>
          <cell r="L7" t="str">
            <v>0,00</v>
          </cell>
        </row>
        <row r="8">
          <cell r="D8" t="str">
            <v>0,00</v>
          </cell>
          <cell r="L8" t="str">
            <v>0,00</v>
          </cell>
        </row>
        <row r="9">
          <cell r="D9" t="str">
            <v>0,00</v>
          </cell>
          <cell r="L9" t="str">
            <v>0,00</v>
          </cell>
        </row>
        <row r="10">
          <cell r="D10" t="str">
            <v>6.819.155,46</v>
          </cell>
          <cell r="L10" t="str">
            <v>0,00</v>
          </cell>
        </row>
        <row r="11">
          <cell r="D11">
            <v>5974865.68</v>
          </cell>
          <cell r="L11" t="str">
            <v>0,00</v>
          </cell>
        </row>
        <row r="12">
          <cell r="D12" t="str">
            <v>0,00</v>
          </cell>
          <cell r="L12" t="str">
            <v>23.658.474,87</v>
          </cell>
        </row>
        <row r="13">
          <cell r="D13" t="str">
            <v>1.212.361,62</v>
          </cell>
          <cell r="L13" t="str">
            <v>23.658.474,87</v>
          </cell>
        </row>
        <row r="14">
          <cell r="D14" t="str">
            <v>974.282,69</v>
          </cell>
          <cell r="L14" t="str">
            <v>0,00</v>
          </cell>
        </row>
        <row r="15">
          <cell r="D15" t="str">
            <v>0,00</v>
          </cell>
          <cell r="L15" t="str">
            <v>-2.795.758,06</v>
          </cell>
        </row>
        <row r="16">
          <cell r="D16" t="str">
            <v>-1.342.354,53</v>
          </cell>
          <cell r="L16" t="str">
            <v>0,00</v>
          </cell>
        </row>
        <row r="17">
          <cell r="D17" t="str">
            <v>0,00</v>
          </cell>
          <cell r="L17" t="str">
            <v>0,00</v>
          </cell>
        </row>
        <row r="18">
          <cell r="D18" t="str">
            <v>96.379.977,88</v>
          </cell>
          <cell r="L18" t="str">
            <v>72.121.452,53</v>
          </cell>
        </row>
        <row r="19">
          <cell r="D19">
            <v>75977780.57</v>
          </cell>
          <cell r="L19" t="str">
            <v>0,00</v>
          </cell>
        </row>
        <row r="20">
          <cell r="D20" t="str">
            <v>11.541.590,04</v>
          </cell>
          <cell r="L20" t="str">
            <v>0,00</v>
          </cell>
        </row>
        <row r="21">
          <cell r="D21" t="str">
            <v>10.524.599,43</v>
          </cell>
          <cell r="L21" t="str">
            <v>0,00</v>
          </cell>
        </row>
        <row r="22">
          <cell r="D22" t="str">
            <v>15.517.435,36</v>
          </cell>
          <cell r="L22" t="str">
            <v>0,00</v>
          </cell>
        </row>
        <row r="23">
          <cell r="D23" t="str">
            <v>-17.181.427,52</v>
          </cell>
          <cell r="L23" t="str">
            <v>0,00</v>
          </cell>
        </row>
        <row r="24">
          <cell r="D24" t="str">
            <v>0,00</v>
          </cell>
          <cell r="L24" t="str">
            <v>72.121.452,53</v>
          </cell>
        </row>
        <row r="25">
          <cell r="D25" t="str">
            <v>745.735,82</v>
          </cell>
          <cell r="L25" t="str">
            <v>72.121.452,53</v>
          </cell>
        </row>
        <row r="26">
          <cell r="D26" t="str">
            <v>0,00</v>
          </cell>
          <cell r="L26" t="str">
            <v>0,00</v>
          </cell>
        </row>
        <row r="27">
          <cell r="D27" t="str">
            <v>0,00</v>
          </cell>
          <cell r="L27" t="str">
            <v>0,00</v>
          </cell>
        </row>
        <row r="28">
          <cell r="D28" t="str">
            <v>745.735,82</v>
          </cell>
          <cell r="L28" t="str">
            <v>0,00</v>
          </cell>
        </row>
        <row r="29">
          <cell r="D29" t="str">
            <v>0,00</v>
          </cell>
          <cell r="L29" t="str">
            <v>0,00</v>
          </cell>
        </row>
        <row r="30">
          <cell r="D30" t="str">
            <v>0,00</v>
          </cell>
          <cell r="L30" t="str">
            <v>18.991.868,31</v>
          </cell>
        </row>
        <row r="31">
          <cell r="D31" t="str">
            <v>25.315.314,99</v>
          </cell>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cell r="L36" t="str">
            <v>10.288.876,47</v>
          </cell>
        </row>
        <row r="37">
          <cell r="D37" t="str">
            <v>0,00</v>
          </cell>
          <cell r="L37" t="str">
            <v>10.288.876,47</v>
          </cell>
        </row>
        <row r="38">
          <cell r="D38" t="str">
            <v>0,00</v>
          </cell>
          <cell r="L38" t="str">
            <v>0,00</v>
          </cell>
        </row>
        <row r="39">
          <cell r="D39" t="str">
            <v>8.108.771,17</v>
          </cell>
          <cell r="L39" t="str">
            <v>6.698.736,67</v>
          </cell>
        </row>
        <row r="40">
          <cell r="D40" t="str">
            <v>6.178.085,90</v>
          </cell>
          <cell r="L40" t="str">
            <v>5.250.622,05</v>
          </cell>
        </row>
        <row r="41">
          <cell r="D41" t="str">
            <v>1.825.363,91</v>
          </cell>
          <cell r="L41" t="str">
            <v>84.574,42</v>
          </cell>
        </row>
        <row r="42">
          <cell r="D42" t="str">
            <v>0,00</v>
          </cell>
          <cell r="L42" t="str">
            <v>0,00</v>
          </cell>
        </row>
        <row r="43">
          <cell r="D43" t="str">
            <v>108.476,67</v>
          </cell>
          <cell r="L43" t="str">
            <v>1.331.854,84</v>
          </cell>
        </row>
        <row r="44">
          <cell r="D44" t="str">
            <v>-3.155,31</v>
          </cell>
          <cell r="L44" t="str">
            <v>31.426,92</v>
          </cell>
        </row>
        <row r="45">
          <cell r="D45" t="str">
            <v>0,00</v>
          </cell>
          <cell r="L45" t="str">
            <v>258,44</v>
          </cell>
        </row>
        <row r="46">
          <cell r="D46" t="str">
            <v>3.636,12</v>
          </cell>
          <cell r="L46" t="str">
            <v>2.004.255,17</v>
          </cell>
        </row>
        <row r="47">
          <cell r="D47" t="str">
            <v>0,00</v>
          </cell>
          <cell r="L47" t="str">
            <v>0,00</v>
          </cell>
        </row>
        <row r="48">
          <cell r="D48" t="str">
            <v>3.636,12</v>
          </cell>
          <cell r="L48" t="str">
            <v>0,00</v>
          </cell>
        </row>
        <row r="49">
          <cell r="D49" t="str">
            <v>0,00</v>
          </cell>
          <cell r="L49" t="str">
            <v>130.856.538,41</v>
          </cell>
        </row>
        <row r="50">
          <cell r="D50" t="str">
            <v>0,00</v>
          </cell>
        </row>
        <row r="51">
          <cell r="D51" t="str">
            <v>17.202.907,70</v>
          </cell>
        </row>
        <row r="52">
          <cell r="D52" t="str">
            <v>0,00</v>
          </cell>
        </row>
        <row r="53">
          <cell r="D53" t="str">
            <v>130.856.538,41</v>
          </cell>
        </row>
      </sheetData>
      <sheetData sheetId="2">
        <row r="5">
          <cell r="D5" t="str">
            <v>20.714.976,02</v>
          </cell>
          <cell r="L5" t="str">
            <v>0,00</v>
          </cell>
        </row>
        <row r="6">
          <cell r="L6" t="str">
            <v>0,00</v>
          </cell>
        </row>
        <row r="7">
          <cell r="L7" t="str">
            <v>0,00</v>
          </cell>
        </row>
        <row r="8">
          <cell r="D8" t="str">
            <v>0,00</v>
          </cell>
          <cell r="L8" t="str">
            <v>0,00</v>
          </cell>
        </row>
        <row r="9">
          <cell r="D9">
            <v>8973519.4</v>
          </cell>
        </row>
        <row r="10">
          <cell r="D10" t="str">
            <v>0,00</v>
          </cell>
        </row>
        <row r="12">
          <cell r="D12" t="str">
            <v>8.957.442,33</v>
          </cell>
        </row>
        <row r="13">
          <cell r="D13" t="str">
            <v>8.956.552,83</v>
          </cell>
        </row>
        <row r="14">
          <cell r="D14" t="str">
            <v>889,50</v>
          </cell>
        </row>
        <row r="15">
          <cell r="D15" t="str">
            <v>0,00</v>
          </cell>
        </row>
        <row r="16">
          <cell r="D16" t="str">
            <v>3.420.432,01</v>
          </cell>
        </row>
        <row r="19">
          <cell r="D19" t="str">
            <v>0,00</v>
          </cell>
        </row>
        <row r="20">
          <cell r="D20" t="str">
            <v>0,00</v>
          </cell>
          <cell r="L20" t="str">
            <v>4.866.629,40</v>
          </cell>
        </row>
        <row r="22">
          <cell r="D22" t="str">
            <v>308.902,19</v>
          </cell>
        </row>
        <row r="23">
          <cell r="D23" t="str">
            <v>0,00</v>
          </cell>
        </row>
        <row r="24">
          <cell r="D24" t="str">
            <v>0,00</v>
          </cell>
          <cell r="L24" t="str">
            <v>61.826,12</v>
          </cell>
        </row>
        <row r="25">
          <cell r="D25" t="str">
            <v>0,00</v>
          </cell>
          <cell r="L25" t="str">
            <v>0,00</v>
          </cell>
        </row>
        <row r="26">
          <cell r="D26" t="str">
            <v>4.981.182,31</v>
          </cell>
          <cell r="L26" t="str">
            <v>529.984,49</v>
          </cell>
        </row>
        <row r="27">
          <cell r="D27" t="str">
            <v>3.367.927,59</v>
          </cell>
        </row>
        <row r="28">
          <cell r="D28" t="str">
            <v>0,00</v>
          </cell>
        </row>
        <row r="29">
          <cell r="D29" t="str">
            <v>0,00</v>
          </cell>
          <cell r="L29" t="str">
            <v>0,00</v>
          </cell>
        </row>
        <row r="30">
          <cell r="D30" t="str">
            <v>1.613.254,72</v>
          </cell>
          <cell r="L30" t="str">
            <v>0,00</v>
          </cell>
        </row>
        <row r="31">
          <cell r="L31" t="str">
            <v>680.922,67</v>
          </cell>
        </row>
        <row r="34">
          <cell r="L34" t="str">
            <v>27.009,48</v>
          </cell>
        </row>
        <row r="36">
          <cell r="L36" t="str">
            <v>33.114.246,39</v>
          </cell>
        </row>
        <row r="37">
          <cell r="L37" t="str">
            <v>0,00</v>
          </cell>
        </row>
        <row r="38">
          <cell r="L38" t="str">
            <v>5.258.080,61</v>
          </cell>
        </row>
        <row r="39">
          <cell r="L39" t="str">
            <v>0,00</v>
          </cell>
        </row>
        <row r="40">
          <cell r="L40" t="str">
            <v>21.997,04</v>
          </cell>
        </row>
        <row r="41">
          <cell r="L41" t="str">
            <v>0,00</v>
          </cell>
        </row>
        <row r="42">
          <cell r="L42" t="str">
            <v>0,00</v>
          </cell>
        </row>
        <row r="43">
          <cell r="L43" t="str">
            <v>0,00</v>
          </cell>
        </row>
        <row r="44">
          <cell r="L44" t="str">
            <v>21.997,04</v>
          </cell>
        </row>
      </sheetData>
      <sheetData sheetId="4">
        <row r="5">
          <cell r="D5" t="str">
            <v>22.576.496,82</v>
          </cell>
          <cell r="E5" t="str">
            <v>-85.469,93</v>
          </cell>
          <cell r="F5" t="str">
            <v>22.491.026,89</v>
          </cell>
          <cell r="G5" t="str">
            <v>20.714.976,02</v>
          </cell>
          <cell r="H5" t="str">
            <v>20.714.976,02</v>
          </cell>
          <cell r="I5" t="str">
            <v>1.776.050,87</v>
          </cell>
          <cell r="J5" t="str">
            <v>20.449.893,62</v>
          </cell>
          <cell r="K5" t="str">
            <v>265.082,40</v>
          </cell>
        </row>
        <row r="6">
          <cell r="D6" t="str">
            <v>9.761.109,71</v>
          </cell>
          <cell r="E6" t="str">
            <v>2.421.345,55</v>
          </cell>
          <cell r="F6" t="str">
            <v>12.182.455,25</v>
          </cell>
          <cell r="G6" t="str">
            <v>9.987.486,93</v>
          </cell>
          <cell r="H6" t="str">
            <v>9.987.486,93</v>
          </cell>
          <cell r="I6" t="str">
            <v>2.194.968,33</v>
          </cell>
          <cell r="J6" t="str">
            <v>8.968.392,77</v>
          </cell>
          <cell r="K6" t="str">
            <v>1.019.094,15</v>
          </cell>
        </row>
        <row r="7">
          <cell r="D7" t="str">
            <v>3.222.037,91</v>
          </cell>
          <cell r="E7" t="str">
            <v>10.818,22</v>
          </cell>
          <cell r="F7" t="str">
            <v>3.232.856,13</v>
          </cell>
          <cell r="G7" t="str">
            <v>3.232.501,53</v>
          </cell>
          <cell r="H7" t="str">
            <v>3.232.501,53</v>
          </cell>
          <cell r="I7" t="str">
            <v>354,60</v>
          </cell>
          <cell r="J7" t="str">
            <v>3.232.501,53</v>
          </cell>
          <cell r="K7" t="str">
            <v>0,00</v>
          </cell>
        </row>
        <row r="8">
          <cell r="D8" t="str">
            <v>316.132,37</v>
          </cell>
          <cell r="E8" t="str">
            <v>124.169,10</v>
          </cell>
          <cell r="F8" t="str">
            <v>440.301,47</v>
          </cell>
          <cell r="G8" t="str">
            <v>308.902,19</v>
          </cell>
          <cell r="H8" t="str">
            <v>308.902,19</v>
          </cell>
          <cell r="I8" t="str">
            <v>131.399,28</v>
          </cell>
          <cell r="J8" t="str">
            <v>218.750,38</v>
          </cell>
          <cell r="K8" t="str">
            <v>90.151,82</v>
          </cell>
        </row>
        <row r="9">
          <cell r="D9" t="str">
            <v>34.383.902,49</v>
          </cell>
          <cell r="E9" t="str">
            <v>26.499.675,45</v>
          </cell>
          <cell r="F9" t="str">
            <v>60.883.577,95</v>
          </cell>
          <cell r="G9" t="str">
            <v>21.534.534,16</v>
          </cell>
          <cell r="H9" t="str">
            <v>21.534.534,16</v>
          </cell>
          <cell r="I9" t="str">
            <v>39.349.043,79</v>
          </cell>
          <cell r="J9" t="str">
            <v>17.946.347,65</v>
          </cell>
          <cell r="K9" t="str">
            <v>3.588.186,51</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3.536.505,48</v>
          </cell>
          <cell r="E21" t="str">
            <v>804.502,78</v>
          </cell>
          <cell r="F21" t="str">
            <v>4.341.008,26</v>
          </cell>
          <cell r="G21" t="str">
            <v>5.511.034,58</v>
          </cell>
          <cell r="H21" t="str">
            <v>5.277.373,10</v>
          </cell>
          <cell r="I21" t="str">
            <v>0,00</v>
          </cell>
          <cell r="J21" t="str">
            <v>233.661,49</v>
          </cell>
        </row>
        <row r="22">
          <cell r="D22" t="str">
            <v>32.315.218,83</v>
          </cell>
          <cell r="E22" t="str">
            <v>968.434,84</v>
          </cell>
          <cell r="F22" t="str">
            <v>33.283.653,67</v>
          </cell>
          <cell r="G22" t="str">
            <v>33.218.245,53</v>
          </cell>
          <cell r="H22" t="str">
            <v>32.007.272,25</v>
          </cell>
          <cell r="I22" t="str">
            <v>0,00</v>
          </cell>
          <cell r="J22" t="str">
            <v>1.210.973,28</v>
          </cell>
        </row>
        <row r="23">
          <cell r="D23" t="str">
            <v>210.354,24</v>
          </cell>
          <cell r="E23" t="str">
            <v>21.035,42</v>
          </cell>
          <cell r="F23" t="str">
            <v>231.389,66</v>
          </cell>
          <cell r="G23" t="str">
            <v>704.193,86</v>
          </cell>
          <cell r="H23" t="str">
            <v>704.193,86</v>
          </cell>
          <cell r="I23" t="str">
            <v>0,00</v>
          </cell>
          <cell r="J23" t="str">
            <v>0,00</v>
          </cell>
        </row>
        <row r="24">
          <cell r="D24" t="str">
            <v>0,00</v>
          </cell>
          <cell r="E24" t="str">
            <v>0,00</v>
          </cell>
          <cell r="F24" t="str">
            <v>0,00</v>
          </cell>
          <cell r="G24" t="str">
            <v>0,00</v>
          </cell>
          <cell r="H24" t="str">
            <v>0,00</v>
          </cell>
          <cell r="I24" t="str">
            <v>0,00</v>
          </cell>
          <cell r="J24" t="str">
            <v>0,00</v>
          </cell>
        </row>
        <row r="25">
          <cell r="D25" t="str">
            <v>4.086.882,31</v>
          </cell>
          <cell r="E25" t="str">
            <v>8.416.958,16</v>
          </cell>
          <cell r="F25" t="str">
            <v>12.503.840,47</v>
          </cell>
          <cell r="G25" t="str">
            <v>5.478.910,49</v>
          </cell>
          <cell r="H25" t="str">
            <v>4.452.772,47</v>
          </cell>
          <cell r="I25" t="str">
            <v>0,00</v>
          </cell>
          <cell r="J25" t="str">
            <v>1.026.138,02</v>
          </cell>
        </row>
        <row r="26">
          <cell r="D26" t="str">
            <v>0,00</v>
          </cell>
          <cell r="E26" t="str">
            <v>15.639.867,54</v>
          </cell>
          <cell r="F26" t="str">
            <v>15.639.867,54</v>
          </cell>
          <cell r="G26" t="str">
            <v>0,00</v>
          </cell>
          <cell r="H26" t="str">
            <v>0,00</v>
          </cell>
          <cell r="I26" t="str">
            <v>0,00</v>
          </cell>
          <cell r="J26" t="str">
            <v>0,00</v>
          </cell>
        </row>
        <row r="27">
          <cell r="D27" t="str">
            <v>30.110.706,43</v>
          </cell>
          <cell r="E27" t="str">
            <v>3.119.745,65</v>
          </cell>
          <cell r="F27" t="str">
            <v>33.230.452,08</v>
          </cell>
          <cell r="G27" t="str">
            <v>7.283.815,95</v>
          </cell>
          <cell r="H27" t="str">
            <v>7.283.815,95</v>
          </cell>
          <cell r="I27" t="str">
            <v>0,00</v>
          </cell>
          <cell r="J27" t="str">
            <v>0,00</v>
          </cell>
        </row>
      </sheetData>
      <sheetData sheetId="5">
        <row r="4">
          <cell r="D4" t="str">
            <v>52.196.200,40</v>
          </cell>
          <cell r="E4" t="str">
            <v>55.778.400,83</v>
          </cell>
        </row>
        <row r="5">
          <cell r="D5" t="str">
            <v>0,00</v>
          </cell>
          <cell r="E5" t="str">
            <v>0,00</v>
          </cell>
        </row>
        <row r="6">
          <cell r="D6" t="str">
            <v>0,00</v>
          </cell>
          <cell r="E6" t="str">
            <v>0,00</v>
          </cell>
        </row>
        <row r="8">
          <cell r="D8" t="str">
            <v>0,00</v>
          </cell>
          <cell r="E8" t="str">
            <v>0,00</v>
          </cell>
        </row>
        <row r="10">
          <cell r="F10" t="str">
            <v>13.645.547,10</v>
          </cell>
        </row>
        <row r="11">
          <cell r="F11" t="str">
            <v>8.627.360,48</v>
          </cell>
        </row>
        <row r="12">
          <cell r="F12" t="str">
            <v>12.326.277,45</v>
          </cell>
        </row>
      </sheetData>
      <sheetData sheetId="6">
        <row r="3">
          <cell r="D3" t="str">
            <v>8.111.926,48</v>
          </cell>
        </row>
        <row r="4">
          <cell r="D4" t="str">
            <v>2.470.772,78</v>
          </cell>
        </row>
        <row r="5">
          <cell r="D5" t="str">
            <v>3.707.313,12</v>
          </cell>
        </row>
        <row r="6">
          <cell r="D6" t="str">
            <v>1.933.840,59</v>
          </cell>
        </row>
        <row r="7">
          <cell r="D7" t="str">
            <v>0,00</v>
          </cell>
        </row>
        <row r="8">
          <cell r="D8" t="str">
            <v>0,00</v>
          </cell>
        </row>
        <row r="9">
          <cell r="D9" t="str">
            <v>0,00</v>
          </cell>
        </row>
        <row r="10">
          <cell r="D10" t="str">
            <v>9.430.234,51</v>
          </cell>
        </row>
        <row r="11">
          <cell r="D11" t="str">
            <v>4.962.520,89</v>
          </cell>
        </row>
        <row r="12">
          <cell r="D12" t="str">
            <v>46.686,62</v>
          </cell>
        </row>
        <row r="13">
          <cell r="D13" t="str">
            <v>4.421.754,23</v>
          </cell>
        </row>
        <row r="14">
          <cell r="D14" t="str">
            <v>0,00</v>
          </cell>
        </row>
        <row r="15">
          <cell r="D15" t="str">
            <v>727,22</v>
          </cell>
        </row>
        <row r="16">
          <cell r="D16" t="str">
            <v>17.175.892,20</v>
          </cell>
        </row>
        <row r="17">
          <cell r="D17">
            <v>9425282.17</v>
          </cell>
        </row>
        <row r="18">
          <cell r="D18" t="str">
            <v>6.432.302,00</v>
          </cell>
        </row>
        <row r="19">
          <cell r="D19" t="str">
            <v>15.857.584,17</v>
          </cell>
        </row>
        <row r="23">
          <cell r="D23" t="str">
            <v>0,00</v>
          </cell>
        </row>
        <row r="24">
          <cell r="D24" t="str">
            <v>0,00</v>
          </cell>
        </row>
        <row r="25">
          <cell r="D25" t="str">
            <v>0,00</v>
          </cell>
        </row>
        <row r="26">
          <cell r="D26" t="str">
            <v>0,00</v>
          </cell>
        </row>
        <row r="27">
          <cell r="D27" t="str">
            <v>0,00</v>
          </cell>
        </row>
        <row r="28">
          <cell r="D28" t="str">
            <v>0,00</v>
          </cell>
        </row>
        <row r="29">
          <cell r="D29" t="str">
            <v>0,00</v>
          </cell>
        </row>
        <row r="30">
          <cell r="D30" t="str">
            <v>0,00</v>
          </cell>
        </row>
        <row r="31">
          <cell r="D31" t="str">
            <v>0,00</v>
          </cell>
        </row>
        <row r="32">
          <cell r="D32" t="str">
            <v>0,00</v>
          </cell>
        </row>
        <row r="33">
          <cell r="D33" t="str">
            <v>0,00</v>
          </cell>
        </row>
        <row r="34">
          <cell r="D34" t="str">
            <v>0,00</v>
          </cell>
        </row>
        <row r="35">
          <cell r="D35" t="str">
            <v>0,00</v>
          </cell>
        </row>
      </sheetData>
      <sheetData sheetId="7">
        <row r="5">
          <cell r="D5" t="str">
            <v>0,00</v>
          </cell>
          <cell r="E5" t="str">
            <v>0,00</v>
          </cell>
          <cell r="F5" t="str">
            <v>0,00</v>
          </cell>
          <cell r="G5" t="str">
            <v>0,00</v>
          </cell>
          <cell r="H5" t="str">
            <v>0,00</v>
          </cell>
        </row>
        <row r="6">
          <cell r="D6" t="str">
            <v>0,00</v>
          </cell>
          <cell r="E6" t="str">
            <v>0,00</v>
          </cell>
          <cell r="F6" t="str">
            <v>0,00</v>
          </cell>
          <cell r="G6" t="str">
            <v>0,00</v>
          </cell>
          <cell r="H6" t="str">
            <v>0,00</v>
          </cell>
        </row>
        <row r="7">
          <cell r="D7" t="str">
            <v>0,00</v>
          </cell>
          <cell r="E7" t="str">
            <v>0,00</v>
          </cell>
          <cell r="F7" t="str">
            <v>0,00</v>
          </cell>
          <cell r="G7" t="str">
            <v>0,00</v>
          </cell>
          <cell r="H7" t="str">
            <v>0,00</v>
          </cell>
        </row>
        <row r="8">
          <cell r="D8" t="str">
            <v>0,00</v>
          </cell>
          <cell r="E8" t="str">
            <v>0,00</v>
          </cell>
          <cell r="F8" t="str">
            <v>0,00</v>
          </cell>
          <cell r="G8" t="str">
            <v>0,00</v>
          </cell>
          <cell r="H8" t="str">
            <v>0,00</v>
          </cell>
        </row>
        <row r="9">
          <cell r="D9" t="str">
            <v>0,00</v>
          </cell>
          <cell r="E9" t="str">
            <v>0,00</v>
          </cell>
          <cell r="F9" t="str">
            <v>0,00</v>
          </cell>
          <cell r="G9" t="str">
            <v>0,00</v>
          </cell>
          <cell r="H9" t="str">
            <v>0,00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0,00</v>
          </cell>
          <cell r="E22" t="str">
            <v>0,00</v>
          </cell>
          <cell r="F22" t="str">
            <v>0,00</v>
          </cell>
          <cell r="G22" t="str">
            <v>0,00</v>
          </cell>
          <cell r="H22" t="str">
            <v>0,00</v>
          </cell>
          <cell r="I22" t="str">
            <v>0,00</v>
          </cell>
          <cell r="J22" t="str">
            <v>0,00</v>
          </cell>
          <cell r="K22" t="str">
            <v>0,00</v>
          </cell>
          <cell r="L22" t="str">
            <v>0,00</v>
          </cell>
        </row>
        <row r="23">
          <cell r="D23" t="str">
            <v>0,00</v>
          </cell>
          <cell r="E23" t="str">
            <v>0,00</v>
          </cell>
          <cell r="F23" t="str">
            <v>0,00</v>
          </cell>
          <cell r="G23" t="str">
            <v>0,00</v>
          </cell>
          <cell r="H23" t="str">
            <v>0,00</v>
          </cell>
          <cell r="I23" t="str">
            <v>0,00</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0,00</v>
          </cell>
          <cell r="E25" t="str">
            <v>0,00</v>
          </cell>
          <cell r="F25" t="str">
            <v>0,00</v>
          </cell>
          <cell r="G25" t="str">
            <v>0,00</v>
          </cell>
          <cell r="H25" t="str">
            <v>0,00</v>
          </cell>
          <cell r="I25" t="str">
            <v>0,00</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1091</v>
          </cell>
        </row>
        <row r="10">
          <cell r="H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"&amp;Balance!Q1</f>
        <v>EJERCICIO    2001</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"&amp;"SUBSECTOR ADMINISTRATIVO"</f>
        <v>                                            SUBSECTOR ADMINISTRATIVO</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31</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32</v>
      </c>
      <c r="B10" s="84" t="s">
        <v>454</v>
      </c>
    </row>
    <row r="11" spans="1:2" ht="18" customHeight="1">
      <c r="A11" s="1" t="s">
        <v>33</v>
      </c>
      <c r="B11" s="84" t="s">
        <v>52</v>
      </c>
    </row>
    <row r="12" spans="1:2" ht="18" customHeight="1">
      <c r="A12" s="1" t="s">
        <v>42</v>
      </c>
      <c r="B12" s="84" t="s">
        <v>462</v>
      </c>
    </row>
    <row r="13" spans="1:2" ht="18" customHeight="1">
      <c r="A13" s="1" t="s">
        <v>440</v>
      </c>
      <c r="B13" s="209">
        <f>COUNTA('Entidades agregadas'!A14:A112)</f>
        <v>10</v>
      </c>
    </row>
    <row r="14" spans="1:2" ht="18" customHeight="1">
      <c r="A14" s="1" t="s">
        <v>441</v>
      </c>
      <c r="B14" s="209">
        <v>0</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34</v>
      </c>
      <c r="B20" s="83"/>
    </row>
    <row r="21" ht="12.75" customHeight="1">
      <c r="B21" s="3"/>
    </row>
    <row r="22" spans="1:2" ht="18" customHeight="1">
      <c r="A22" s="1" t="s">
        <v>35</v>
      </c>
      <c r="B22" s="84" t="s">
        <v>43</v>
      </c>
    </row>
    <row r="23" spans="1:2" ht="18" customHeight="1">
      <c r="A23" s="1" t="s">
        <v>36</v>
      </c>
      <c r="B23" s="84" t="s">
        <v>476</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37</v>
      </c>
      <c r="B29" s="83"/>
    </row>
    <row r="30" ht="12.75" customHeight="1">
      <c r="B30" s="3"/>
    </row>
    <row r="31" spans="1:2" ht="12.75" customHeight="1">
      <c r="A31" s="90"/>
      <c r="B31" s="214" t="s">
        <v>478</v>
      </c>
    </row>
    <row r="32" spans="1:2" ht="18" customHeight="1">
      <c r="A32" s="90"/>
      <c r="B32" s="214"/>
    </row>
    <row r="33" spans="1:2" ht="18" customHeight="1">
      <c r="A33" s="90"/>
      <c r="B33" s="214"/>
    </row>
    <row r="34" spans="1:2" ht="18" customHeight="1">
      <c r="A34" s="90"/>
      <c r="B34" s="214"/>
    </row>
    <row r="35" spans="1:2" ht="18" customHeight="1">
      <c r="A35" s="90"/>
      <c r="B35" s="214"/>
    </row>
    <row r="36" spans="1:2" ht="18" customHeight="1">
      <c r="A36" s="90"/>
      <c r="B36" s="214"/>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38</v>
      </c>
      <c r="B42" s="83"/>
    </row>
    <row r="43" ht="12.75" customHeight="1">
      <c r="B43" s="3"/>
    </row>
    <row r="44" spans="1:2" ht="18" customHeight="1">
      <c r="A44" s="1"/>
      <c r="B44" s="214" t="s">
        <v>455</v>
      </c>
    </row>
    <row r="45" spans="1:2" ht="18" customHeight="1">
      <c r="A45" s="88"/>
      <c r="B45" s="214"/>
    </row>
    <row r="46" spans="1:2" ht="18" customHeight="1">
      <c r="A46" s="88"/>
      <c r="B46" s="214"/>
    </row>
    <row r="47" spans="1:2" ht="18" customHeight="1">
      <c r="A47" s="88"/>
      <c r="B47" s="214"/>
    </row>
    <row r="48" spans="1:2" ht="18" customHeight="1">
      <c r="A48" s="88"/>
      <c r="B48" s="214"/>
    </row>
    <row r="49" spans="1:2" ht="18" customHeight="1">
      <c r="A49" s="88"/>
      <c r="B49" s="214"/>
    </row>
    <row r="50" spans="1:2" ht="18" customHeight="1">
      <c r="A50" s="88"/>
      <c r="B50" s="214"/>
    </row>
    <row r="51" spans="1:2" ht="18" customHeight="1">
      <c r="A51" s="88"/>
      <c r="B51" s="214"/>
    </row>
    <row r="52" spans="1:2" ht="12.75" customHeight="1" thickBot="1">
      <c r="A52" s="92"/>
      <c r="B52" s="92"/>
    </row>
    <row r="54" ht="18" customHeight="1">
      <c r="A54" s="64" t="s">
        <v>464</v>
      </c>
    </row>
    <row r="55" spans="1:2" ht="18" customHeight="1">
      <c r="A55" s="33"/>
      <c r="B55" s="33"/>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A97"/>
  <sheetViews>
    <sheetView zoomScale="75" zoomScaleNormal="75" zoomScalePageLayoutView="0" workbookViewId="0" topLeftCell="A1">
      <selection activeCell="A1" sqref="A1"/>
    </sheetView>
  </sheetViews>
  <sheetFormatPr defaultColWidth="11.421875" defaultRowHeight="12.75"/>
  <cols>
    <col min="1" max="1" width="70.00390625" style="3" customWidth="1"/>
    <col min="2" max="2" width="18.00390625" style="26" customWidth="1"/>
    <col min="3" max="3" width="9.7109375" style="26" customWidth="1"/>
    <col min="4" max="13" width="20.00390625" style="26" hidden="1" customWidth="1"/>
    <col min="14" max="14" width="3.28125" style="3" customWidth="1"/>
    <col min="15" max="15" width="66.28125" style="3" customWidth="1"/>
    <col min="16" max="16" width="18.00390625" style="26" customWidth="1"/>
    <col min="17" max="17" width="9.7109375" style="3" customWidth="1"/>
    <col min="18" max="18" width="20.28125" style="3" hidden="1" customWidth="1"/>
    <col min="19" max="27" width="11.421875" style="3" hidden="1" customWidth="1"/>
    <col min="28" max="16384" width="11.421875" style="3" customWidth="1"/>
  </cols>
  <sheetData>
    <row r="1" spans="1:18" s="2" customFormat="1" ht="60" customHeight="1">
      <c r="A1" s="5"/>
      <c r="B1" s="6"/>
      <c r="C1" s="6"/>
      <c r="D1" s="6"/>
      <c r="E1" s="6"/>
      <c r="F1" s="6"/>
      <c r="G1" s="6"/>
      <c r="H1" s="6"/>
      <c r="I1" s="6"/>
      <c r="J1" s="6"/>
      <c r="K1" s="6"/>
      <c r="L1" s="6"/>
      <c r="M1" s="6"/>
      <c r="N1" s="6"/>
      <c r="O1" s="6"/>
      <c r="P1" s="7" t="s">
        <v>6</v>
      </c>
      <c r="Q1" s="8">
        <v>2001</v>
      </c>
      <c r="R1" s="3"/>
    </row>
    <row r="2" spans="1:18" s="2" customFormat="1" ht="12.75" customHeight="1" thickBot="1">
      <c r="A2" s="5"/>
      <c r="B2" s="6"/>
      <c r="C2" s="6"/>
      <c r="D2" s="6"/>
      <c r="E2" s="6"/>
      <c r="F2" s="6"/>
      <c r="G2" s="6"/>
      <c r="H2" s="6"/>
      <c r="I2" s="6"/>
      <c r="J2" s="6"/>
      <c r="K2" s="6"/>
      <c r="L2" s="6"/>
      <c r="M2" s="6"/>
      <c r="N2" s="6"/>
      <c r="O2" s="6"/>
      <c r="P2" s="9"/>
      <c r="Q2" s="9"/>
      <c r="R2" s="3"/>
    </row>
    <row r="3" spans="1:18" s="2" customFormat="1" ht="33" customHeight="1">
      <c r="A3" s="77" t="str">
        <f>"                                            "&amp;"SUBSECTOR ADMINISTRATIVO"</f>
        <v>                                            SUBSECTOR ADMINISTRATIVO</v>
      </c>
      <c r="B3" s="10"/>
      <c r="C3" s="10"/>
      <c r="D3" s="10"/>
      <c r="E3" s="10"/>
      <c r="F3" s="10"/>
      <c r="G3" s="10"/>
      <c r="H3" s="10"/>
      <c r="I3" s="10"/>
      <c r="J3" s="10"/>
      <c r="K3" s="10"/>
      <c r="L3" s="10"/>
      <c r="M3" s="10"/>
      <c r="N3" s="11"/>
      <c r="O3" s="11"/>
      <c r="P3" s="12"/>
      <c r="Q3" s="13"/>
      <c r="R3" s="3"/>
    </row>
    <row r="4" spans="1:18" s="2" customFormat="1" ht="19.5" customHeight="1">
      <c r="A4" s="14" t="str">
        <f>"AGREGADO"</f>
        <v>AGREGADO</v>
      </c>
      <c r="B4" s="15"/>
      <c r="C4" s="15"/>
      <c r="D4" s="15"/>
      <c r="E4" s="15"/>
      <c r="F4" s="15"/>
      <c r="G4" s="15"/>
      <c r="H4" s="15"/>
      <c r="I4" s="15"/>
      <c r="J4" s="15"/>
      <c r="K4" s="15"/>
      <c r="L4" s="15"/>
      <c r="M4" s="15"/>
      <c r="N4" s="14"/>
      <c r="O4" s="14"/>
      <c r="P4" s="16"/>
      <c r="Q4" s="17"/>
      <c r="R4" s="3"/>
    </row>
    <row r="5" spans="1:18" s="2" customFormat="1" ht="18" customHeight="1" thickBot="1">
      <c r="A5" s="18"/>
      <c r="B5" s="19"/>
      <c r="C5" s="19"/>
      <c r="D5" s="19"/>
      <c r="E5" s="19"/>
      <c r="F5" s="19"/>
      <c r="G5" s="19"/>
      <c r="H5" s="19"/>
      <c r="I5" s="19"/>
      <c r="J5" s="19"/>
      <c r="K5" s="19"/>
      <c r="L5" s="19"/>
      <c r="M5" s="19"/>
      <c r="N5" s="19"/>
      <c r="O5" s="78" t="str">
        <f>"Población a 01/01/"&amp;Q1</f>
        <v>Población a 01/01/2001</v>
      </c>
      <c r="P5" s="215">
        <v>4202608</v>
      </c>
      <c r="Q5" s="215"/>
      <c r="R5" s="3"/>
    </row>
    <row r="6" spans="1:18" s="2" customFormat="1" ht="15" customHeight="1">
      <c r="A6" s="20"/>
      <c r="B6" s="21"/>
      <c r="C6" s="21"/>
      <c r="D6" s="21"/>
      <c r="E6" s="21"/>
      <c r="F6" s="21"/>
      <c r="G6" s="21"/>
      <c r="H6" s="21"/>
      <c r="I6" s="21"/>
      <c r="J6" s="21"/>
      <c r="K6" s="21"/>
      <c r="L6" s="21"/>
      <c r="M6" s="21"/>
      <c r="N6" s="21"/>
      <c r="O6" s="22"/>
      <c r="P6" s="16"/>
      <c r="Q6" s="16"/>
      <c r="R6" s="3"/>
    </row>
    <row r="7" spans="1:18" s="2" customFormat="1" ht="12.75" customHeight="1">
      <c r="A7" s="20"/>
      <c r="B7" s="21"/>
      <c r="C7" s="21"/>
      <c r="D7" s="21"/>
      <c r="E7" s="21"/>
      <c r="F7" s="21"/>
      <c r="G7" s="21"/>
      <c r="H7" s="21"/>
      <c r="I7" s="21"/>
      <c r="J7" s="21"/>
      <c r="K7" s="21"/>
      <c r="L7" s="21"/>
      <c r="M7" s="21"/>
      <c r="N7" s="21"/>
      <c r="O7" s="21"/>
      <c r="P7" s="21"/>
      <c r="Q7" s="21"/>
      <c r="R7" s="9"/>
    </row>
    <row r="8" spans="1:18" s="2" customFormat="1" ht="21" customHeight="1">
      <c r="A8" s="23" t="s">
        <v>10</v>
      </c>
      <c r="B8" s="21"/>
      <c r="C8" s="21"/>
      <c r="D8" s="21"/>
      <c r="E8" s="21"/>
      <c r="F8" s="21"/>
      <c r="G8" s="21"/>
      <c r="H8" s="21"/>
      <c r="I8" s="21"/>
      <c r="J8" s="21"/>
      <c r="K8" s="21"/>
      <c r="L8" s="21"/>
      <c r="M8" s="21"/>
      <c r="N8" s="21"/>
      <c r="O8" s="21"/>
      <c r="P8" s="21"/>
      <c r="Q8" s="21"/>
      <c r="R8" s="21"/>
    </row>
    <row r="9" spans="1:18" s="2" customFormat="1" ht="18" customHeight="1">
      <c r="A9" s="24"/>
      <c r="B9" s="21"/>
      <c r="C9" s="21"/>
      <c r="D9" s="21"/>
      <c r="E9" s="21"/>
      <c r="F9" s="21"/>
      <c r="G9" s="21"/>
      <c r="H9" s="21"/>
      <c r="I9" s="21"/>
      <c r="J9" s="21"/>
      <c r="K9" s="21"/>
      <c r="L9" s="21"/>
      <c r="M9" s="21"/>
      <c r="N9" s="21"/>
      <c r="O9" s="21"/>
      <c r="P9" s="21"/>
      <c r="Q9" s="21"/>
      <c r="R9" s="21"/>
    </row>
    <row r="10" spans="1:27" s="2" customFormat="1" ht="12.75" customHeight="1">
      <c r="A10" s="23"/>
      <c r="B10" s="21"/>
      <c r="C10" s="21"/>
      <c r="D10" s="45">
        <v>11100</v>
      </c>
      <c r="E10" s="45">
        <v>21300</v>
      </c>
      <c r="F10" s="45">
        <v>21307</v>
      </c>
      <c r="G10" s="45">
        <v>21400</v>
      </c>
      <c r="H10" s="45">
        <v>21401</v>
      </c>
      <c r="I10" s="45">
        <v>21500</v>
      </c>
      <c r="J10" s="45">
        <v>21501</v>
      </c>
      <c r="K10" s="45">
        <v>21502</v>
      </c>
      <c r="L10" s="45">
        <v>21503</v>
      </c>
      <c r="M10" s="45">
        <v>21504</v>
      </c>
      <c r="N10" s="21"/>
      <c r="O10" s="21"/>
      <c r="P10" s="21"/>
      <c r="Q10" s="21"/>
      <c r="R10" s="45">
        <v>11100</v>
      </c>
      <c r="S10" s="45">
        <v>21300</v>
      </c>
      <c r="T10" s="45">
        <v>21307</v>
      </c>
      <c r="U10" s="45">
        <v>21400</v>
      </c>
      <c r="V10" s="45">
        <v>21401</v>
      </c>
      <c r="W10" s="45">
        <v>21500</v>
      </c>
      <c r="X10" s="45">
        <v>21501</v>
      </c>
      <c r="Y10" s="45">
        <v>21502</v>
      </c>
      <c r="Z10" s="45">
        <v>21503</v>
      </c>
      <c r="AA10" s="45">
        <v>21504</v>
      </c>
    </row>
    <row r="11" spans="1:27" ht="18" customHeight="1" thickBot="1">
      <c r="A11" s="25" t="s">
        <v>7</v>
      </c>
      <c r="B11" s="17"/>
      <c r="C11" s="17"/>
      <c r="D11" s="45" t="s">
        <v>477</v>
      </c>
      <c r="E11" s="45" t="s">
        <v>5</v>
      </c>
      <c r="F11" s="45" t="s">
        <v>5</v>
      </c>
      <c r="G11" s="45" t="s">
        <v>456</v>
      </c>
      <c r="H11" s="45" t="s">
        <v>456</v>
      </c>
      <c r="I11" s="45" t="s">
        <v>5</v>
      </c>
      <c r="J11" s="45" t="s">
        <v>456</v>
      </c>
      <c r="K11" s="45" t="s">
        <v>5</v>
      </c>
      <c r="L11" s="45" t="s">
        <v>5</v>
      </c>
      <c r="M11" s="45" t="s">
        <v>5</v>
      </c>
      <c r="N11" s="21"/>
      <c r="O11" s="17"/>
      <c r="P11" s="3"/>
      <c r="Q11" s="26"/>
      <c r="R11" s="45" t="s">
        <v>477</v>
      </c>
      <c r="S11" s="45" t="s">
        <v>5</v>
      </c>
      <c r="T11" s="45" t="s">
        <v>5</v>
      </c>
      <c r="U11" s="45" t="s">
        <v>456</v>
      </c>
      <c r="V11" s="45" t="s">
        <v>456</v>
      </c>
      <c r="W11" s="45" t="s">
        <v>5</v>
      </c>
      <c r="X11" s="45" t="s">
        <v>456</v>
      </c>
      <c r="Y11" s="45" t="s">
        <v>5</v>
      </c>
      <c r="Z11" s="45" t="s">
        <v>5</v>
      </c>
      <c r="AA11" s="45" t="s">
        <v>5</v>
      </c>
    </row>
    <row r="12" spans="1:27" ht="33" customHeight="1">
      <c r="A12" s="27" t="s">
        <v>8</v>
      </c>
      <c r="B12" s="28">
        <f>Q1</f>
        <v>2001</v>
      </c>
      <c r="C12" s="29" t="s">
        <v>9</v>
      </c>
      <c r="D12" s="1" t="s">
        <v>445</v>
      </c>
      <c r="E12" s="45" t="s">
        <v>446</v>
      </c>
      <c r="F12" s="1" t="s">
        <v>463</v>
      </c>
      <c r="G12" s="45" t="s">
        <v>447</v>
      </c>
      <c r="H12" s="45" t="s">
        <v>448</v>
      </c>
      <c r="I12" s="45" t="s">
        <v>449</v>
      </c>
      <c r="J12" s="45" t="s">
        <v>450</v>
      </c>
      <c r="K12" s="45" t="s">
        <v>451</v>
      </c>
      <c r="L12" s="45" t="s">
        <v>452</v>
      </c>
      <c r="M12" s="45" t="s">
        <v>453</v>
      </c>
      <c r="N12" s="21"/>
      <c r="O12" s="27" t="s">
        <v>139</v>
      </c>
      <c r="P12" s="28">
        <f>Q1</f>
        <v>2001</v>
      </c>
      <c r="Q12" s="29" t="s">
        <v>9</v>
      </c>
      <c r="R12" s="1" t="s">
        <v>445</v>
      </c>
      <c r="S12" s="45" t="s">
        <v>446</v>
      </c>
      <c r="T12" s="1" t="s">
        <v>463</v>
      </c>
      <c r="U12" s="45" t="s">
        <v>447</v>
      </c>
      <c r="V12" s="45" t="s">
        <v>448</v>
      </c>
      <c r="W12" s="45" t="s">
        <v>449</v>
      </c>
      <c r="X12" s="45" t="s">
        <v>450</v>
      </c>
      <c r="Y12" s="45" t="s">
        <v>451</v>
      </c>
      <c r="Z12" s="45" t="s">
        <v>452</v>
      </c>
      <c r="AA12" s="45" t="s">
        <v>453</v>
      </c>
    </row>
    <row r="13" spans="1:27" s="34" customFormat="1" ht="18" customHeight="1">
      <c r="A13" s="30" t="s">
        <v>53</v>
      </c>
      <c r="B13" s="31">
        <f aca="true" t="shared" si="0" ref="B13:B44">D13+E13+F13+G13+H13+I13+J13+K13+L13+M13</f>
        <v>8888321888.150002</v>
      </c>
      <c r="C13" s="32">
        <f aca="true" t="shared" si="1" ref="C13:C44">IF((B13/$B$63)=0,"--",B13/$B$63)</f>
        <v>0.847528302888106</v>
      </c>
      <c r="D13" s="47">
        <f>D14+D20+D28+D34+D35</f>
        <v>7575108281.280001</v>
      </c>
      <c r="E13" s="47" t="str">
        <f>'[2]1100'!$D3</f>
        <v>516.324,64</v>
      </c>
      <c r="F13" s="47" t="str">
        <f>'[1]1100'!$D3</f>
        <v>1.052.964,73</v>
      </c>
      <c r="G13" s="47">
        <f>'[3]1100'!$D3</f>
        <v>11164518.53</v>
      </c>
      <c r="H13" s="47">
        <f>'[4]1100'!$D3</f>
        <v>9263809.96</v>
      </c>
      <c r="I13" s="47" t="str">
        <f>'[5]1100'!$D3</f>
        <v>545.236.150,00</v>
      </c>
      <c r="J13" s="47" t="str">
        <f>'[6]1100'!$D3</f>
        <v>314.385.635,55</v>
      </c>
      <c r="K13" s="47" t="str">
        <f>'[7]1100'!$D3</f>
        <v>165.730.824,94</v>
      </c>
      <c r="L13" s="47" t="str">
        <f>'[8]1100'!$D3</f>
        <v>160.322.155,10</v>
      </c>
      <c r="M13" s="47" t="str">
        <f>'[9]1100'!$D3</f>
        <v>105.541.223,42</v>
      </c>
      <c r="N13" s="33"/>
      <c r="O13" s="30" t="s">
        <v>100</v>
      </c>
      <c r="P13" s="31">
        <f aca="true" t="shared" si="2" ref="P13:P39">R13+S13+T13+U13+V13+W13+X13+Y13+Z13+AA13</f>
        <v>2422683517.270003</v>
      </c>
      <c r="Q13" s="32">
        <f>IF((P13/$P$63)=0,"",(P13/$P$63))</f>
        <v>0.2310101811866538</v>
      </c>
      <c r="R13" s="46">
        <f>R14+R21+R22+R25</f>
        <v>1607731726.7600029</v>
      </c>
      <c r="S13" s="46" t="str">
        <f>'[2]1100'!$L3</f>
        <v>495.541,91</v>
      </c>
      <c r="T13" s="46" t="str">
        <f>'[1]1100'!$L3</f>
        <v>1.052.964,73</v>
      </c>
      <c r="U13" s="46" t="str">
        <f>'[3]1100'!$L3</f>
        <v>15.951.238,94</v>
      </c>
      <c r="V13" s="46" t="str">
        <f>'[4]1100'!$L3</f>
        <v>9.783.570,89</v>
      </c>
      <c r="W13" s="46" t="str">
        <f>'[5]1100'!$L3</f>
        <v>206.824.637,00</v>
      </c>
      <c r="X13" s="46" t="str">
        <f>'[6]1100'!$L3</f>
        <v>351.053.837,48</v>
      </c>
      <c r="Y13" s="46" t="str">
        <f>'[7]1100'!$L3</f>
        <v>84.131.291,09</v>
      </c>
      <c r="Z13" s="46" t="str">
        <f>'[8]1100'!$L3</f>
        <v>105.915.490,89</v>
      </c>
      <c r="AA13" s="46" t="str">
        <f>'[9]1100'!$L3</f>
        <v>39.743.217,58</v>
      </c>
    </row>
    <row r="14" spans="1:27" s="34" customFormat="1" ht="18" customHeight="1">
      <c r="A14" s="64" t="s">
        <v>54</v>
      </c>
      <c r="B14" s="35">
        <f t="shared" si="0"/>
        <v>4658317689.310001</v>
      </c>
      <c r="C14" s="36">
        <f t="shared" si="1"/>
        <v>0.44418464308748046</v>
      </c>
      <c r="D14" s="47">
        <f>'[10]1100'!$D19</f>
        <v>4656721335.050001</v>
      </c>
      <c r="E14" s="47" t="str">
        <f>'[2]1100'!$D4</f>
        <v>0,00</v>
      </c>
      <c r="F14" s="47" t="str">
        <f>'[1]1100'!$D4</f>
        <v>0,00</v>
      </c>
      <c r="G14" s="47" t="str">
        <f>'[3]1100'!$D4</f>
        <v>0,00</v>
      </c>
      <c r="H14" s="47" t="str">
        <f>'[4]1100'!$D4</f>
        <v>0,00</v>
      </c>
      <c r="I14" s="47" t="str">
        <f>'[5]1100'!$D4</f>
        <v>0,00</v>
      </c>
      <c r="J14" s="47" t="str">
        <f>'[6]1100'!$D4</f>
        <v>0,00</v>
      </c>
      <c r="K14" s="47" t="str">
        <f>'[7]1100'!$D4</f>
        <v>0,00</v>
      </c>
      <c r="L14" s="47" t="str">
        <f>'[8]1100'!$D4</f>
        <v>0,00</v>
      </c>
      <c r="M14" s="47" t="str">
        <f>'[9]1100'!$D4</f>
        <v>1.596.354,26</v>
      </c>
      <c r="N14" s="33"/>
      <c r="O14" s="4" t="s">
        <v>101</v>
      </c>
      <c r="P14" s="120">
        <f t="shared" si="2"/>
        <v>4045523800.77</v>
      </c>
      <c r="Q14" s="36">
        <f aca="true" t="shared" si="3" ref="Q14:Q39">IF((P14/$P$63)=0,"--",P14/$P$63)</f>
        <v>0.38575289737551127</v>
      </c>
      <c r="R14" s="46">
        <f>R15+R16+R17+R18+R19+R20</f>
        <v>3304863448.04</v>
      </c>
      <c r="S14" s="46" t="str">
        <f>'[2]1100'!$L4</f>
        <v>0,00</v>
      </c>
      <c r="T14" s="46" t="str">
        <f>'[1]1100'!$L4</f>
        <v>0,00</v>
      </c>
      <c r="U14" s="46" t="str">
        <f>'[3]1100'!$L4</f>
        <v>11.225.361,47</v>
      </c>
      <c r="V14" s="46" t="str">
        <f>'[4]1100'!$L4</f>
        <v>3.143.674,36</v>
      </c>
      <c r="W14" s="46" t="str">
        <f>'[5]1100'!$L4</f>
        <v>188.626.874,00</v>
      </c>
      <c r="X14" s="46" t="str">
        <f>'[6]1100'!$L4</f>
        <v>320.821.463,42</v>
      </c>
      <c r="Y14" s="46" t="str">
        <f>'[7]1100'!$L4</f>
        <v>102.986.182,73</v>
      </c>
      <c r="Z14" s="46" t="str">
        <f>'[8]1100'!$L4</f>
        <v>94.976.295,99</v>
      </c>
      <c r="AA14" s="46" t="str">
        <f>'[9]1100'!$L4</f>
        <v>18.880.500,76</v>
      </c>
    </row>
    <row r="15" spans="1:27" s="34" customFormat="1" ht="18" customHeight="1">
      <c r="A15" s="33" t="s">
        <v>55</v>
      </c>
      <c r="B15" s="117">
        <f t="shared" si="0"/>
        <v>0</v>
      </c>
      <c r="C15" s="37" t="str">
        <f t="shared" si="1"/>
        <v>--</v>
      </c>
      <c r="D15" s="47">
        <f>'[10]1100'!$D20</f>
        <v>0</v>
      </c>
      <c r="E15" s="47" t="str">
        <f>'[2]1100'!$D5</f>
        <v>0,00</v>
      </c>
      <c r="F15" s="47" t="str">
        <f>'[1]1100'!$D5</f>
        <v>0,00</v>
      </c>
      <c r="G15" s="47" t="str">
        <f>'[3]1100'!$D5</f>
        <v>0,00</v>
      </c>
      <c r="H15" s="47" t="str">
        <f>'[4]1100'!$D5</f>
        <v>0,00</v>
      </c>
      <c r="I15" s="47" t="str">
        <f>'[5]1100'!$D5</f>
        <v>0,00</v>
      </c>
      <c r="J15" s="47" t="str">
        <f>'[6]1100'!$D5</f>
        <v>0,00</v>
      </c>
      <c r="K15" s="47" t="str">
        <f>'[7]1100'!$D5</f>
        <v>0,00</v>
      </c>
      <c r="L15" s="47" t="str">
        <f>'[8]1100'!$D5</f>
        <v>0,00</v>
      </c>
      <c r="M15" s="47" t="str">
        <f>'[9]1100'!$D5</f>
        <v>0,00</v>
      </c>
      <c r="N15" s="33"/>
      <c r="O15" s="33" t="s">
        <v>102</v>
      </c>
      <c r="P15" s="117">
        <f t="shared" si="2"/>
        <v>3983223392.22</v>
      </c>
      <c r="Q15" s="37">
        <f t="shared" si="3"/>
        <v>0.3798123654964833</v>
      </c>
      <c r="R15" s="46">
        <f>'[10]1100'!$L4+'[10]1100'!$L9</f>
        <v>3304863448.04</v>
      </c>
      <c r="S15" s="46" t="str">
        <f>'[2]1100'!$L5</f>
        <v>0,00</v>
      </c>
      <c r="T15" s="46" t="str">
        <f>'[1]1100'!$L5</f>
        <v>0,00</v>
      </c>
      <c r="U15" s="46" t="str">
        <f>'[3]1100'!$L5</f>
        <v>11.225.361,47</v>
      </c>
      <c r="V15" s="46" t="str">
        <f>'[4]1100'!$L5</f>
        <v>0,00</v>
      </c>
      <c r="W15" s="46" t="str">
        <f>'[5]1100'!$L5</f>
        <v>164.580.686,00</v>
      </c>
      <c r="X15" s="46" t="str">
        <f>'[6]1100'!$L5</f>
        <v>320.184.890,64</v>
      </c>
      <c r="Y15" s="46" t="str">
        <f>'[7]1100'!$L5</f>
        <v>102.986.182,73</v>
      </c>
      <c r="Z15" s="46">
        <f>'[8]1100'!$L5</f>
        <v>79382823.34</v>
      </c>
      <c r="AA15" s="46" t="str">
        <f>'[9]1100'!$L5</f>
        <v>0,00</v>
      </c>
    </row>
    <row r="16" spans="1:27" s="34" customFormat="1" ht="18" customHeight="1">
      <c r="A16" s="33" t="s">
        <v>56</v>
      </c>
      <c r="B16" s="117">
        <f t="shared" si="0"/>
        <v>263289858.77000004</v>
      </c>
      <c r="C16" s="37">
        <f t="shared" si="1"/>
        <v>0.025105482224770364</v>
      </c>
      <c r="D16" s="47">
        <f>'[10]1100'!$D21+'[10]1100'!$D23+'[10]1100'!$D24+'[10]1100'!$D25+'[10]1100'!$D26+'[10]1100'!$D27</f>
        <v>261693504.51000005</v>
      </c>
      <c r="E16" s="47" t="str">
        <f>'[2]1100'!$D6</f>
        <v>0,00</v>
      </c>
      <c r="F16" s="47" t="str">
        <f>'[1]1100'!$D6</f>
        <v>0,00</v>
      </c>
      <c r="G16" s="47" t="str">
        <f>'[3]1100'!$D6</f>
        <v>0,00</v>
      </c>
      <c r="H16" s="47" t="str">
        <f>'[4]1100'!$D6</f>
        <v>0,00</v>
      </c>
      <c r="I16" s="47" t="str">
        <f>'[5]1100'!$D6</f>
        <v>0,00</v>
      </c>
      <c r="J16" s="47" t="str">
        <f>'[6]1100'!$D6</f>
        <v>0,00</v>
      </c>
      <c r="K16" s="47" t="str">
        <f>'[7]1100'!$D6</f>
        <v>0,00</v>
      </c>
      <c r="L16" s="47" t="str">
        <f>'[8]1100'!$D6</f>
        <v>0,00</v>
      </c>
      <c r="M16" s="47" t="str">
        <f>'[9]1100'!$D6</f>
        <v>1.596.354,26</v>
      </c>
      <c r="N16" s="33"/>
      <c r="O16" s="33" t="s">
        <v>103</v>
      </c>
      <c r="P16" s="117">
        <f t="shared" si="2"/>
        <v>22024175.12</v>
      </c>
      <c r="Q16" s="37">
        <f t="shared" si="3"/>
        <v>0.0021000715317083525</v>
      </c>
      <c r="R16" s="46"/>
      <c r="S16" s="46" t="str">
        <f>'[2]1100'!$L6</f>
        <v>0,00</v>
      </c>
      <c r="T16" s="46" t="str">
        <f>'[1]1100'!$L6</f>
        <v>0,00</v>
      </c>
      <c r="U16" s="46" t="str">
        <f>'[3]1100'!$L6</f>
        <v>0,00</v>
      </c>
      <c r="V16" s="46" t="str">
        <f>'[4]1100'!$L6</f>
        <v>3.143.674,36</v>
      </c>
      <c r="W16" s="46" t="str">
        <f>'[5]1100'!$L6</f>
        <v>0,00</v>
      </c>
      <c r="X16" s="46" t="str">
        <f>'[6]1100'!$L6</f>
        <v>0,00</v>
      </c>
      <c r="Y16" s="46" t="str">
        <f>'[7]1100'!$L6</f>
        <v>0,00</v>
      </c>
      <c r="Z16" s="46" t="str">
        <f>'[8]1100'!$L6</f>
        <v>0,00</v>
      </c>
      <c r="AA16" s="46" t="str">
        <f>'[9]1100'!$L6</f>
        <v>18.880.500,76</v>
      </c>
    </row>
    <row r="17" spans="1:27" s="34" customFormat="1" ht="18" customHeight="1">
      <c r="A17" s="33" t="s">
        <v>57</v>
      </c>
      <c r="B17" s="117">
        <f t="shared" si="0"/>
        <v>0</v>
      </c>
      <c r="C17" s="37" t="str">
        <f t="shared" si="1"/>
        <v>--</v>
      </c>
      <c r="D17" s="47"/>
      <c r="E17" s="47" t="str">
        <f>'[2]1100'!$D7</f>
        <v>0,00</v>
      </c>
      <c r="F17" s="47" t="str">
        <f>'[1]1100'!$D7</f>
        <v>0,00</v>
      </c>
      <c r="G17" s="47" t="str">
        <f>'[3]1100'!$D7</f>
        <v>0,00</v>
      </c>
      <c r="H17" s="47" t="str">
        <f>'[4]1100'!$D7</f>
        <v>0,00</v>
      </c>
      <c r="I17" s="47" t="str">
        <f>'[5]1100'!$D7</f>
        <v>0,00</v>
      </c>
      <c r="J17" s="47" t="str">
        <f>'[6]1100'!$D7</f>
        <v>0,00</v>
      </c>
      <c r="K17" s="47" t="str">
        <f>'[7]1100'!$D7</f>
        <v>0,00</v>
      </c>
      <c r="L17" s="47" t="str">
        <f>'[8]1100'!$D7</f>
        <v>0,00</v>
      </c>
      <c r="M17" s="47" t="str">
        <f>'[9]1100'!$D7</f>
        <v>0,00</v>
      </c>
      <c r="N17" s="33"/>
      <c r="O17" s="33" t="s">
        <v>104</v>
      </c>
      <c r="P17" s="117">
        <f t="shared" si="2"/>
        <v>40276233.43</v>
      </c>
      <c r="Q17" s="37">
        <f t="shared" si="3"/>
        <v>0.0038404603473196157</v>
      </c>
      <c r="R17" s="46"/>
      <c r="S17" s="46" t="str">
        <f>'[2]1100'!$L7</f>
        <v>0,00</v>
      </c>
      <c r="T17" s="46" t="str">
        <f>'[1]1100'!$L7</f>
        <v>0,00</v>
      </c>
      <c r="U17" s="46" t="str">
        <f>'[3]1100'!$L7</f>
        <v>0,00</v>
      </c>
      <c r="V17" s="46" t="str">
        <f>'[4]1100'!$L7</f>
        <v>0,00</v>
      </c>
      <c r="W17" s="46" t="str">
        <f>'[5]1100'!$L7</f>
        <v>24.046.188,00</v>
      </c>
      <c r="X17" s="46" t="str">
        <f>'[6]1100'!$L7</f>
        <v>636.572,78</v>
      </c>
      <c r="Y17" s="46" t="str">
        <f>'[7]1100'!$L7</f>
        <v>0,00</v>
      </c>
      <c r="Z17" s="46" t="str">
        <f>'[8]1100'!$L7</f>
        <v>15.593.472,65</v>
      </c>
      <c r="AA17" s="46" t="str">
        <f>'[9]1100'!$L7</f>
        <v>0,00</v>
      </c>
    </row>
    <row r="18" spans="1:27" s="34" customFormat="1" ht="18" customHeight="1">
      <c r="A18" s="33" t="s">
        <v>58</v>
      </c>
      <c r="B18" s="117">
        <f t="shared" si="0"/>
        <v>0</v>
      </c>
      <c r="C18" s="37" t="str">
        <f t="shared" si="1"/>
        <v>--</v>
      </c>
      <c r="D18" s="47"/>
      <c r="E18" s="47" t="str">
        <f>'[2]1100'!$D8</f>
        <v>0,00</v>
      </c>
      <c r="F18" s="47" t="str">
        <f>'[1]1100'!$D8</f>
        <v>0,00</v>
      </c>
      <c r="G18" s="47" t="str">
        <f>'[3]1100'!$D8</f>
        <v>0,00</v>
      </c>
      <c r="H18" s="47" t="str">
        <f>'[4]1100'!$D8</f>
        <v>0,00</v>
      </c>
      <c r="I18" s="47" t="str">
        <f>'[5]1100'!$D8</f>
        <v>0,00</v>
      </c>
      <c r="J18" s="47" t="str">
        <f>'[6]1100'!$D8</f>
        <v>0,00</v>
      </c>
      <c r="K18" s="47" t="str">
        <f>'[7]1100'!$D8</f>
        <v>0,00</v>
      </c>
      <c r="L18" s="47" t="str">
        <f>'[8]1100'!$D8</f>
        <v>0,00</v>
      </c>
      <c r="M18" s="47" t="str">
        <f>'[9]1100'!$D8</f>
        <v>0,00</v>
      </c>
      <c r="N18" s="33"/>
      <c r="O18" s="33" t="s">
        <v>105</v>
      </c>
      <c r="P18" s="117">
        <f t="shared" si="2"/>
        <v>0</v>
      </c>
      <c r="Q18" s="37" t="str">
        <f t="shared" si="3"/>
        <v>--</v>
      </c>
      <c r="R18" s="46"/>
      <c r="S18" s="46" t="str">
        <f>'[2]1100'!$L8</f>
        <v>0,00</v>
      </c>
      <c r="T18" s="46" t="str">
        <f>'[1]1100'!$L8</f>
        <v>0,00</v>
      </c>
      <c r="U18" s="46" t="str">
        <f>'[3]1100'!$L8</f>
        <v>0,00</v>
      </c>
      <c r="V18" s="46" t="str">
        <f>'[4]1100'!$L8</f>
        <v>0,00</v>
      </c>
      <c r="W18" s="46" t="str">
        <f>'[5]1100'!$L8</f>
        <v>0,00</v>
      </c>
      <c r="X18" s="46" t="str">
        <f>'[6]1100'!$L8</f>
        <v>0,00</v>
      </c>
      <c r="Y18" s="46" t="str">
        <f>'[7]1100'!$L8</f>
        <v>0,00</v>
      </c>
      <c r="Z18" s="46" t="str">
        <f>'[8]1100'!$L8</f>
        <v>0,00</v>
      </c>
      <c r="AA18" s="46" t="str">
        <f>'[9]1100'!$L8</f>
        <v>0,00</v>
      </c>
    </row>
    <row r="19" spans="1:27" s="34" customFormat="1" ht="18" customHeight="1">
      <c r="A19" s="33" t="s">
        <v>419</v>
      </c>
      <c r="B19" s="117">
        <f t="shared" si="0"/>
        <v>4395027830.54</v>
      </c>
      <c r="C19" s="37">
        <f t="shared" si="1"/>
        <v>0.41907916086270997</v>
      </c>
      <c r="D19" s="47">
        <f>'[10]1100'!$D22</f>
        <v>4395027830.54</v>
      </c>
      <c r="E19" s="47" t="str">
        <f>'[2]1100'!$D9</f>
        <v>0,00</v>
      </c>
      <c r="F19" s="47" t="str">
        <f>'[1]1100'!$D9</f>
        <v>0,00</v>
      </c>
      <c r="G19" s="47" t="str">
        <f>'[3]1100'!$D9</f>
        <v>0,00</v>
      </c>
      <c r="H19" s="47" t="str">
        <f>'[4]1100'!$D9</f>
        <v>0,00</v>
      </c>
      <c r="I19" s="47" t="str">
        <f>'[5]1100'!$D9</f>
        <v>0,00</v>
      </c>
      <c r="J19" s="47" t="str">
        <f>'[6]1100'!$D9</f>
        <v>0,00</v>
      </c>
      <c r="K19" s="47" t="str">
        <f>'[7]1100'!$D9</f>
        <v>0,00</v>
      </c>
      <c r="L19" s="47" t="str">
        <f>'[8]1100'!$D9</f>
        <v>0,00</v>
      </c>
      <c r="M19" s="47" t="str">
        <f>'[9]1100'!$D9</f>
        <v>0,00</v>
      </c>
      <c r="N19" s="33"/>
      <c r="O19" s="33" t="s">
        <v>106</v>
      </c>
      <c r="P19" s="117">
        <f t="shared" si="2"/>
        <v>0</v>
      </c>
      <c r="Q19" s="37" t="str">
        <f t="shared" si="3"/>
        <v>--</v>
      </c>
      <c r="R19" s="46"/>
      <c r="S19" s="46" t="str">
        <f>'[2]1100'!$L9</f>
        <v>0,00</v>
      </c>
      <c r="T19" s="46" t="str">
        <f>'[1]1100'!$L9</f>
        <v>0,00</v>
      </c>
      <c r="U19" s="46" t="str">
        <f>'[3]1100'!$L9</f>
        <v>0,00</v>
      </c>
      <c r="V19" s="46" t="str">
        <f>'[4]1100'!$L9</f>
        <v>0,00</v>
      </c>
      <c r="W19" s="46" t="str">
        <f>'[5]1100'!$L9</f>
        <v>0,00</v>
      </c>
      <c r="X19" s="46" t="str">
        <f>'[6]1100'!$L9</f>
        <v>0,00</v>
      </c>
      <c r="Y19" s="46" t="str">
        <f>'[7]1100'!$L9</f>
        <v>0,00</v>
      </c>
      <c r="Z19" s="46" t="str">
        <f>'[8]1100'!$L9</f>
        <v>0,00</v>
      </c>
      <c r="AA19" s="46" t="str">
        <f>'[9]1100'!$L9</f>
        <v>0,00</v>
      </c>
    </row>
    <row r="20" spans="1:27" s="34" customFormat="1" ht="18" customHeight="1">
      <c r="A20" s="64" t="s">
        <v>59</v>
      </c>
      <c r="B20" s="35">
        <f t="shared" si="0"/>
        <v>456777007.8999999</v>
      </c>
      <c r="C20" s="36">
        <f t="shared" si="1"/>
        <v>0.04355506553153991</v>
      </c>
      <c r="D20" s="47">
        <f>'[10]1100'!$D14</f>
        <v>435450774.47999996</v>
      </c>
      <c r="E20" s="47" t="str">
        <f>'[2]1100'!$D10</f>
        <v>0,00</v>
      </c>
      <c r="F20" s="47" t="str">
        <f>'[1]1100'!$D10</f>
        <v>126.328,72</v>
      </c>
      <c r="G20" s="47" t="str">
        <f>'[3]1100'!$D10</f>
        <v>134.421,74</v>
      </c>
      <c r="H20" s="47" t="str">
        <f>'[4]1100'!$D10</f>
        <v>48.269,14</v>
      </c>
      <c r="I20" s="47" t="str">
        <f>'[5]1100'!$D10</f>
        <v>11.397.924,00</v>
      </c>
      <c r="J20" s="47" t="str">
        <f>'[6]1100'!$D10</f>
        <v>1.665.476,07</v>
      </c>
      <c r="K20" s="47" t="str">
        <f>'[7]1100'!$D10</f>
        <v>242.141,77</v>
      </c>
      <c r="L20" s="47" t="str">
        <f>'[8]1100'!$D10</f>
        <v>892.516,52</v>
      </c>
      <c r="M20" s="47" t="str">
        <f>'[9]1100'!$D10</f>
        <v>6.819.155,46</v>
      </c>
      <c r="N20" s="33"/>
      <c r="O20" s="33" t="s">
        <v>107</v>
      </c>
      <c r="P20" s="117">
        <f t="shared" si="2"/>
        <v>0</v>
      </c>
      <c r="Q20" s="37" t="str">
        <f t="shared" si="3"/>
        <v>--</v>
      </c>
      <c r="R20" s="46"/>
      <c r="S20" s="46" t="str">
        <f>'[2]1100'!$L10</f>
        <v>0,00</v>
      </c>
      <c r="T20" s="46" t="str">
        <f>'[1]1100'!$L10</f>
        <v>0,00</v>
      </c>
      <c r="U20" s="46" t="str">
        <f>'[3]1100'!$L10</f>
        <v>0,00</v>
      </c>
      <c r="V20" s="46" t="str">
        <f>'[4]1100'!$L10</f>
        <v>0,00</v>
      </c>
      <c r="W20" s="46" t="str">
        <f>'[5]1100'!$L10</f>
        <v>0,00</v>
      </c>
      <c r="X20" s="46" t="str">
        <f>'[6]1100'!$L10</f>
        <v>0,00</v>
      </c>
      <c r="Y20" s="46" t="str">
        <f>'[7]1100'!$L10</f>
        <v>0,00</v>
      </c>
      <c r="Z20" s="46" t="str">
        <f>'[8]1100'!$L10</f>
        <v>0,00</v>
      </c>
      <c r="AA20" s="46" t="str">
        <f>'[9]1100'!$L10</f>
        <v>0,00</v>
      </c>
    </row>
    <row r="21" spans="1:27" s="34" customFormat="1" ht="18" customHeight="1">
      <c r="A21" s="33" t="s">
        <v>60</v>
      </c>
      <c r="B21" s="117">
        <f t="shared" si="0"/>
        <v>5974865.68</v>
      </c>
      <c r="C21" s="37">
        <f t="shared" si="1"/>
        <v>0.0005697214652527365</v>
      </c>
      <c r="D21" s="47"/>
      <c r="E21" s="47" t="str">
        <f>'[2]1100'!$D11</f>
        <v>0,00</v>
      </c>
      <c r="F21" s="47" t="str">
        <f>'[1]1100'!$D11</f>
        <v>0,00</v>
      </c>
      <c r="G21" s="47" t="str">
        <f>'[3]1100'!$D11</f>
        <v>0,00</v>
      </c>
      <c r="H21" s="47" t="str">
        <f>'[4]1100'!$D11</f>
        <v>0,00</v>
      </c>
      <c r="I21" s="47" t="str">
        <f>'[5]1100'!$D11</f>
        <v>0,00</v>
      </c>
      <c r="J21" s="47" t="str">
        <f>'[6]1100'!$D11</f>
        <v>0,00</v>
      </c>
      <c r="K21" s="47" t="str">
        <f>'[7]1100'!$D11</f>
        <v>0,00</v>
      </c>
      <c r="L21" s="47" t="str">
        <f>'[8]1100'!$D11</f>
        <v>0,00</v>
      </c>
      <c r="M21" s="47">
        <f>'[9]1100'!$D11</f>
        <v>5974865.68</v>
      </c>
      <c r="N21" s="33"/>
      <c r="O21" s="4" t="s">
        <v>108</v>
      </c>
      <c r="P21" s="120">
        <f t="shared" si="2"/>
        <v>0</v>
      </c>
      <c r="Q21" s="36" t="str">
        <f t="shared" si="3"/>
        <v>--</v>
      </c>
      <c r="R21" s="46">
        <f>'[10]1100'!$L8</f>
        <v>0</v>
      </c>
      <c r="S21" s="46" t="str">
        <f>'[2]1100'!$L11</f>
        <v>0,00</v>
      </c>
      <c r="T21" s="46" t="str">
        <f>'[1]1100'!$L11</f>
        <v>0,00</v>
      </c>
      <c r="U21" s="46" t="str">
        <f>'[3]1100'!$L11</f>
        <v>0,00</v>
      </c>
      <c r="V21" s="46" t="str">
        <f>'[4]1100'!$L11</f>
        <v>0,00</v>
      </c>
      <c r="W21" s="46" t="str">
        <f>'[5]1100'!$L11</f>
        <v>0,00</v>
      </c>
      <c r="X21" s="46" t="str">
        <f>'[6]1100'!$L11</f>
        <v>0,00</v>
      </c>
      <c r="Y21" s="46" t="str">
        <f>'[7]1100'!$L11</f>
        <v>0,00</v>
      </c>
      <c r="Z21" s="46" t="str">
        <f>'[8]1100'!$L11</f>
        <v>0,00</v>
      </c>
      <c r="AA21" s="46" t="str">
        <f>'[9]1100'!$L11</f>
        <v>0,00</v>
      </c>
    </row>
    <row r="22" spans="1:27" s="34" customFormat="1" ht="18" customHeight="1">
      <c r="A22" s="33" t="s">
        <v>61</v>
      </c>
      <c r="B22" s="117">
        <f t="shared" si="0"/>
        <v>49473.59</v>
      </c>
      <c r="C22" s="37">
        <f t="shared" si="1"/>
        <v>4.717456039298466E-06</v>
      </c>
      <c r="D22" s="47"/>
      <c r="E22" s="47" t="str">
        <f>'[2]1100'!$D12</f>
        <v>0,00</v>
      </c>
      <c r="F22" s="47" t="str">
        <f>'[1]1100'!$D12</f>
        <v>0,00</v>
      </c>
      <c r="G22" s="47" t="str">
        <f>'[3]1100'!$D12</f>
        <v>20.024,67</v>
      </c>
      <c r="H22" s="47" t="str">
        <f>'[4]1100'!$D12</f>
        <v>29.448,92</v>
      </c>
      <c r="I22" s="47" t="str">
        <f>'[5]1100'!$D12</f>
        <v>0,00</v>
      </c>
      <c r="J22" s="47" t="str">
        <f>'[6]1100'!$D12</f>
        <v>0,00</v>
      </c>
      <c r="K22" s="47" t="str">
        <f>'[7]1100'!$D12</f>
        <v>0,00</v>
      </c>
      <c r="L22" s="47" t="str">
        <f>'[8]1100'!$D12</f>
        <v>0,00</v>
      </c>
      <c r="M22" s="47" t="str">
        <f>'[9]1100'!$D12</f>
        <v>0,00</v>
      </c>
      <c r="N22" s="33"/>
      <c r="O22" s="4" t="s">
        <v>109</v>
      </c>
      <c r="P22" s="120">
        <f t="shared" si="2"/>
        <v>-1577992898.71</v>
      </c>
      <c r="Q22" s="36">
        <f t="shared" si="3"/>
        <v>-0.15046638277088004</v>
      </c>
      <c r="R22" s="46">
        <f>R23+R24</f>
        <v>-1613486802.41</v>
      </c>
      <c r="S22" s="46" t="str">
        <f>'[2]1100'!$L12</f>
        <v>236.766,64</v>
      </c>
      <c r="T22" s="46" t="str">
        <f>'[1]1100'!$L12</f>
        <v>1.465.971,96</v>
      </c>
      <c r="U22" s="46" t="str">
        <f>'[3]1100'!$L12</f>
        <v>3.487.081,24</v>
      </c>
      <c r="V22" s="46" t="str">
        <f>'[4]1100'!$L12</f>
        <v>6.645.608,99</v>
      </c>
      <c r="W22" s="46" t="str">
        <f>'[5]1100'!$L12</f>
        <v>0,00</v>
      </c>
      <c r="X22" s="46" t="str">
        <f>'[6]1100'!$L12</f>
        <v>0,00</v>
      </c>
      <c r="Y22" s="46" t="str">
        <f>'[7]1100'!$L12</f>
        <v>0,00</v>
      </c>
      <c r="Z22" s="46" t="str">
        <f>'[8]1100'!$L12</f>
        <v>0,00</v>
      </c>
      <c r="AA22" s="46" t="str">
        <f>'[9]1100'!$L12</f>
        <v>23.658.474,87</v>
      </c>
    </row>
    <row r="23" spans="1:27" s="34" customFormat="1" ht="18" customHeight="1">
      <c r="A23" s="33" t="s">
        <v>62</v>
      </c>
      <c r="B23" s="117">
        <f t="shared" si="0"/>
        <v>7034670.909999999</v>
      </c>
      <c r="C23" s="37">
        <f t="shared" si="1"/>
        <v>0.0006707770907439046</v>
      </c>
      <c r="D23" s="47">
        <f>'[10]1100'!$D13</f>
        <v>0</v>
      </c>
      <c r="E23" s="47" t="str">
        <f>'[2]1100'!$D13</f>
        <v>0,00</v>
      </c>
      <c r="F23" s="47" t="str">
        <f>'[1]1100'!$D13</f>
        <v>0,00</v>
      </c>
      <c r="G23" s="47" t="str">
        <f>'[3]1100'!$D13</f>
        <v>52.120,55</v>
      </c>
      <c r="H23" s="47" t="str">
        <f>'[4]1100'!$D13</f>
        <v>107.848,18</v>
      </c>
      <c r="I23" s="47" t="str">
        <f>'[5]1100'!$D13</f>
        <v>1.867.831,00</v>
      </c>
      <c r="J23" s="47" t="str">
        <f>'[6]1100'!$D13</f>
        <v>2.565.855,20</v>
      </c>
      <c r="K23" s="47" t="str">
        <f>'[7]1100'!$D13</f>
        <v>242.141,77</v>
      </c>
      <c r="L23" s="47" t="str">
        <f>'[8]1100'!$D13</f>
        <v>986.512,59</v>
      </c>
      <c r="M23" s="47" t="str">
        <f>'[9]1100'!$D13</f>
        <v>1.212.361,62</v>
      </c>
      <c r="N23" s="33"/>
      <c r="O23" s="1" t="s">
        <v>110</v>
      </c>
      <c r="P23" s="117">
        <f t="shared" si="2"/>
        <v>38634559.42</v>
      </c>
      <c r="Q23" s="37">
        <f t="shared" si="3"/>
        <v>0.003683921778498679</v>
      </c>
      <c r="R23" s="46"/>
      <c r="S23" s="46" t="str">
        <f>'[2]1100'!$L13</f>
        <v>236.766,64</v>
      </c>
      <c r="T23" s="46" t="str">
        <f>'[1]1100'!$L13</f>
        <v>1.465.971,96</v>
      </c>
      <c r="U23" s="46" t="str">
        <f>'[3]1100'!$L13</f>
        <v>5.382.709,33</v>
      </c>
      <c r="V23" s="46">
        <f>'[4]1100'!$L13</f>
        <v>7890636.62</v>
      </c>
      <c r="W23" s="46" t="str">
        <f>'[5]1100'!$L13</f>
        <v>0,00</v>
      </c>
      <c r="X23" s="46" t="str">
        <f>'[6]1100'!$L13</f>
        <v>0,00</v>
      </c>
      <c r="Y23" s="46" t="str">
        <f>'[7]1100'!$L13</f>
        <v>0,00</v>
      </c>
      <c r="Z23" s="46" t="str">
        <f>'[8]1100'!$L13</f>
        <v>0,00</v>
      </c>
      <c r="AA23" s="46" t="str">
        <f>'[9]1100'!$L13</f>
        <v>23.658.474,87</v>
      </c>
    </row>
    <row r="24" spans="1:27" s="34" customFormat="1" ht="18" customHeight="1">
      <c r="A24" s="33" t="s">
        <v>63</v>
      </c>
      <c r="B24" s="117">
        <f t="shared" si="0"/>
        <v>275699318.4</v>
      </c>
      <c r="C24" s="37">
        <f t="shared" si="1"/>
        <v>0.026288761632550832</v>
      </c>
      <c r="D24" s="47">
        <f>'[10]1100'!$D15</f>
        <v>274723364.71</v>
      </c>
      <c r="E24" s="47" t="str">
        <f>'[2]1100'!$D14</f>
        <v>0,00</v>
      </c>
      <c r="F24" s="47" t="str">
        <f>'[1]1100'!$D14</f>
        <v>0,00</v>
      </c>
      <c r="G24" s="47" t="str">
        <f>'[3]1100'!$D14</f>
        <v>0,00</v>
      </c>
      <c r="H24" s="47" t="str">
        <f>'[4]1100'!$D14</f>
        <v>0,00</v>
      </c>
      <c r="I24" s="47" t="str">
        <f>'[5]1100'!$D14</f>
        <v>1.671,00</v>
      </c>
      <c r="J24" s="47" t="str">
        <f>'[6]1100'!$D14</f>
        <v>0,00</v>
      </c>
      <c r="K24" s="47" t="str">
        <f>'[7]1100'!$D14</f>
        <v>0,00</v>
      </c>
      <c r="L24" s="47" t="str">
        <f>'[8]1100'!$D14</f>
        <v>0,00</v>
      </c>
      <c r="M24" s="47" t="str">
        <f>'[9]1100'!$D14</f>
        <v>974.282,69</v>
      </c>
      <c r="N24" s="33"/>
      <c r="O24" s="1" t="s">
        <v>111</v>
      </c>
      <c r="P24" s="117">
        <f t="shared" si="2"/>
        <v>-1616627458.13</v>
      </c>
      <c r="Q24" s="37">
        <f t="shared" si="3"/>
        <v>-0.15415030454937872</v>
      </c>
      <c r="R24" s="46">
        <f>-'[10]1100'!$D3</f>
        <v>-1613486802.41</v>
      </c>
      <c r="S24" s="46" t="str">
        <f>'[2]1100'!$L14</f>
        <v>0,00</v>
      </c>
      <c r="T24" s="46" t="str">
        <f>'[1]1100'!$L14</f>
        <v>0,00</v>
      </c>
      <c r="U24" s="46" t="str">
        <f>'[3]1100'!$L14</f>
        <v>-1.895.628,09</v>
      </c>
      <c r="V24" s="46" t="str">
        <f>'[4]1100'!$L14</f>
        <v>-1.245.027,63</v>
      </c>
      <c r="W24" s="46" t="str">
        <f>'[5]1100'!$L14</f>
        <v>0,00</v>
      </c>
      <c r="X24" s="46" t="str">
        <f>'[6]1100'!$L14</f>
        <v>0,00</v>
      </c>
      <c r="Y24" s="46" t="str">
        <f>'[7]1100'!$L14</f>
        <v>0,00</v>
      </c>
      <c r="Z24" s="46" t="str">
        <f>'[8]1100'!$L14</f>
        <v>0,00</v>
      </c>
      <c r="AA24" s="46" t="str">
        <f>'[9]1100'!$L14</f>
        <v>0,00</v>
      </c>
    </row>
    <row r="25" spans="1:27" s="34" customFormat="1" ht="18" customHeight="1">
      <c r="A25" s="33" t="s">
        <v>64</v>
      </c>
      <c r="B25" s="117">
        <f t="shared" si="0"/>
        <v>11970671.17</v>
      </c>
      <c r="C25" s="37">
        <f t="shared" si="1"/>
        <v>0.001141439604552096</v>
      </c>
      <c r="D25" s="47">
        <f>'[10]1100'!$D16</f>
        <v>12.02</v>
      </c>
      <c r="E25" s="47" t="str">
        <f>'[2]1100'!$D15</f>
        <v>0,00</v>
      </c>
      <c r="F25" s="47" t="str">
        <f>'[1]1100'!$D15</f>
        <v>0,00</v>
      </c>
      <c r="G25" s="47" t="str">
        <f>'[3]1100'!$D15</f>
        <v>0,00</v>
      </c>
      <c r="H25" s="47" t="str">
        <f>'[4]1100'!$D15</f>
        <v>0,00</v>
      </c>
      <c r="I25" s="47" t="str">
        <f>'[5]1100'!$D15</f>
        <v>11.400.214,00</v>
      </c>
      <c r="J25" s="47" t="str">
        <f>'[6]1100'!$D15</f>
        <v>0,00</v>
      </c>
      <c r="K25" s="47" t="str">
        <f>'[7]1100'!$D15</f>
        <v>0,00</v>
      </c>
      <c r="L25" s="47" t="str">
        <f>'[8]1100'!$D15</f>
        <v>570.445,15</v>
      </c>
      <c r="M25" s="47" t="str">
        <f>'[9]1100'!$D15</f>
        <v>0,00</v>
      </c>
      <c r="N25" s="33"/>
      <c r="O25" s="4" t="s">
        <v>112</v>
      </c>
      <c r="P25" s="120">
        <f t="shared" si="2"/>
        <v>-44847384.77999702</v>
      </c>
      <c r="Q25" s="36">
        <f t="shared" si="3"/>
        <v>-0.004276333417023892</v>
      </c>
      <c r="R25" s="46">
        <f>'[10]1100'!$L51-'[10]1100'!$D61</f>
        <v>-83644918.86999702</v>
      </c>
      <c r="S25" s="46" t="str">
        <f>'[2]1100'!$L15</f>
        <v>258.775,28</v>
      </c>
      <c r="T25" s="46" t="str">
        <f>'[1]1100'!$L15</f>
        <v>-413.007,23</v>
      </c>
      <c r="U25" s="46" t="str">
        <f>'[3]1100'!$L15</f>
        <v>1.238.796,23</v>
      </c>
      <c r="V25" s="46">
        <f>'[4]1100'!$L15</f>
        <v>-5712.46</v>
      </c>
      <c r="W25" s="46" t="str">
        <f>'[5]1100'!$L15</f>
        <v>18.197.763,00</v>
      </c>
      <c r="X25" s="46" t="str">
        <f>'[6]1100'!$L15</f>
        <v>30.232.374,06</v>
      </c>
      <c r="Y25" s="46" t="str">
        <f>'[7]1100'!$L15</f>
        <v>-18.854.891,64</v>
      </c>
      <c r="Z25" s="46" t="str">
        <f>'[8]1100'!$L15</f>
        <v>10.939.194,91</v>
      </c>
      <c r="AA25" s="46" t="str">
        <f>'[9]1100'!$L15</f>
        <v>-2.795.758,06</v>
      </c>
    </row>
    <row r="26" spans="1:27" s="34" customFormat="1" ht="18" customHeight="1">
      <c r="A26" s="33" t="s">
        <v>65</v>
      </c>
      <c r="B26" s="117">
        <f t="shared" si="0"/>
        <v>-5181303.87</v>
      </c>
      <c r="C26" s="37">
        <f t="shared" si="1"/>
        <v>-0.0004940529529587809</v>
      </c>
      <c r="D26" s="47">
        <f>'[10]1100'!$D18</f>
        <v>0</v>
      </c>
      <c r="E26" s="47" t="str">
        <f>'[2]1100'!$D16</f>
        <v>0,00</v>
      </c>
      <c r="F26" s="47" t="str">
        <f>'[1]1100'!$D16</f>
        <v>0,00</v>
      </c>
      <c r="G26" s="47" t="str">
        <f>'[3]1100'!$D16</f>
        <v>-313.309,03</v>
      </c>
      <c r="H26" s="47" t="str">
        <f>'[4]1100'!$D16</f>
        <v>-89.027,96</v>
      </c>
      <c r="I26" s="47" t="str">
        <f>'[5]1100'!$D16</f>
        <v>-1.871.792,00</v>
      </c>
      <c r="J26" s="47" t="str">
        <f>'[6]1100'!$D16</f>
        <v>-900.379,13</v>
      </c>
      <c r="K26" s="47" t="str">
        <f>'[7]1100'!$D16</f>
        <v>0,00</v>
      </c>
      <c r="L26" s="47" t="str">
        <f>'[8]1100'!$D16</f>
        <v>-664.441,22</v>
      </c>
      <c r="M26" s="47" t="str">
        <f>'[9]1100'!$D16</f>
        <v>-1.342.354,53</v>
      </c>
      <c r="N26" s="33"/>
      <c r="O26" s="30" t="s">
        <v>2</v>
      </c>
      <c r="P26" s="31">
        <f t="shared" si="2"/>
        <v>168997927.15</v>
      </c>
      <c r="Q26" s="32">
        <f t="shared" si="3"/>
        <v>0.016114462121359897</v>
      </c>
      <c r="R26" s="46"/>
      <c r="S26" s="46" t="str">
        <f>'[2]1100'!$L16</f>
        <v>0,00</v>
      </c>
      <c r="T26" s="46" t="str">
        <f>'[1]1100'!$L16</f>
        <v>0,00</v>
      </c>
      <c r="U26" s="46" t="str">
        <f>'[3]1100'!$L16</f>
        <v>0,00</v>
      </c>
      <c r="V26" s="46" t="str">
        <f>'[4]1100'!$L16</f>
        <v>0,00</v>
      </c>
      <c r="W26" s="46" t="str">
        <f>'[5]1100'!$L16</f>
        <v>168.427.482,00</v>
      </c>
      <c r="X26" s="46" t="str">
        <f>'[6]1100'!$L16</f>
        <v>0,00</v>
      </c>
      <c r="Y26" s="46" t="str">
        <f>'[7]1100'!$L16</f>
        <v>0,00</v>
      </c>
      <c r="Z26" s="46" t="str">
        <f>'[8]1100'!$L16</f>
        <v>570.445,15</v>
      </c>
      <c r="AA26" s="46" t="str">
        <f>'[9]1100'!$L16</f>
        <v>0,00</v>
      </c>
    </row>
    <row r="27" spans="1:27" s="34" customFormat="1" ht="18" customHeight="1">
      <c r="A27" s="33" t="s">
        <v>66</v>
      </c>
      <c r="B27" s="117">
        <f t="shared" si="0"/>
        <v>161229312.02</v>
      </c>
      <c r="C27" s="37">
        <f t="shared" si="1"/>
        <v>0.015373701235359832</v>
      </c>
      <c r="D27" s="47">
        <f>'[10]1100'!$D17</f>
        <v>160727397.75</v>
      </c>
      <c r="E27" s="47" t="str">
        <f>'[2]1100'!$D17</f>
        <v>0,00</v>
      </c>
      <c r="F27" s="47" t="str">
        <f>'[1]1100'!$D17</f>
        <v>126.328,72</v>
      </c>
      <c r="G27" s="47" t="str">
        <f>'[3]1100'!$D17</f>
        <v>375.585,55</v>
      </c>
      <c r="H27" s="47" t="str">
        <f>'[4]1100'!$D17</f>
        <v>0,00</v>
      </c>
      <c r="I27" s="47" t="str">
        <f>'[5]1100'!$D17</f>
        <v>0,00</v>
      </c>
      <c r="J27" s="47" t="str">
        <f>'[6]1100'!$D17</f>
        <v>0,00</v>
      </c>
      <c r="K27" s="47" t="str">
        <f>'[7]1100'!$D17</f>
        <v>0,00</v>
      </c>
      <c r="L27" s="47" t="str">
        <f>'[8]1100'!$D17</f>
        <v>0,00</v>
      </c>
      <c r="M27" s="47" t="str">
        <f>'[9]1100'!$D17</f>
        <v>0,00</v>
      </c>
      <c r="N27" s="33"/>
      <c r="O27" s="30" t="s">
        <v>3</v>
      </c>
      <c r="P27" s="31">
        <f t="shared" si="2"/>
        <v>5919694.84</v>
      </c>
      <c r="Q27" s="32">
        <f t="shared" si="3"/>
        <v>0.000564460759240677</v>
      </c>
      <c r="R27" s="46"/>
      <c r="S27" s="46" t="str">
        <f>'[2]1100'!$L17</f>
        <v>0,00</v>
      </c>
      <c r="T27" s="46" t="str">
        <f>'[1]1100'!$L17</f>
        <v>0,00</v>
      </c>
      <c r="U27" s="46" t="str">
        <f>'[3]1100'!$L17</f>
        <v>0,00</v>
      </c>
      <c r="V27" s="46" t="str">
        <f>'[4]1100'!$L17</f>
        <v>0,00</v>
      </c>
      <c r="W27" s="46" t="str">
        <f>'[5]1100'!$L17</f>
        <v>1.937.296,00</v>
      </c>
      <c r="X27" s="46" t="str">
        <f>'[6]1100'!$L17</f>
        <v>3.982.398,84</v>
      </c>
      <c r="Y27" s="46" t="str">
        <f>'[7]1100'!$L17</f>
        <v>0,00</v>
      </c>
      <c r="Z27" s="46" t="str">
        <f>'[8]1100'!$L17</f>
        <v>0,00</v>
      </c>
      <c r="AA27" s="46" t="str">
        <f>'[9]1100'!$L17</f>
        <v>0,00</v>
      </c>
    </row>
    <row r="28" spans="1:27" s="34" customFormat="1" ht="18" customHeight="1">
      <c r="A28" s="64" t="s">
        <v>67</v>
      </c>
      <c r="B28" s="35">
        <f t="shared" si="0"/>
        <v>3047401128.87</v>
      </c>
      <c r="C28" s="36">
        <f t="shared" si="1"/>
        <v>0.29057888985927127</v>
      </c>
      <c r="D28" s="47">
        <f>'[10]1100'!$D5</f>
        <v>1991159431.86</v>
      </c>
      <c r="E28" s="47" t="str">
        <f>'[2]1100'!$D18</f>
        <v>516.324,64</v>
      </c>
      <c r="F28" s="47" t="str">
        <f>'[1]1100'!$D18</f>
        <v>926.636,01</v>
      </c>
      <c r="G28" s="47" t="str">
        <f>'[3]1100'!$D18</f>
        <v>11.030.096,79</v>
      </c>
      <c r="H28" s="47">
        <f>'[4]1100'!$D18</f>
        <v>9215540.82</v>
      </c>
      <c r="I28" s="47" t="str">
        <f>'[5]1100'!$D18</f>
        <v>365.375.284,00</v>
      </c>
      <c r="J28" s="47" t="str">
        <f>'[6]1100'!$D18</f>
        <v>312.685.694,43</v>
      </c>
      <c r="K28" s="47" t="str">
        <f>'[7]1100'!$D18</f>
        <v>163.245.706,00</v>
      </c>
      <c r="L28" s="47" t="str">
        <f>'[8]1100'!$D18</f>
        <v>96.866.436,44</v>
      </c>
      <c r="M28" s="47" t="str">
        <f>'[9]1100'!$D18</f>
        <v>96.379.977,88</v>
      </c>
      <c r="N28" s="33"/>
      <c r="O28" s="30" t="s">
        <v>113</v>
      </c>
      <c r="P28" s="31">
        <f t="shared" si="2"/>
        <v>5354657902.96</v>
      </c>
      <c r="Q28" s="32">
        <f t="shared" si="3"/>
        <v>0.5105827829089401</v>
      </c>
      <c r="R28" s="46">
        <f>R29+R34+R39</f>
        <v>4758388442.53</v>
      </c>
      <c r="S28" s="46" t="str">
        <f>'[2]1100'!$L18</f>
        <v>0,00</v>
      </c>
      <c r="T28" s="46" t="str">
        <f>'[1]1100'!$L18</f>
        <v>0,00</v>
      </c>
      <c r="U28" s="46" t="str">
        <f>'[3]1100'!$L18</f>
        <v>0,00</v>
      </c>
      <c r="V28" s="46" t="str">
        <f>'[4]1100'!$L18</f>
        <v>0,00</v>
      </c>
      <c r="W28" s="46" t="str">
        <f>'[5]1100'!$L18</f>
        <v>197.188.507,00</v>
      </c>
      <c r="X28" s="46" t="str">
        <f>'[6]1100'!$L18</f>
        <v>163.436.025,37</v>
      </c>
      <c r="Y28" s="46" t="str">
        <f>'[7]1100'!$L18</f>
        <v>106.126.819,56</v>
      </c>
      <c r="Z28" s="46" t="str">
        <f>'[8]1100'!$L18</f>
        <v>57.396.655,97</v>
      </c>
      <c r="AA28" s="46" t="str">
        <f>'[9]1100'!$L18</f>
        <v>72.121.452,53</v>
      </c>
    </row>
    <row r="29" spans="1:27" s="34" customFormat="1" ht="18" customHeight="1">
      <c r="A29" s="33" t="s">
        <v>68</v>
      </c>
      <c r="B29" s="117">
        <f t="shared" si="0"/>
        <v>2045912133.9899998</v>
      </c>
      <c r="C29" s="37">
        <f t="shared" si="1"/>
        <v>0.1950838932926666</v>
      </c>
      <c r="D29" s="47">
        <f>'[10]1100'!$D6+'[10]1100'!$D7</f>
        <v>1083305647.57</v>
      </c>
      <c r="E29" s="47" t="str">
        <f>'[2]1100'!$D19</f>
        <v>0,00</v>
      </c>
      <c r="F29" s="47" t="str">
        <f>'[1]1100'!$D19</f>
        <v>0,00</v>
      </c>
      <c r="G29" s="47">
        <f>'[3]1100'!$D19</f>
        <v>9983579.77</v>
      </c>
      <c r="H29" s="47">
        <f>'[4]1100'!$D19</f>
        <v>6794296.15</v>
      </c>
      <c r="I29" s="47" t="str">
        <f>'[5]1100'!$D19</f>
        <v>376.733.836,00</v>
      </c>
      <c r="J29" s="47" t="str">
        <f>'[6]1100'!$D19</f>
        <v>260.147.118,86</v>
      </c>
      <c r="K29" s="47" t="str">
        <f>'[7]1100'!$D19</f>
        <v>155.620.515,00</v>
      </c>
      <c r="L29" s="47" t="str">
        <f>'[8]1100'!$D19</f>
        <v>77.349.360,07</v>
      </c>
      <c r="M29" s="47">
        <f>'[9]1100'!$D19</f>
        <v>75977780.57</v>
      </c>
      <c r="N29" s="33"/>
      <c r="O29" s="4" t="s">
        <v>114</v>
      </c>
      <c r="P29" s="120">
        <f t="shared" si="2"/>
        <v>2874612177.1899996</v>
      </c>
      <c r="Q29" s="36">
        <f t="shared" si="3"/>
        <v>0.27410294211367875</v>
      </c>
      <c r="R29" s="46">
        <f>R30+R31+R32+R33</f>
        <v>2537838512.72</v>
      </c>
      <c r="S29" s="46" t="str">
        <f>'[2]1100'!$L19</f>
        <v>0,00</v>
      </c>
      <c r="T29" s="46" t="str">
        <f>'[1]1100'!$L19</f>
        <v>0,00</v>
      </c>
      <c r="U29" s="46" t="str">
        <f>'[3]1100'!$L19</f>
        <v>0,00</v>
      </c>
      <c r="V29" s="46" t="str">
        <f>'[4]1100'!$L19</f>
        <v>0,00</v>
      </c>
      <c r="W29" s="46" t="str">
        <f>'[5]1100'!$L19</f>
        <v>123.956.877,00</v>
      </c>
      <c r="X29" s="46" t="str">
        <f>'[6]1100'!$L19</f>
        <v>99.166.997,22</v>
      </c>
      <c r="Y29" s="46" t="str">
        <f>'[7]1100'!$L19</f>
        <v>87.806.269,76</v>
      </c>
      <c r="Z29" s="46" t="str">
        <f>'[8]1100'!$L19</f>
        <v>25.843.520,49</v>
      </c>
      <c r="AA29" s="46" t="str">
        <f>'[9]1100'!$L19</f>
        <v>0,00</v>
      </c>
    </row>
    <row r="30" spans="1:27" s="34" customFormat="1" ht="18" customHeight="1">
      <c r="A30" s="33" t="s">
        <v>69</v>
      </c>
      <c r="B30" s="117">
        <f t="shared" si="0"/>
        <v>360122365.17</v>
      </c>
      <c r="C30" s="37">
        <f t="shared" si="1"/>
        <v>0.03433875379687757</v>
      </c>
      <c r="D30" s="47">
        <f>'[10]1100'!$D8</f>
        <v>306421123.7</v>
      </c>
      <c r="E30" s="47" t="str">
        <f>'[2]1100'!$D20</f>
        <v>0,00</v>
      </c>
      <c r="F30" s="47" t="str">
        <f>'[1]1100'!$D20</f>
        <v>0,00</v>
      </c>
      <c r="G30" s="47" t="str">
        <f>'[3]1100'!$D20</f>
        <v>883.352,46</v>
      </c>
      <c r="H30" s="47" t="str">
        <f>'[4]1100'!$D20</f>
        <v>7.704.496,74</v>
      </c>
      <c r="I30" s="47" t="str">
        <f>'[5]1100'!$D20</f>
        <v>0,00</v>
      </c>
      <c r="J30" s="47" t="str">
        <f>'[6]1100'!$D20</f>
        <v>14.314.636,51</v>
      </c>
      <c r="K30" s="47" t="str">
        <f>'[7]1100'!$D20</f>
        <v>1.624.824,00</v>
      </c>
      <c r="L30" s="47" t="str">
        <f>'[8]1100'!$D20</f>
        <v>17.632.341,72</v>
      </c>
      <c r="M30" s="47" t="str">
        <f>'[9]1100'!$D20</f>
        <v>11.541.590,04</v>
      </c>
      <c r="N30" s="33"/>
      <c r="O30" s="1" t="s">
        <v>115</v>
      </c>
      <c r="P30" s="117">
        <f t="shared" si="2"/>
        <v>2357809814.3599997</v>
      </c>
      <c r="Q30" s="37">
        <f t="shared" si="3"/>
        <v>0.22482427792828003</v>
      </c>
      <c r="R30" s="46">
        <f>'[10]1100'!$L21+'[10]1100'!$L22+'[10]1100'!$L23+'[10]1100'!$L24</f>
        <v>2021036149.8899999</v>
      </c>
      <c r="S30" s="46" t="str">
        <f>'[2]1100'!$L20</f>
        <v>0,00</v>
      </c>
      <c r="T30" s="46" t="str">
        <f>'[1]1100'!$L20</f>
        <v>0,00</v>
      </c>
      <c r="U30" s="46" t="str">
        <f>'[3]1100'!$L20</f>
        <v>0,00</v>
      </c>
      <c r="V30" s="46" t="str">
        <f>'[4]1100'!$L20</f>
        <v>0,00</v>
      </c>
      <c r="W30" s="46" t="str">
        <f>'[5]1100'!$L20</f>
        <v>123.956.877,00</v>
      </c>
      <c r="X30" s="46" t="str">
        <f>'[6]1100'!$L20</f>
        <v>99.166.997,22</v>
      </c>
      <c r="Y30" s="46" t="str">
        <f>'[7]1100'!$L20</f>
        <v>87.806.269,76</v>
      </c>
      <c r="Z30" s="46" t="str">
        <f>'[8]1100'!$L20</f>
        <v>25.843.520,49</v>
      </c>
      <c r="AA30" s="46" t="str">
        <f>'[9]1100'!$L20</f>
        <v>0,00</v>
      </c>
    </row>
    <row r="31" spans="1:27" s="34" customFormat="1" ht="18" customHeight="1">
      <c r="A31" s="33" t="s">
        <v>70</v>
      </c>
      <c r="B31" s="117">
        <f t="shared" si="0"/>
        <v>460677499.09000003</v>
      </c>
      <c r="C31" s="37">
        <f t="shared" si="1"/>
        <v>0.04392698913200021</v>
      </c>
      <c r="D31" s="47">
        <f>'[10]1100'!$D10</f>
        <v>343326310.2</v>
      </c>
      <c r="E31" s="47" t="str">
        <f>'[2]1100'!$D21</f>
        <v>0,00</v>
      </c>
      <c r="F31" s="47" t="str">
        <f>'[1]1100'!$D21</f>
        <v>0,00</v>
      </c>
      <c r="G31" s="47" t="str">
        <f>'[3]1100'!$D21</f>
        <v>3.744.574,68</v>
      </c>
      <c r="H31" s="47" t="str">
        <f>'[4]1100'!$D21</f>
        <v>507.877,75</v>
      </c>
      <c r="I31" s="47" t="str">
        <f>'[5]1100'!$D21</f>
        <v>47.616.572,00</v>
      </c>
      <c r="J31" s="47" t="str">
        <f>'[6]1100'!$D21</f>
        <v>26.175.912,68</v>
      </c>
      <c r="K31" s="47" t="str">
        <f>'[7]1100'!$D21</f>
        <v>20.945.434,00</v>
      </c>
      <c r="L31" s="47" t="str">
        <f>'[8]1100'!$D21</f>
        <v>7.836.218,35</v>
      </c>
      <c r="M31" s="47" t="str">
        <f>'[9]1100'!$D21</f>
        <v>10.524.599,43</v>
      </c>
      <c r="N31" s="33"/>
      <c r="O31" s="1" t="s">
        <v>116</v>
      </c>
      <c r="P31" s="117">
        <f t="shared" si="2"/>
        <v>516802362.83</v>
      </c>
      <c r="Q31" s="37">
        <f t="shared" si="3"/>
        <v>0.049278664185398724</v>
      </c>
      <c r="R31" s="46">
        <f>'[10]1100'!$L25</f>
        <v>516802362.83</v>
      </c>
      <c r="S31" s="46" t="str">
        <f>'[2]1100'!$L21</f>
        <v>0,00</v>
      </c>
      <c r="T31" s="46" t="str">
        <f>'[1]1100'!$L21</f>
        <v>0,00</v>
      </c>
      <c r="U31" s="46" t="str">
        <f>'[3]1100'!$L21</f>
        <v>0,00</v>
      </c>
      <c r="V31" s="46" t="str">
        <f>'[4]1100'!$L21</f>
        <v>0,00</v>
      </c>
      <c r="W31" s="46" t="str">
        <f>'[5]1100'!$L21</f>
        <v>0,00</v>
      </c>
      <c r="X31" s="46" t="str">
        <f>'[6]1100'!$L21</f>
        <v>0,00</v>
      </c>
      <c r="Y31" s="46" t="str">
        <f>'[7]1100'!$L21</f>
        <v>0,00</v>
      </c>
      <c r="Z31" s="46" t="str">
        <f>'[8]1100'!$L21</f>
        <v>0,00</v>
      </c>
      <c r="AA31" s="46" t="str">
        <f>'[9]1100'!$L21</f>
        <v>0,00</v>
      </c>
    </row>
    <row r="32" spans="1:27" s="34" customFormat="1" ht="18" customHeight="1">
      <c r="A32" s="33" t="s">
        <v>71</v>
      </c>
      <c r="B32" s="117">
        <f t="shared" si="0"/>
        <v>567946494.89</v>
      </c>
      <c r="C32" s="37">
        <f t="shared" si="1"/>
        <v>0.0541554114491636</v>
      </c>
      <c r="D32" s="47">
        <f>'[10]1100'!$D9+'[10]1100'!$D11+'[10]1100'!$D12</f>
        <v>258106350.39000002</v>
      </c>
      <c r="E32" s="47" t="str">
        <f>'[2]1100'!$D22</f>
        <v>598.697,43</v>
      </c>
      <c r="F32" s="47" t="str">
        <f>'[1]1100'!$D22</f>
        <v>1.207.382,50</v>
      </c>
      <c r="G32" s="47" t="str">
        <f>'[3]1100'!$D22</f>
        <v>1.182.763,48</v>
      </c>
      <c r="H32" s="47" t="str">
        <f>'[4]1100'!$D22</f>
        <v>1.556.529,43</v>
      </c>
      <c r="I32" s="47" t="str">
        <f>'[5]1100'!$D22</f>
        <v>97.498.606,00</v>
      </c>
      <c r="J32" s="47" t="str">
        <f>'[6]1100'!$D22</f>
        <v>120.443.157,39</v>
      </c>
      <c r="K32" s="47" t="str">
        <f>'[7]1100'!$D22</f>
        <v>41.727.585,00</v>
      </c>
      <c r="L32" s="47" t="str">
        <f>'[8]1100'!$D22</f>
        <v>30.107.987,91</v>
      </c>
      <c r="M32" s="47" t="str">
        <f>'[9]1100'!$D22</f>
        <v>15.517.435,36</v>
      </c>
      <c r="N32" s="33"/>
      <c r="O32" s="1" t="s">
        <v>117</v>
      </c>
      <c r="P32" s="117">
        <f t="shared" si="2"/>
        <v>0</v>
      </c>
      <c r="Q32" s="37" t="str">
        <f t="shared" si="3"/>
        <v>--</v>
      </c>
      <c r="R32" s="46"/>
      <c r="S32" s="46" t="str">
        <f>'[2]1100'!$L22</f>
        <v>0,00</v>
      </c>
      <c r="T32" s="46" t="str">
        <f>'[1]1100'!$L22</f>
        <v>0,00</v>
      </c>
      <c r="U32" s="46" t="str">
        <f>'[3]1100'!$L22</f>
        <v>0,00</v>
      </c>
      <c r="V32" s="46" t="str">
        <f>'[4]1100'!$L22</f>
        <v>0,00</v>
      </c>
      <c r="W32" s="46" t="str">
        <f>'[5]1100'!$L22</f>
        <v>0,00</v>
      </c>
      <c r="X32" s="46" t="str">
        <f>'[6]1100'!$L22</f>
        <v>0,00</v>
      </c>
      <c r="Y32" s="46" t="str">
        <f>'[7]1100'!$L22</f>
        <v>0,00</v>
      </c>
      <c r="Z32" s="46" t="str">
        <f>'[8]1100'!$L22</f>
        <v>0,00</v>
      </c>
      <c r="AA32" s="46" t="str">
        <f>'[9]1100'!$L22</f>
        <v>0,00</v>
      </c>
    </row>
    <row r="33" spans="1:27" s="34" customFormat="1" ht="18" customHeight="1">
      <c r="A33" s="33" t="s">
        <v>72</v>
      </c>
      <c r="B33" s="117">
        <f t="shared" si="0"/>
        <v>-387257364.27</v>
      </c>
      <c r="C33" s="37">
        <f t="shared" si="1"/>
        <v>-0.03692615781143672</v>
      </c>
      <c r="D33" s="47">
        <f>'[10]1100'!$D13</f>
        <v>0</v>
      </c>
      <c r="E33" s="47" t="str">
        <f>'[2]1100'!$D23</f>
        <v>-82.372,79</v>
      </c>
      <c r="F33" s="47" t="str">
        <f>'[1]1100'!$D23</f>
        <v>-280.746,49</v>
      </c>
      <c r="G33" s="47">
        <f>'[3]1100'!$D23</f>
        <v>-4764173.59</v>
      </c>
      <c r="H33" s="47" t="str">
        <f>'[4]1100'!$D23</f>
        <v>-7.347.659,26</v>
      </c>
      <c r="I33" s="47" t="str">
        <f>'[5]1100'!$D23</f>
        <v>-156.473.730,00</v>
      </c>
      <c r="J33" s="47" t="str">
        <f>'[6]1100'!$D23</f>
        <v>-108.395.131,01</v>
      </c>
      <c r="K33" s="47" t="str">
        <f>'[7]1100'!$D23</f>
        <v>-56.672.652,00</v>
      </c>
      <c r="L33" s="47" t="str">
        <f>'[8]1100'!$D23</f>
        <v>-36.059.471,61</v>
      </c>
      <c r="M33" s="47" t="str">
        <f>'[9]1100'!$D23</f>
        <v>-17.181.427,52</v>
      </c>
      <c r="N33" s="33"/>
      <c r="O33" s="1" t="s">
        <v>4</v>
      </c>
      <c r="P33" s="117">
        <f t="shared" si="2"/>
        <v>0</v>
      </c>
      <c r="Q33" s="37" t="str">
        <f t="shared" si="3"/>
        <v>--</v>
      </c>
      <c r="R33" s="46"/>
      <c r="S33" s="46" t="str">
        <f>'[2]1100'!$L23</f>
        <v>0,00</v>
      </c>
      <c r="T33" s="46" t="str">
        <f>'[1]1100'!$L23</f>
        <v>0,00</v>
      </c>
      <c r="U33" s="46" t="str">
        <f>'[3]1100'!$L23</f>
        <v>0,00</v>
      </c>
      <c r="V33" s="46" t="str">
        <f>'[4]1100'!$L23</f>
        <v>0,00</v>
      </c>
      <c r="W33" s="46" t="str">
        <f>'[5]1100'!$L23</f>
        <v>0,00</v>
      </c>
      <c r="X33" s="46" t="str">
        <f>'[6]1100'!$L23</f>
        <v>0,00</v>
      </c>
      <c r="Y33" s="46" t="str">
        <f>'[7]1100'!$L23</f>
        <v>0,00</v>
      </c>
      <c r="Z33" s="46" t="str">
        <f>'[8]1100'!$L23</f>
        <v>0,00</v>
      </c>
      <c r="AA33" s="46" t="str">
        <f>'[9]1100'!$L23</f>
        <v>0,00</v>
      </c>
    </row>
    <row r="34" spans="1:27" s="34" customFormat="1" ht="18" customHeight="1">
      <c r="A34" s="64" t="s">
        <v>73</v>
      </c>
      <c r="B34" s="35">
        <f t="shared" si="0"/>
        <v>0</v>
      </c>
      <c r="C34" s="36" t="str">
        <f t="shared" si="1"/>
        <v>--</v>
      </c>
      <c r="D34" s="47"/>
      <c r="E34" s="47" t="str">
        <f>'[2]1100'!$D24</f>
        <v>0,00</v>
      </c>
      <c r="F34" s="47" t="str">
        <f>'[1]1100'!$D24</f>
        <v>0,00</v>
      </c>
      <c r="G34" s="47" t="str">
        <f>'[3]1100'!$D24</f>
        <v>0,00</v>
      </c>
      <c r="H34" s="47" t="str">
        <f>'[4]1100'!$D24</f>
        <v>0,00</v>
      </c>
      <c r="I34" s="47" t="str">
        <f>'[5]1100'!$D24</f>
        <v>0,00</v>
      </c>
      <c r="J34" s="47" t="str">
        <f>'[6]1100'!$D24</f>
        <v>0,00</v>
      </c>
      <c r="K34" s="47" t="str">
        <f>'[7]1100'!$D24</f>
        <v>0,00</v>
      </c>
      <c r="L34" s="47" t="str">
        <f>'[8]1100'!$D24</f>
        <v>0,00</v>
      </c>
      <c r="M34" s="47" t="str">
        <f>'[9]1100'!$D24</f>
        <v>0,00</v>
      </c>
      <c r="N34" s="33"/>
      <c r="O34" s="4" t="s">
        <v>118</v>
      </c>
      <c r="P34" s="120">
        <f t="shared" si="2"/>
        <v>2480045725.78</v>
      </c>
      <c r="Q34" s="36">
        <f t="shared" si="3"/>
        <v>0.2364798407962149</v>
      </c>
      <c r="R34" s="46">
        <f>R35+R36+R37+R38</f>
        <v>2220549929.81</v>
      </c>
      <c r="S34" s="46" t="str">
        <f>'[2]1100'!$L24</f>
        <v>0,00</v>
      </c>
      <c r="T34" s="46" t="str">
        <f>'[1]1100'!$L24</f>
        <v>0,00</v>
      </c>
      <c r="U34" s="46" t="str">
        <f>'[3]1100'!$L24</f>
        <v>0,00</v>
      </c>
      <c r="V34" s="46" t="str">
        <f>'[4]1100'!$L24</f>
        <v>0,00</v>
      </c>
      <c r="W34" s="46" t="str">
        <f>'[5]1100'!$L24</f>
        <v>73.231.630,00</v>
      </c>
      <c r="X34" s="46" t="str">
        <f>'[6]1100'!$L24</f>
        <v>64.269.028,15</v>
      </c>
      <c r="Y34" s="46" t="str">
        <f>'[7]1100'!$L24</f>
        <v>18.320.549,81</v>
      </c>
      <c r="Z34" s="46" t="str">
        <f>'[8]1100'!$L24</f>
        <v>31.553.135,48</v>
      </c>
      <c r="AA34" s="46" t="str">
        <f>'[9]1100'!$L24</f>
        <v>72.121.452,53</v>
      </c>
    </row>
    <row r="35" spans="1:27" s="34" customFormat="1" ht="18" customHeight="1">
      <c r="A35" s="64" t="s">
        <v>74</v>
      </c>
      <c r="B35" s="35">
        <f t="shared" si="0"/>
        <v>725826062.0600001</v>
      </c>
      <c r="C35" s="36">
        <f t="shared" si="1"/>
        <v>0.06920970440886078</v>
      </c>
      <c r="D35" s="47">
        <f>D36+D37+D38+D39</f>
        <v>491776739.89000005</v>
      </c>
      <c r="E35" s="47" t="str">
        <f>'[2]1100'!$D25</f>
        <v>0,00</v>
      </c>
      <c r="F35" s="47" t="str">
        <f>'[1]1100'!$D25</f>
        <v>0,00</v>
      </c>
      <c r="G35" s="47" t="str">
        <f>'[3]1100'!$D25</f>
        <v>0,00</v>
      </c>
      <c r="H35" s="47" t="str">
        <f>'[4]1100'!$D25</f>
        <v>0,00</v>
      </c>
      <c r="I35" s="47" t="str">
        <f>'[5]1100'!$D25</f>
        <v>168.462.942,00</v>
      </c>
      <c r="J35" s="47" t="str">
        <f>'[6]1100'!$D25</f>
        <v>34.465,04</v>
      </c>
      <c r="K35" s="47" t="str">
        <f>'[7]1100'!$D25</f>
        <v>2.242.977,17</v>
      </c>
      <c r="L35" s="47" t="str">
        <f>'[8]1100'!$D25</f>
        <v>62.563.202,14</v>
      </c>
      <c r="M35" s="47" t="str">
        <f>'[9]1100'!$D25</f>
        <v>745.735,82</v>
      </c>
      <c r="N35" s="33"/>
      <c r="O35" s="1" t="s">
        <v>119</v>
      </c>
      <c r="P35" s="117">
        <f t="shared" si="2"/>
        <v>2333967038.62</v>
      </c>
      <c r="Q35" s="37">
        <f t="shared" si="3"/>
        <v>0.22255079734180347</v>
      </c>
      <c r="R35" s="46">
        <f>'[10]1100'!$L28</f>
        <v>2100276216.32</v>
      </c>
      <c r="S35" s="46" t="str">
        <f>'[2]1100'!$L25</f>
        <v>0,00</v>
      </c>
      <c r="T35" s="46" t="str">
        <f>'[1]1100'!$L25</f>
        <v>0,00</v>
      </c>
      <c r="U35" s="46" t="str">
        <f>'[3]1100'!$L25</f>
        <v>0,00</v>
      </c>
      <c r="V35" s="46" t="str">
        <f>'[4]1100'!$L25</f>
        <v>0,00</v>
      </c>
      <c r="W35" s="46" t="str">
        <f>'[5]1100'!$L25</f>
        <v>66.075.974,00</v>
      </c>
      <c r="X35" s="46" t="str">
        <f>'[6]1100'!$L25</f>
        <v>50.171.631,91</v>
      </c>
      <c r="Y35" s="46">
        <f>'[7]1100'!$L25</f>
        <v>13768628.379999999</v>
      </c>
      <c r="Z35" s="46" t="str">
        <f>'[8]1100'!$L25</f>
        <v>31.553.135,48</v>
      </c>
      <c r="AA35" s="46" t="str">
        <f>'[9]1100'!$L25</f>
        <v>72.121.452,53</v>
      </c>
    </row>
    <row r="36" spans="1:27" s="34" customFormat="1" ht="18" customHeight="1">
      <c r="A36" s="33" t="s">
        <v>75</v>
      </c>
      <c r="B36" s="117">
        <f t="shared" si="0"/>
        <v>434059604.12000006</v>
      </c>
      <c r="C36" s="37">
        <f t="shared" si="1"/>
        <v>0.04138889255603637</v>
      </c>
      <c r="D36" s="47">
        <f>'[10]1100'!$D29+'[10]1100'!$D30+'[10]1100'!$D31+'[10]1100'!$D36+'[10]1100'!$D37+'[10]1100'!$D38</f>
        <v>369797889.70000005</v>
      </c>
      <c r="E36" s="47" t="str">
        <f>'[2]1100'!$D26</f>
        <v>0,00</v>
      </c>
      <c r="F36" s="47" t="str">
        <f>'[1]1100'!$D26</f>
        <v>0,00</v>
      </c>
      <c r="G36" s="47" t="str">
        <f>'[3]1100'!$D26</f>
        <v>0,00</v>
      </c>
      <c r="H36" s="47" t="str">
        <f>'[4]1100'!$D26</f>
        <v>0,00</v>
      </c>
      <c r="I36" s="47" t="str">
        <f>'[5]1100'!$D26</f>
        <v>35.460,00</v>
      </c>
      <c r="J36" s="47" t="str">
        <f>'[6]1100'!$D26</f>
        <v>34.465,04</v>
      </c>
      <c r="K36" s="47" t="str">
        <f>'[7]1100'!$D26</f>
        <v>2.242.977,17</v>
      </c>
      <c r="L36" s="47" t="str">
        <f>'[8]1100'!$D26</f>
        <v>61.948.812,21</v>
      </c>
      <c r="M36" s="47" t="str">
        <f>'[9]1100'!$D26</f>
        <v>0,00</v>
      </c>
      <c r="N36" s="33"/>
      <c r="O36" s="1" t="s">
        <v>120</v>
      </c>
      <c r="P36" s="117">
        <f t="shared" si="2"/>
        <v>22799913.150000002</v>
      </c>
      <c r="Q36" s="37">
        <f t="shared" si="3"/>
        <v>0.00217404049281542</v>
      </c>
      <c r="R36" s="46">
        <f>'[10]1100'!$L26</f>
        <v>0</v>
      </c>
      <c r="S36" s="46" t="str">
        <f>'[2]1100'!$L26</f>
        <v>0,00</v>
      </c>
      <c r="T36" s="46" t="str">
        <f>'[1]1100'!$L26</f>
        <v>0,00</v>
      </c>
      <c r="U36" s="46" t="str">
        <f>'[3]1100'!$L26</f>
        <v>0,00</v>
      </c>
      <c r="V36" s="46" t="str">
        <f>'[4]1100'!$L26</f>
        <v>0,00</v>
      </c>
      <c r="W36" s="46" t="str">
        <f>'[5]1100'!$L26</f>
        <v>7.155.656,00</v>
      </c>
      <c r="X36" s="46" t="str">
        <f>'[6]1100'!$L26</f>
        <v>14.097.396,24</v>
      </c>
      <c r="Y36" s="46" t="str">
        <f>'[7]1100'!$L26</f>
        <v>1.546.860,91</v>
      </c>
      <c r="Z36" s="46" t="str">
        <f>'[8]1100'!$L26</f>
        <v>0,00</v>
      </c>
      <c r="AA36" s="46" t="str">
        <f>'[9]1100'!$L26</f>
        <v>0,00</v>
      </c>
    </row>
    <row r="37" spans="1:27" s="34" customFormat="1" ht="18" customHeight="1">
      <c r="A37" s="33" t="s">
        <v>76</v>
      </c>
      <c r="B37" s="117">
        <f t="shared" si="0"/>
        <v>298160943.48999995</v>
      </c>
      <c r="C37" s="37">
        <f t="shared" si="1"/>
        <v>0.028430545338428623</v>
      </c>
      <c r="D37" s="47">
        <f>'[10]1100'!$D32+'[10]1100'!$D33+'[10]1100'!$D34+'[10]1100'!$D39+'[10]1100'!$D40</f>
        <v>129108408.9</v>
      </c>
      <c r="E37" s="47" t="str">
        <f>'[2]1100'!$D27</f>
        <v>0,00</v>
      </c>
      <c r="F37" s="47" t="str">
        <f>'[1]1100'!$D27</f>
        <v>0,00</v>
      </c>
      <c r="G37" s="47" t="str">
        <f>'[3]1100'!$D27</f>
        <v>0,00</v>
      </c>
      <c r="H37" s="47" t="str">
        <f>'[4]1100'!$D27</f>
        <v>0,00</v>
      </c>
      <c r="I37" s="47" t="str">
        <f>'[5]1100'!$D27</f>
        <v>168.427.482,00</v>
      </c>
      <c r="J37" s="47" t="str">
        <f>'[6]1100'!$D27</f>
        <v>0,00</v>
      </c>
      <c r="K37" s="47" t="str">
        <f>'[7]1100'!$D27</f>
        <v>0,00</v>
      </c>
      <c r="L37" s="47" t="str">
        <f>'[8]1100'!$D27</f>
        <v>625.052,59</v>
      </c>
      <c r="M37" s="47" t="str">
        <f>'[9]1100'!$D27</f>
        <v>0,00</v>
      </c>
      <c r="N37" s="33"/>
      <c r="O37" s="1" t="s">
        <v>121</v>
      </c>
      <c r="P37" s="117">
        <f t="shared" si="2"/>
        <v>123278774.00999999</v>
      </c>
      <c r="Q37" s="37">
        <f t="shared" si="3"/>
        <v>0.011755002961595979</v>
      </c>
      <c r="R37" s="46">
        <f>'[10]1100'!$L29</f>
        <v>120273713.49</v>
      </c>
      <c r="S37" s="46" t="str">
        <f>'[2]1100'!$L27</f>
        <v>0,00</v>
      </c>
      <c r="T37" s="46" t="str">
        <f>'[1]1100'!$L27</f>
        <v>0,00</v>
      </c>
      <c r="U37" s="46" t="str">
        <f>'[3]1100'!$L27</f>
        <v>0,00</v>
      </c>
      <c r="V37" s="46" t="str">
        <f>'[4]1100'!$L27</f>
        <v>0,00</v>
      </c>
      <c r="W37" s="46" t="str">
        <f>'[5]1100'!$L27</f>
        <v>0,00</v>
      </c>
      <c r="X37" s="46" t="str">
        <f>'[6]1100'!$L27</f>
        <v>0,00</v>
      </c>
      <c r="Y37" s="46" t="str">
        <f>'[7]1100'!$L27</f>
        <v>3.005.060,52</v>
      </c>
      <c r="Z37" s="46" t="str">
        <f>'[8]1100'!$L27</f>
        <v>0,00</v>
      </c>
      <c r="AA37" s="46" t="str">
        <f>'[9]1100'!$L27</f>
        <v>0,00</v>
      </c>
    </row>
    <row r="38" spans="1:27" s="34" customFormat="1" ht="18" customHeight="1">
      <c r="A38" s="33" t="s">
        <v>77</v>
      </c>
      <c r="B38" s="117">
        <f t="shared" si="0"/>
        <v>-6383822.89</v>
      </c>
      <c r="C38" s="37">
        <f t="shared" si="1"/>
        <v>-0.0006087167688102336</v>
      </c>
      <c r="D38" s="47">
        <f>'[10]1100'!$D41</f>
        <v>-7129558.71</v>
      </c>
      <c r="E38" s="47" t="str">
        <f>'[2]1100'!$D28</f>
        <v>0,00</v>
      </c>
      <c r="F38" s="47" t="str">
        <f>'[1]1100'!$D28</f>
        <v>0,00</v>
      </c>
      <c r="G38" s="47" t="str">
        <f>'[3]1100'!$D28</f>
        <v>0,00</v>
      </c>
      <c r="H38" s="47" t="str">
        <f>'[4]1100'!$D28</f>
        <v>0,00</v>
      </c>
      <c r="I38" s="47" t="str">
        <f>'[5]1100'!$D28</f>
        <v>0,00</v>
      </c>
      <c r="J38" s="47" t="str">
        <f>'[6]1100'!$D28</f>
        <v>0,00</v>
      </c>
      <c r="K38" s="47" t="str">
        <f>'[7]1100'!$D28</f>
        <v>0,00</v>
      </c>
      <c r="L38" s="47" t="str">
        <f>'[8]1100'!$D28</f>
        <v>0,00</v>
      </c>
      <c r="M38" s="47" t="str">
        <f>'[9]1100'!$D28</f>
        <v>745.735,82</v>
      </c>
      <c r="N38" s="33"/>
      <c r="O38" s="1" t="s">
        <v>122</v>
      </c>
      <c r="P38" s="117">
        <f t="shared" si="2"/>
        <v>0</v>
      </c>
      <c r="Q38" s="37" t="str">
        <f t="shared" si="3"/>
        <v>--</v>
      </c>
      <c r="R38" s="46">
        <f>'[10]1100'!$L30</f>
        <v>0</v>
      </c>
      <c r="S38" s="46" t="str">
        <f>'[2]1100'!$L28</f>
        <v>0,00</v>
      </c>
      <c r="T38" s="46" t="str">
        <f>'[1]1100'!$L28</f>
        <v>0,00</v>
      </c>
      <c r="U38" s="46" t="str">
        <f>'[3]1100'!$L28</f>
        <v>0,00</v>
      </c>
      <c r="V38" s="46" t="str">
        <f>'[4]1100'!$L28</f>
        <v>0,00</v>
      </c>
      <c r="W38" s="46" t="str">
        <f>'[5]1100'!$L28</f>
        <v>0,00</v>
      </c>
      <c r="X38" s="46" t="str">
        <f>'[6]1100'!$L28</f>
        <v>0,00</v>
      </c>
      <c r="Y38" s="46" t="str">
        <f>'[7]1100'!$L28</f>
        <v>0,00</v>
      </c>
      <c r="Z38" s="46" t="str">
        <f>'[8]1100'!$L28</f>
        <v>0,00</v>
      </c>
      <c r="AA38" s="46" t="str">
        <f>'[9]1100'!$L28</f>
        <v>0,00</v>
      </c>
    </row>
    <row r="39" spans="1:27" s="34" customFormat="1" ht="18" customHeight="1">
      <c r="A39" s="33" t="s">
        <v>78</v>
      </c>
      <c r="B39" s="117">
        <f t="shared" si="0"/>
        <v>-10662.66</v>
      </c>
      <c r="C39" s="37">
        <f t="shared" si="1"/>
        <v>-1.0167167939902113E-06</v>
      </c>
      <c r="D39" s="47"/>
      <c r="E39" s="47" t="str">
        <f>'[2]1100'!$D29</f>
        <v>0,00</v>
      </c>
      <c r="F39" s="47" t="str">
        <f>'[1]1100'!$D29</f>
        <v>0,00</v>
      </c>
      <c r="G39" s="47" t="str">
        <f>'[3]1100'!$D29</f>
        <v>0,00</v>
      </c>
      <c r="H39" s="47" t="str">
        <f>'[4]1100'!$D29</f>
        <v>0,00</v>
      </c>
      <c r="I39" s="47" t="str">
        <f>'[5]1100'!$D29</f>
        <v>0,00</v>
      </c>
      <c r="J39" s="47" t="str">
        <f>'[6]1100'!$D29</f>
        <v>0,00</v>
      </c>
      <c r="K39" s="47" t="str">
        <f>'[7]1100'!$D29</f>
        <v>0,00</v>
      </c>
      <c r="L39" s="47" t="str">
        <f>'[8]1100'!$D29</f>
        <v>-10.662,66</v>
      </c>
      <c r="M39" s="47" t="str">
        <f>'[9]1100'!$D29</f>
        <v>0,00</v>
      </c>
      <c r="N39" s="33"/>
      <c r="O39" s="4" t="s">
        <v>123</v>
      </c>
      <c r="P39" s="120">
        <f t="shared" si="2"/>
        <v>0</v>
      </c>
      <c r="Q39" s="36" t="str">
        <f t="shared" si="3"/>
        <v>--</v>
      </c>
      <c r="R39" s="46">
        <f>'[10]1100'!$L31</f>
        <v>0</v>
      </c>
      <c r="S39" s="46" t="str">
        <f>'[2]1100'!$L29</f>
        <v>0,00</v>
      </c>
      <c r="T39" s="46" t="str">
        <f>'[1]1100'!$L29</f>
        <v>0,00</v>
      </c>
      <c r="U39" s="46" t="str">
        <f>'[3]1100'!$L29</f>
        <v>0,00</v>
      </c>
      <c r="V39" s="46" t="str">
        <f>'[4]1100'!$L29</f>
        <v>0,00</v>
      </c>
      <c r="W39" s="46" t="str">
        <f>'[5]1100'!$L29</f>
        <v>0,00</v>
      </c>
      <c r="X39" s="46" t="str">
        <f>'[6]1100'!$L29</f>
        <v>0,00</v>
      </c>
      <c r="Y39" s="46" t="str">
        <f>'[7]1100'!$L29</f>
        <v>0,00</v>
      </c>
      <c r="Z39" s="46" t="str">
        <f>'[8]1100'!$L29</f>
        <v>0,00</v>
      </c>
      <c r="AA39" s="46" t="str">
        <f>'[9]1100'!$L29</f>
        <v>0,00</v>
      </c>
    </row>
    <row r="40" spans="1:27" s="34" customFormat="1" ht="18" customHeight="1">
      <c r="A40" s="30" t="s">
        <v>1</v>
      </c>
      <c r="B40" s="31">
        <f t="shared" si="0"/>
        <v>34693713.49</v>
      </c>
      <c r="C40" s="32">
        <f t="shared" si="1"/>
        <v>0.003308150231852816</v>
      </c>
      <c r="D40" s="47">
        <f>'[10]1100'!$D42</f>
        <v>27486286.89</v>
      </c>
      <c r="E40" s="47" t="str">
        <f>'[2]1100'!$D30</f>
        <v>0,00</v>
      </c>
      <c r="F40" s="47" t="str">
        <f>'[1]1100'!$D30</f>
        <v>0,00</v>
      </c>
      <c r="G40" s="47" t="str">
        <f>'[3]1100'!$D30</f>
        <v>0,00</v>
      </c>
      <c r="H40" s="47" t="str">
        <f>'[4]1100'!$D30</f>
        <v>0,00</v>
      </c>
      <c r="I40" s="47" t="str">
        <f>'[5]1100'!$D30</f>
        <v>4.955.290,00</v>
      </c>
      <c r="J40" s="47" t="str">
        <f>'[6]1100'!$D30</f>
        <v>0,00</v>
      </c>
      <c r="K40" s="47" t="str">
        <f>'[7]1100'!$D30</f>
        <v>2.252.136,60</v>
      </c>
      <c r="L40" s="47" t="str">
        <f>'[8]1100'!$D30</f>
        <v>0,00</v>
      </c>
      <c r="M40" s="47" t="str">
        <f>'[9]1100'!$D30</f>
        <v>0,00</v>
      </c>
      <c r="N40" s="33"/>
      <c r="O40" s="4"/>
      <c r="P40" s="35"/>
      <c r="Q40" s="36"/>
      <c r="R40" s="46"/>
      <c r="S40" s="46"/>
      <c r="T40" s="46"/>
      <c r="U40" s="46"/>
      <c r="V40" s="46"/>
      <c r="W40" s="46"/>
      <c r="X40" s="46"/>
      <c r="Y40" s="46"/>
      <c r="Z40" s="46"/>
      <c r="AA40" s="46"/>
    </row>
    <row r="41" spans="1:27" s="34" customFormat="1" ht="18" customHeight="1">
      <c r="A41" s="30" t="s">
        <v>79</v>
      </c>
      <c r="B41" s="31">
        <f t="shared" si="0"/>
        <v>1564329608.9799998</v>
      </c>
      <c r="C41" s="32">
        <f t="shared" si="1"/>
        <v>0.14916354688099465</v>
      </c>
      <c r="D41" s="47">
        <f>D42+D49+D56+D61+D62</f>
        <v>1172805981.2</v>
      </c>
      <c r="E41" s="47" t="str">
        <f>'[2]1100'!$D31</f>
        <v>580.147,27</v>
      </c>
      <c r="F41" s="47" t="str">
        <f>'[1]1100'!$D31</f>
        <v>494.980,33</v>
      </c>
      <c r="G41" s="47" t="str">
        <f>'[3]1100'!$D31</f>
        <v>6.640.309,97</v>
      </c>
      <c r="H41" s="47" t="str">
        <f>'[4]1100'!$D31</f>
        <v>2.015.049,30</v>
      </c>
      <c r="I41" s="47" t="str">
        <f>'[5]1100'!$D31</f>
        <v>72.500.805,00</v>
      </c>
      <c r="J41" s="47" t="str">
        <f>'[6]1100'!$D31</f>
        <v>225.454.773,30</v>
      </c>
      <c r="K41" s="47" t="str">
        <f>'[7]1100'!$D31</f>
        <v>37.134.711,00</v>
      </c>
      <c r="L41" s="47" t="str">
        <f>'[8]1100'!$D31</f>
        <v>21.387.536,62</v>
      </c>
      <c r="M41" s="47" t="str">
        <f>'[9]1100'!$D31</f>
        <v>25.315.314,99</v>
      </c>
      <c r="N41" s="33"/>
      <c r="O41" s="30" t="s">
        <v>124</v>
      </c>
      <c r="P41" s="31">
        <f aca="true" t="shared" si="4" ref="P41:P59">R41+S41+T41+U41+V41+W41+X41+Y41+Z41+AA41</f>
        <v>2535026067.1499996</v>
      </c>
      <c r="Q41" s="32">
        <f aca="true" t="shared" si="5" ref="Q41:Q59">IF((P41/$P$63)=0,"--",P41/$P$63)</f>
        <v>0.24172238218928127</v>
      </c>
      <c r="R41" s="46">
        <f>R42+R47+R50+R57</f>
        <v>2409280380.08</v>
      </c>
      <c r="S41" s="46">
        <f>'[2]1100'!$L30</f>
        <v>600929.98</v>
      </c>
      <c r="T41" s="46" t="str">
        <f>'[1]1100'!$L30</f>
        <v>494.980,33</v>
      </c>
      <c r="U41" s="46" t="str">
        <f>'[3]1100'!$L30</f>
        <v>1.853.589,56</v>
      </c>
      <c r="V41" s="46" t="str">
        <f>'[4]1100'!$L30</f>
        <v>1.495.288,37</v>
      </c>
      <c r="W41" s="46" t="str">
        <f>'[5]1100'!$L30</f>
        <v>48.314.323,00</v>
      </c>
      <c r="X41" s="46" t="str">
        <f>'[6]1100'!$L30</f>
        <v>21.368.147,15</v>
      </c>
      <c r="Y41" s="46" t="str">
        <f>'[7]1100'!$L30</f>
        <v>14.859.561,88</v>
      </c>
      <c r="Z41" s="46" t="str">
        <f>'[8]1100'!$L30</f>
        <v>17.766.998,49</v>
      </c>
      <c r="AA41" s="46" t="str">
        <f>'[9]1100'!$L30</f>
        <v>18.991.868,31</v>
      </c>
    </row>
    <row r="42" spans="1:27" s="34" customFormat="1" ht="18" customHeight="1">
      <c r="A42" s="64" t="s">
        <v>80</v>
      </c>
      <c r="B42" s="35">
        <f t="shared" si="0"/>
        <v>1063204.89</v>
      </c>
      <c r="C42" s="36">
        <f t="shared" si="1"/>
        <v>0.00010137979332694799</v>
      </c>
      <c r="D42" s="47">
        <f>'[10]1100'!$D43</f>
        <v>0</v>
      </c>
      <c r="E42" s="47" t="str">
        <f>'[2]1100'!$D32</f>
        <v>0,00</v>
      </c>
      <c r="F42" s="47" t="str">
        <f>'[1]1100'!$D32</f>
        <v>0,00</v>
      </c>
      <c r="G42" s="47" t="str">
        <f>'[3]1100'!$D32</f>
        <v>101.845,11</v>
      </c>
      <c r="H42" s="47" t="str">
        <f>'[4]1100'!$D32</f>
        <v>64.178,45</v>
      </c>
      <c r="I42" s="47" t="str">
        <f>'[5]1100'!$D32</f>
        <v>0,00</v>
      </c>
      <c r="J42" s="47" t="str">
        <f>'[6]1100'!$D32</f>
        <v>897.181,33</v>
      </c>
      <c r="K42" s="47" t="str">
        <f>'[7]1100'!$D32</f>
        <v>0,00</v>
      </c>
      <c r="L42" s="47" t="str">
        <f>'[8]1100'!$D32</f>
        <v>0,00</v>
      </c>
      <c r="M42" s="47" t="str">
        <f>'[9]1100'!$D32</f>
        <v>0,00</v>
      </c>
      <c r="N42" s="33"/>
      <c r="O42" s="4" t="s">
        <v>114</v>
      </c>
      <c r="P42" s="120">
        <f t="shared" si="4"/>
        <v>326624.86</v>
      </c>
      <c r="Q42" s="36">
        <f t="shared" si="5"/>
        <v>3.1144665636595524E-05</v>
      </c>
      <c r="R42" s="46">
        <f>R43+R44+R45+R46</f>
        <v>0</v>
      </c>
      <c r="S42" s="46" t="str">
        <f>'[2]1100'!$L31</f>
        <v>0,00</v>
      </c>
      <c r="T42" s="46" t="str">
        <f>'[1]1100'!$L31</f>
        <v>0,00</v>
      </c>
      <c r="U42" s="46" t="str">
        <f>'[3]1100'!$L31</f>
        <v>0,00</v>
      </c>
      <c r="V42" s="46" t="str">
        <f>'[4]1100'!$L31</f>
        <v>0,00</v>
      </c>
      <c r="W42" s="46" t="str">
        <f>'[5]1100'!$L31</f>
        <v>0,00</v>
      </c>
      <c r="X42" s="46" t="str">
        <f>'[6]1100'!$L31</f>
        <v>252.988,53</v>
      </c>
      <c r="Y42" s="46" t="str">
        <f>'[7]1100'!$L31</f>
        <v>0,00</v>
      </c>
      <c r="Z42" s="46" t="str">
        <f>'[8]1100'!$L31</f>
        <v>73.636,33</v>
      </c>
      <c r="AA42" s="46" t="str">
        <f>'[9]1100'!$L31</f>
        <v>0,00</v>
      </c>
    </row>
    <row r="43" spans="1:27" s="34" customFormat="1" ht="18" customHeight="1">
      <c r="A43" s="33" t="s">
        <v>81</v>
      </c>
      <c r="B43" s="117">
        <f t="shared" si="0"/>
        <v>101845.11</v>
      </c>
      <c r="C43" s="37">
        <f t="shared" si="1"/>
        <v>9.711238445451737E-06</v>
      </c>
      <c r="D43" s="47"/>
      <c r="E43" s="47" t="str">
        <f>'[2]1100'!$D33</f>
        <v>0,00</v>
      </c>
      <c r="F43" s="47" t="str">
        <f>'[1]1100'!$D33</f>
        <v>0,00</v>
      </c>
      <c r="G43" s="47" t="str">
        <f>'[3]1100'!$D33</f>
        <v>101.845,11</v>
      </c>
      <c r="H43" s="47" t="str">
        <f>'[4]1100'!$D33</f>
        <v>0,00</v>
      </c>
      <c r="I43" s="47" t="str">
        <f>'[5]1100'!$D33</f>
        <v>0,00</v>
      </c>
      <c r="J43" s="47" t="str">
        <f>'[6]1100'!$D33</f>
        <v>0,00</v>
      </c>
      <c r="K43" s="47" t="str">
        <f>'[7]1100'!$D33</f>
        <v>0,00</v>
      </c>
      <c r="L43" s="47" t="str">
        <f>'[8]1100'!$D33</f>
        <v>0,00</v>
      </c>
      <c r="M43" s="47" t="str">
        <f>'[9]1100'!$D33</f>
        <v>0,00</v>
      </c>
      <c r="N43" s="33"/>
      <c r="O43" s="1" t="s">
        <v>125</v>
      </c>
      <c r="P43" s="117">
        <f t="shared" si="4"/>
        <v>0</v>
      </c>
      <c r="Q43" s="37" t="str">
        <f t="shared" si="5"/>
        <v>--</v>
      </c>
      <c r="R43" s="46"/>
      <c r="S43" s="46" t="str">
        <f>'[2]1100'!$L32</f>
        <v>0,00</v>
      </c>
      <c r="T43" s="46" t="str">
        <f>'[1]1100'!$L32</f>
        <v>0,00</v>
      </c>
      <c r="U43" s="46" t="str">
        <f>'[3]1100'!$L32</f>
        <v>0,00</v>
      </c>
      <c r="V43" s="46" t="str">
        <f>'[4]1100'!$L32</f>
        <v>0,00</v>
      </c>
      <c r="W43" s="46" t="str">
        <f>'[5]1100'!$L32</f>
        <v>0,00</v>
      </c>
      <c r="X43" s="46" t="str">
        <f>'[6]1100'!$L32</f>
        <v>0,00</v>
      </c>
      <c r="Y43" s="46" t="str">
        <f>'[7]1100'!$L32</f>
        <v>0,00</v>
      </c>
      <c r="Z43" s="46" t="str">
        <f>'[8]1100'!$L32</f>
        <v>0,00</v>
      </c>
      <c r="AA43" s="46" t="str">
        <f>'[9]1100'!$L32</f>
        <v>0,00</v>
      </c>
    </row>
    <row r="44" spans="1:27" s="34" customFormat="1" ht="18" customHeight="1">
      <c r="A44" s="33" t="s">
        <v>82</v>
      </c>
      <c r="B44" s="117">
        <f t="shared" si="0"/>
        <v>64178.45</v>
      </c>
      <c r="C44" s="37">
        <f t="shared" si="1"/>
        <v>6.119608796234812E-06</v>
      </c>
      <c r="D44" s="47"/>
      <c r="E44" s="47" t="str">
        <f>'[2]1100'!$D34</f>
        <v>0,00</v>
      </c>
      <c r="F44" s="47" t="str">
        <f>'[1]1100'!$D34</f>
        <v>0,00</v>
      </c>
      <c r="G44" s="47" t="str">
        <f>'[3]1100'!$D34</f>
        <v>0,00</v>
      </c>
      <c r="H44" s="47" t="str">
        <f>'[4]1100'!$D34</f>
        <v>64.178,45</v>
      </c>
      <c r="I44" s="47" t="str">
        <f>'[5]1100'!$D34</f>
        <v>0,00</v>
      </c>
      <c r="J44" s="47" t="str">
        <f>'[6]1100'!$D34</f>
        <v>0,00</v>
      </c>
      <c r="K44" s="47" t="str">
        <f>'[7]1100'!$D34</f>
        <v>0,00</v>
      </c>
      <c r="L44" s="47" t="str">
        <f>'[8]1100'!$D34</f>
        <v>0,00</v>
      </c>
      <c r="M44" s="47" t="str">
        <f>'[9]1100'!$D34</f>
        <v>0,00</v>
      </c>
      <c r="N44" s="33"/>
      <c r="O44" s="1" t="s">
        <v>116</v>
      </c>
      <c r="P44" s="117">
        <f t="shared" si="4"/>
        <v>0</v>
      </c>
      <c r="Q44" s="37" t="str">
        <f t="shared" si="5"/>
        <v>--</v>
      </c>
      <c r="R44" s="46"/>
      <c r="S44" s="46" t="str">
        <f>'[2]1100'!$L33</f>
        <v>0,00</v>
      </c>
      <c r="T44" s="46" t="str">
        <f>'[1]1100'!$L33</f>
        <v>0,00</v>
      </c>
      <c r="U44" s="46" t="str">
        <f>'[3]1100'!$L33</f>
        <v>0,00</v>
      </c>
      <c r="V44" s="46" t="str">
        <f>'[4]1100'!$L33</f>
        <v>0,00</v>
      </c>
      <c r="W44" s="46" t="str">
        <f>'[5]1100'!$L33</f>
        <v>0,00</v>
      </c>
      <c r="X44" s="46" t="str">
        <f>'[6]1100'!$L33</f>
        <v>0,00</v>
      </c>
      <c r="Y44" s="46" t="str">
        <f>'[7]1100'!$L33</f>
        <v>0,00</v>
      </c>
      <c r="Z44" s="46" t="str">
        <f>'[8]1100'!$L33</f>
        <v>0,00</v>
      </c>
      <c r="AA44" s="46" t="str">
        <f>'[9]1100'!$L33</f>
        <v>0,00</v>
      </c>
    </row>
    <row r="45" spans="1:27" s="34" customFormat="1" ht="18" customHeight="1">
      <c r="A45" s="33" t="s">
        <v>83</v>
      </c>
      <c r="B45" s="117">
        <f aca="true" t="shared" si="6" ref="B45:B63">D45+E45+F45+G45+H45+I45+J45+K45+L45+M45</f>
        <v>0</v>
      </c>
      <c r="C45" s="37" t="str">
        <f aca="true" t="shared" si="7" ref="C45:C63">IF((B45/$B$63)=0,"--",B45/$B$63)</f>
        <v>--</v>
      </c>
      <c r="D45" s="47"/>
      <c r="E45" s="47" t="str">
        <f>'[2]1100'!$D35</f>
        <v>0,00</v>
      </c>
      <c r="F45" s="47" t="str">
        <f>'[1]1100'!$D35</f>
        <v>0,00</v>
      </c>
      <c r="G45" s="47" t="str">
        <f>'[3]1100'!$D35</f>
        <v>0,00</v>
      </c>
      <c r="H45" s="47" t="str">
        <f>'[4]1100'!$D35</f>
        <v>0,00</v>
      </c>
      <c r="I45" s="47" t="str">
        <f>'[5]1100'!$D35</f>
        <v>0,00</v>
      </c>
      <c r="J45" s="47" t="str">
        <f>'[6]1100'!$D35</f>
        <v>0,00</v>
      </c>
      <c r="K45" s="47" t="str">
        <f>'[7]1100'!$D35</f>
        <v>0,00</v>
      </c>
      <c r="L45" s="47" t="str">
        <f>'[8]1100'!$D35</f>
        <v>0,00</v>
      </c>
      <c r="M45" s="47" t="str">
        <f>'[9]1100'!$D35</f>
        <v>0,00</v>
      </c>
      <c r="N45" s="33"/>
      <c r="O45" s="1" t="s">
        <v>117</v>
      </c>
      <c r="P45" s="117">
        <f t="shared" si="4"/>
        <v>326624.86</v>
      </c>
      <c r="Q45" s="37">
        <f t="shared" si="5"/>
        <v>3.1144665636595524E-05</v>
      </c>
      <c r="R45" s="46"/>
      <c r="S45" s="46" t="str">
        <f>'[2]1100'!$L34</f>
        <v>0,00</v>
      </c>
      <c r="T45" s="46" t="str">
        <f>'[1]1100'!$L34</f>
        <v>0,00</v>
      </c>
      <c r="U45" s="46" t="str">
        <f>'[3]1100'!$L34</f>
        <v>0,00</v>
      </c>
      <c r="V45" s="46" t="str">
        <f>'[4]1100'!$L34</f>
        <v>0,00</v>
      </c>
      <c r="W45" s="46" t="str">
        <f>'[5]1100'!$L34</f>
        <v>0,00</v>
      </c>
      <c r="X45" s="46" t="str">
        <f>'[6]1100'!$L34</f>
        <v>252.988,53</v>
      </c>
      <c r="Y45" s="46" t="str">
        <f>'[7]1100'!$L34</f>
        <v>0,00</v>
      </c>
      <c r="Z45" s="46" t="str">
        <f>'[8]1100'!$L34</f>
        <v>73.636,33</v>
      </c>
      <c r="AA45" s="46" t="str">
        <f>'[9]1100'!$L34</f>
        <v>0,00</v>
      </c>
    </row>
    <row r="46" spans="1:27" s="34" customFormat="1" ht="18" customHeight="1">
      <c r="A46" s="33" t="s">
        <v>84</v>
      </c>
      <c r="B46" s="117">
        <f t="shared" si="6"/>
        <v>897181.33</v>
      </c>
      <c r="C46" s="37">
        <f t="shared" si="7"/>
        <v>8.554894608526144E-05</v>
      </c>
      <c r="D46" s="47"/>
      <c r="E46" s="47" t="str">
        <f>'[2]1100'!$D36</f>
        <v>0,00</v>
      </c>
      <c r="F46" s="47" t="str">
        <f>'[1]1100'!$D36</f>
        <v>0,00</v>
      </c>
      <c r="G46" s="47" t="str">
        <f>'[3]1100'!$D36</f>
        <v>0,00</v>
      </c>
      <c r="H46" s="47" t="str">
        <f>'[4]1100'!$D36</f>
        <v>0,00</v>
      </c>
      <c r="I46" s="47" t="str">
        <f>'[5]1100'!$D36</f>
        <v>0,00</v>
      </c>
      <c r="J46" s="47" t="str">
        <f>'[6]1100'!$D36</f>
        <v>897.181,33</v>
      </c>
      <c r="K46" s="47" t="str">
        <f>'[7]1100'!$D36</f>
        <v>0,00</v>
      </c>
      <c r="L46" s="47" t="str">
        <f>'[8]1100'!$D36</f>
        <v>0,00</v>
      </c>
      <c r="M46" s="47" t="str">
        <f>'[9]1100'!$D36</f>
        <v>0,00</v>
      </c>
      <c r="N46" s="33"/>
      <c r="O46" s="1" t="s">
        <v>4</v>
      </c>
      <c r="P46" s="117">
        <f t="shared" si="4"/>
        <v>0</v>
      </c>
      <c r="Q46" s="37" t="str">
        <f t="shared" si="5"/>
        <v>--</v>
      </c>
      <c r="R46" s="46">
        <f>'[10]1100'!$L46</f>
        <v>0</v>
      </c>
      <c r="S46" s="46" t="str">
        <f>'[2]1100'!$L35</f>
        <v>0,00</v>
      </c>
      <c r="T46" s="46" t="str">
        <f>'[1]1100'!$L35</f>
        <v>0,00</v>
      </c>
      <c r="U46" s="46" t="str">
        <f>'[3]1100'!$L35</f>
        <v>0,00</v>
      </c>
      <c r="V46" s="46" t="str">
        <f>'[4]1100'!$L35</f>
        <v>0,00</v>
      </c>
      <c r="W46" s="46" t="str">
        <f>'[5]1100'!$L35</f>
        <v>0,00</v>
      </c>
      <c r="X46" s="46" t="str">
        <f>'[6]1100'!$L35</f>
        <v>0,00</v>
      </c>
      <c r="Y46" s="46" t="str">
        <f>'[7]1100'!$L35</f>
        <v>0,00</v>
      </c>
      <c r="Z46" s="46" t="str">
        <f>'[8]1100'!$L35</f>
        <v>0,00</v>
      </c>
      <c r="AA46" s="46" t="str">
        <f>'[9]1100'!$L35</f>
        <v>0,00</v>
      </c>
    </row>
    <row r="47" spans="1:27" s="34" customFormat="1" ht="18" customHeight="1">
      <c r="A47" s="33" t="s">
        <v>85</v>
      </c>
      <c r="B47" s="117">
        <f t="shared" si="6"/>
        <v>0</v>
      </c>
      <c r="C47" s="37" t="str">
        <f t="shared" si="7"/>
        <v>--</v>
      </c>
      <c r="D47" s="47"/>
      <c r="E47" s="47" t="str">
        <f>'[2]1100'!$D37</f>
        <v>0,00</v>
      </c>
      <c r="F47" s="47" t="str">
        <f>'[1]1100'!$D37</f>
        <v>0,00</v>
      </c>
      <c r="G47" s="47" t="str">
        <f>'[3]1100'!$D37</f>
        <v>0,00</v>
      </c>
      <c r="H47" s="47" t="str">
        <f>'[4]1100'!$D37</f>
        <v>0,00</v>
      </c>
      <c r="I47" s="47" t="str">
        <f>'[5]1100'!$D37</f>
        <v>0,00</v>
      </c>
      <c r="J47" s="47" t="str">
        <f>'[6]1100'!$D37</f>
        <v>0,00</v>
      </c>
      <c r="K47" s="47" t="str">
        <f>'[7]1100'!$D37</f>
        <v>0,00</v>
      </c>
      <c r="L47" s="47" t="str">
        <f>'[8]1100'!$D37</f>
        <v>0,00</v>
      </c>
      <c r="M47" s="47" t="str">
        <f>'[9]1100'!$D37</f>
        <v>0,00</v>
      </c>
      <c r="N47" s="33"/>
      <c r="O47" s="4" t="s">
        <v>126</v>
      </c>
      <c r="P47" s="120">
        <f t="shared" si="4"/>
        <v>544289171.5400001</v>
      </c>
      <c r="Q47" s="36">
        <f t="shared" si="5"/>
        <v>0.0518996143074746</v>
      </c>
      <c r="R47" s="46">
        <f>R48+R49</f>
        <v>521991480.29</v>
      </c>
      <c r="S47" s="46" t="str">
        <f>'[2]1100'!$L36</f>
        <v>0,00</v>
      </c>
      <c r="T47" s="46" t="str">
        <f>'[1]1100'!$L36</f>
        <v>0,00</v>
      </c>
      <c r="U47" s="46" t="str">
        <f>'[3]1100'!$L36</f>
        <v>0,00</v>
      </c>
      <c r="V47" s="46" t="str">
        <f>'[4]1100'!$L36</f>
        <v>0,00</v>
      </c>
      <c r="W47" s="46" t="str">
        <f>'[5]1100'!$L36</f>
        <v>7.683.813,00</v>
      </c>
      <c r="X47" s="46">
        <f>'[6]1100'!$L36</f>
        <v>1017192.86</v>
      </c>
      <c r="Y47" s="46" t="str">
        <f>'[7]1100'!$L36</f>
        <v>0,00</v>
      </c>
      <c r="Z47" s="46" t="str">
        <f>'[8]1100'!$L36</f>
        <v>3.307.808,92</v>
      </c>
      <c r="AA47" s="46" t="str">
        <f>'[9]1100'!$L36</f>
        <v>10.288.876,47</v>
      </c>
    </row>
    <row r="48" spans="1:27" s="34" customFormat="1" ht="18" customHeight="1">
      <c r="A48" s="33" t="s">
        <v>86</v>
      </c>
      <c r="B48" s="117">
        <f t="shared" si="6"/>
        <v>0</v>
      </c>
      <c r="C48" s="37" t="str">
        <f t="shared" si="7"/>
        <v>--</v>
      </c>
      <c r="D48" s="47"/>
      <c r="E48" s="47" t="str">
        <f>'[2]1100'!$D38</f>
        <v>0,00</v>
      </c>
      <c r="F48" s="47" t="str">
        <f>'[1]1100'!$D38</f>
        <v>0,00</v>
      </c>
      <c r="G48" s="47" t="str">
        <f>'[3]1100'!$D38</f>
        <v>0,00</v>
      </c>
      <c r="H48" s="47" t="str">
        <f>'[4]1100'!$D38</f>
        <v>0,00</v>
      </c>
      <c r="I48" s="47" t="str">
        <f>'[5]1100'!$D38</f>
        <v>0,00</v>
      </c>
      <c r="J48" s="47" t="str">
        <f>'[6]1100'!$D38</f>
        <v>0,00</v>
      </c>
      <c r="K48" s="47" t="str">
        <f>'[7]1100'!$D38</f>
        <v>0,00</v>
      </c>
      <c r="L48" s="47" t="str">
        <f>'[8]1100'!$D38</f>
        <v>0,00</v>
      </c>
      <c r="M48" s="47" t="str">
        <f>'[9]1100'!$D38</f>
        <v>0,00</v>
      </c>
      <c r="N48" s="33"/>
      <c r="O48" s="1" t="s">
        <v>127</v>
      </c>
      <c r="P48" s="117">
        <f t="shared" si="4"/>
        <v>542441187.34</v>
      </c>
      <c r="Q48" s="37">
        <f t="shared" si="5"/>
        <v>0.05172340343972034</v>
      </c>
      <c r="R48" s="46">
        <f>'[10]1100'!$L45</f>
        <v>521991480.29</v>
      </c>
      <c r="S48" s="46" t="str">
        <f>'[2]1100'!$L37</f>
        <v>0,00</v>
      </c>
      <c r="T48" s="46" t="str">
        <f>'[1]1100'!$L37</f>
        <v>0,00</v>
      </c>
      <c r="U48" s="46" t="str">
        <f>'[3]1100'!$L37</f>
        <v>0,00</v>
      </c>
      <c r="V48" s="46" t="str">
        <f>'[4]1100'!$L37</f>
        <v>0,00</v>
      </c>
      <c r="W48" s="46" t="str">
        <f>'[5]1100'!$L37</f>
        <v>7.683.813,00</v>
      </c>
      <c r="X48" s="46" t="str">
        <f>'[6]1100'!$L37</f>
        <v>0,00</v>
      </c>
      <c r="Y48" s="46" t="str">
        <f>'[7]1100'!$L37</f>
        <v>0,00</v>
      </c>
      <c r="Z48" s="46" t="str">
        <f>'[8]1100'!$L37</f>
        <v>2.477.017,58</v>
      </c>
      <c r="AA48" s="46" t="str">
        <f>'[9]1100'!$L37</f>
        <v>10.288.876,47</v>
      </c>
    </row>
    <row r="49" spans="1:27" s="34" customFormat="1" ht="18" customHeight="1">
      <c r="A49" s="64" t="s">
        <v>87</v>
      </c>
      <c r="B49" s="35">
        <f t="shared" si="6"/>
        <v>1378479898.0100002</v>
      </c>
      <c r="C49" s="36">
        <f t="shared" si="7"/>
        <v>0.13144221634045172</v>
      </c>
      <c r="D49" s="47">
        <f>D50+D51+D52+D53+D54+D55</f>
        <v>1070454707.08</v>
      </c>
      <c r="E49" s="47" t="str">
        <f>'[2]1100'!$D39</f>
        <v>443.070,69</v>
      </c>
      <c r="F49" s="47" t="str">
        <f>'[1]1100'!$D39</f>
        <v>0,00</v>
      </c>
      <c r="G49" s="47" t="str">
        <f>'[3]1100'!$D39</f>
        <v>3.424.622,81</v>
      </c>
      <c r="H49" s="47" t="str">
        <f>'[4]1100'!$D39</f>
        <v>693.587,31</v>
      </c>
      <c r="I49" s="47" t="str">
        <f>'[5]1100'!$D39</f>
        <v>70.456.847,00</v>
      </c>
      <c r="J49" s="47" t="str">
        <f>'[6]1100'!$D39</f>
        <v>190.622.391,75</v>
      </c>
      <c r="K49" s="47" t="str">
        <f>'[7]1100'!$D39</f>
        <v>21.154.845,00</v>
      </c>
      <c r="L49" s="47" t="str">
        <f>'[8]1100'!$D39</f>
        <v>13.121.055,20</v>
      </c>
      <c r="M49" s="47" t="str">
        <f>'[9]1100'!$D39</f>
        <v>8.108.771,17</v>
      </c>
      <c r="N49" s="33"/>
      <c r="O49" s="1" t="s">
        <v>128</v>
      </c>
      <c r="P49" s="117">
        <f t="shared" si="4"/>
        <v>1847984.2</v>
      </c>
      <c r="Q49" s="37">
        <f t="shared" si="5"/>
        <v>0.00017621086775425321</v>
      </c>
      <c r="R49" s="46"/>
      <c r="S49" s="46" t="str">
        <f>'[2]1100'!$L38</f>
        <v>0,00</v>
      </c>
      <c r="T49" s="46" t="str">
        <f>'[1]1100'!$L38</f>
        <v>0,00</v>
      </c>
      <c r="U49" s="46" t="str">
        <f>'[3]1100'!$L38</f>
        <v>0,00</v>
      </c>
      <c r="V49" s="46" t="str">
        <f>'[4]1100'!$L38</f>
        <v>0,00</v>
      </c>
      <c r="W49" s="46" t="str">
        <f>'[5]1100'!$L38</f>
        <v>0,00</v>
      </c>
      <c r="X49" s="46">
        <f>'[6]1100'!$L38</f>
        <v>1017192.86</v>
      </c>
      <c r="Y49" s="46" t="str">
        <f>'[7]1100'!$L38</f>
        <v>0,00</v>
      </c>
      <c r="Z49" s="46" t="str">
        <f>'[8]1100'!$L38</f>
        <v>830.791,34</v>
      </c>
      <c r="AA49" s="46" t="str">
        <f>'[9]1100'!$L38</f>
        <v>0,00</v>
      </c>
    </row>
    <row r="50" spans="1:27" s="34" customFormat="1" ht="18" customHeight="1">
      <c r="A50" s="33" t="s">
        <v>88</v>
      </c>
      <c r="B50" s="117">
        <f t="shared" si="6"/>
        <v>1185030952.79</v>
      </c>
      <c r="C50" s="37">
        <f t="shared" si="7"/>
        <v>0.11299627589173943</v>
      </c>
      <c r="D50" s="47">
        <f>'[10]1100'!$D45+'[10]1100'!$D48</f>
        <v>1044925279.45</v>
      </c>
      <c r="E50" s="47" t="str">
        <f>'[2]1100'!$D40</f>
        <v>425.688,56</v>
      </c>
      <c r="F50" s="47" t="str">
        <f>'[1]1100'!$D40</f>
        <v>0,00</v>
      </c>
      <c r="G50" s="47" t="str">
        <f>'[3]1100'!$D40</f>
        <v>3.252.757,92</v>
      </c>
      <c r="H50" s="47" t="str">
        <f>'[4]1100'!$D40</f>
        <v>677.886,14</v>
      </c>
      <c r="I50" s="47" t="str">
        <f>'[5]1100'!$D40</f>
        <v>64.349.494,00</v>
      </c>
      <c r="J50" s="47" t="str">
        <f>'[6]1100'!$D40</f>
        <v>37.989.098,70</v>
      </c>
      <c r="K50" s="47" t="str">
        <f>'[7]1100'!$D40</f>
        <v>16.888.783,00</v>
      </c>
      <c r="L50" s="47">
        <f>'[8]1100'!$D40</f>
        <v>10343879.12</v>
      </c>
      <c r="M50" s="47" t="str">
        <f>'[9]1100'!$D40</f>
        <v>6.178.085,90</v>
      </c>
      <c r="N50" s="33"/>
      <c r="O50" s="4" t="s">
        <v>129</v>
      </c>
      <c r="P50" s="120">
        <f t="shared" si="4"/>
        <v>1967472406.0999997</v>
      </c>
      <c r="Q50" s="36">
        <f t="shared" si="5"/>
        <v>0.18760442863171092</v>
      </c>
      <c r="R50" s="46">
        <f>R51+R52+R53+R54+R55+R56</f>
        <v>1887288899.7899997</v>
      </c>
      <c r="S50" s="46">
        <f>'[2]1100'!$L39</f>
        <v>600929.98</v>
      </c>
      <c r="T50" s="46" t="str">
        <f>'[1]1100'!$L39</f>
        <v>494.980,33</v>
      </c>
      <c r="U50" s="46" t="str">
        <f>'[3]1100'!$L39</f>
        <v>1.853.589,56</v>
      </c>
      <c r="V50" s="46" t="str">
        <f>'[4]1100'!$L39</f>
        <v>1.495.288,37</v>
      </c>
      <c r="W50" s="46" t="str">
        <f>'[5]1100'!$L39</f>
        <v>29.783.600,00</v>
      </c>
      <c r="X50" s="46" t="str">
        <f>'[6]1100'!$L39</f>
        <v>16.091.534,33</v>
      </c>
      <c r="Y50" s="46" t="str">
        <f>'[7]1100'!$L39</f>
        <v>14.859.561,88</v>
      </c>
      <c r="Z50" s="46" t="str">
        <f>'[8]1100'!$L39</f>
        <v>8.305.285,19</v>
      </c>
      <c r="AA50" s="46" t="str">
        <f>'[9]1100'!$L39</f>
        <v>6.698.736,67</v>
      </c>
    </row>
    <row r="51" spans="1:27" s="34" customFormat="1" ht="18" customHeight="1">
      <c r="A51" s="33" t="s">
        <v>89</v>
      </c>
      <c r="B51" s="117">
        <f t="shared" si="6"/>
        <v>164250559.95999998</v>
      </c>
      <c r="C51" s="37">
        <f t="shared" si="7"/>
        <v>0.015661786339771517</v>
      </c>
      <c r="D51" s="47"/>
      <c r="E51" s="47" t="str">
        <f>'[2]1100'!$D41</f>
        <v>17.382,14</v>
      </c>
      <c r="F51" s="47" t="str">
        <f>'[1]1100'!$D41</f>
        <v>0,00</v>
      </c>
      <c r="G51" s="47" t="str">
        <f>'[3]1100'!$D41</f>
        <v>155.307,43</v>
      </c>
      <c r="H51" s="47" t="str">
        <f>'[4]1100'!$D41</f>
        <v>12.507,90</v>
      </c>
      <c r="I51" s="47" t="str">
        <f>'[5]1100'!$D41</f>
        <v>1.339.758,00</v>
      </c>
      <c r="J51" s="47" t="str">
        <f>'[6]1100'!$D41</f>
        <v>153.746.759,91</v>
      </c>
      <c r="K51" s="47" t="str">
        <f>'[7]1100'!$D41</f>
        <v>4.266.062,00</v>
      </c>
      <c r="L51" s="47" t="str">
        <f>'[8]1100'!$D41</f>
        <v>2.887.418,67</v>
      </c>
      <c r="M51" s="47" t="str">
        <f>'[9]1100'!$D41</f>
        <v>1.825.363,91</v>
      </c>
      <c r="N51" s="33"/>
      <c r="O51" s="1" t="s">
        <v>130</v>
      </c>
      <c r="P51" s="117">
        <f t="shared" si="4"/>
        <v>1154667925.2500002</v>
      </c>
      <c r="Q51" s="37">
        <f t="shared" si="5"/>
        <v>0.11010106962835815</v>
      </c>
      <c r="R51" s="46">
        <f>'[10]1100'!$L33+'[10]1100'!$L36</f>
        <v>1107422431.55</v>
      </c>
      <c r="S51" s="46" t="str">
        <f>'[2]1100'!$L40</f>
        <v>69.471,66</v>
      </c>
      <c r="T51" s="46" t="str">
        <f>'[1]1100'!$L40</f>
        <v>0,00</v>
      </c>
      <c r="U51" s="46" t="str">
        <f>'[3]1100'!$L40</f>
        <v>999.710,73</v>
      </c>
      <c r="V51" s="46" t="str">
        <f>'[4]1100'!$L40</f>
        <v>378.059,42</v>
      </c>
      <c r="W51" s="46" t="str">
        <f>'[5]1100'!$L40</f>
        <v>22.232.646,00</v>
      </c>
      <c r="X51" s="46" t="str">
        <f>'[6]1100'!$L40</f>
        <v>9.410.023,43</v>
      </c>
      <c r="Y51" s="46" t="str">
        <f>'[7]1100'!$L40</f>
        <v>2.641.195,77</v>
      </c>
      <c r="Z51" s="46" t="str">
        <f>'[8]1100'!$L40</f>
        <v>6.263.764,64</v>
      </c>
      <c r="AA51" s="46" t="str">
        <f>'[9]1100'!$L40</f>
        <v>5.250.622,05</v>
      </c>
    </row>
    <row r="52" spans="1:27" s="34" customFormat="1" ht="18" customHeight="1">
      <c r="A52" s="33" t="s">
        <v>90</v>
      </c>
      <c r="B52" s="117">
        <f t="shared" si="6"/>
        <v>0</v>
      </c>
      <c r="C52" s="37" t="str">
        <f t="shared" si="7"/>
        <v>--</v>
      </c>
      <c r="D52" s="47">
        <f>'[10]1100'!$D51</f>
        <v>0</v>
      </c>
      <c r="E52" s="47" t="str">
        <f>'[2]1100'!$D42</f>
        <v>0,00</v>
      </c>
      <c r="F52" s="47" t="str">
        <f>'[1]1100'!$D42</f>
        <v>0,00</v>
      </c>
      <c r="G52" s="47" t="str">
        <f>'[3]1100'!$D42</f>
        <v>0,00</v>
      </c>
      <c r="H52" s="47" t="str">
        <f>'[4]1100'!$D42</f>
        <v>0,00</v>
      </c>
      <c r="I52" s="47" t="str">
        <f>'[5]1100'!$D42</f>
        <v>0,00</v>
      </c>
      <c r="J52" s="47" t="str">
        <f>'[6]1100'!$D42</f>
        <v>0,00</v>
      </c>
      <c r="K52" s="47" t="str">
        <f>'[7]1100'!$D42</f>
        <v>0,00</v>
      </c>
      <c r="L52" s="47" t="str">
        <f>'[8]1100'!$D42</f>
        <v>0,00</v>
      </c>
      <c r="M52" s="47" t="str">
        <f>'[9]1100'!$D42</f>
        <v>0,00</v>
      </c>
      <c r="N52" s="33"/>
      <c r="O52" s="1" t="s">
        <v>131</v>
      </c>
      <c r="P52" s="117">
        <f t="shared" si="4"/>
        <v>6902175.77</v>
      </c>
      <c r="Q52" s="37">
        <f t="shared" si="5"/>
        <v>0.0006581432794847925</v>
      </c>
      <c r="R52" s="46">
        <f>'[10]1100'!$L39+'[10]1100'!$L40</f>
        <v>23196.12</v>
      </c>
      <c r="S52" s="46">
        <f>'[2]1100'!$L41</f>
        <v>531458.32</v>
      </c>
      <c r="T52" s="46" t="str">
        <f>'[1]1100'!$L41</f>
        <v>494.980,33</v>
      </c>
      <c r="U52" s="46" t="str">
        <f>'[3]1100'!$L41</f>
        <v>470.989,12</v>
      </c>
      <c r="V52" s="46" t="str">
        <f>'[4]1100'!$L41</f>
        <v>0,00</v>
      </c>
      <c r="W52" s="46" t="str">
        <f>'[5]1100'!$L41</f>
        <v>1.873.307,00</v>
      </c>
      <c r="X52" s="46" t="str">
        <f>'[6]1100'!$L41</f>
        <v>1.154.512,79</v>
      </c>
      <c r="Y52" s="46" t="str">
        <f>'[7]1100'!$L41</f>
        <v>1.774.440,00</v>
      </c>
      <c r="Z52" s="46" t="str">
        <f>'[8]1100'!$L41</f>
        <v>494.717,67</v>
      </c>
      <c r="AA52" s="46" t="str">
        <f>'[9]1100'!$L41</f>
        <v>84.574,42</v>
      </c>
    </row>
    <row r="53" spans="1:27" s="34" customFormat="1" ht="18" customHeight="1">
      <c r="A53" s="33" t="s">
        <v>91</v>
      </c>
      <c r="B53" s="117">
        <f t="shared" si="6"/>
        <v>25778618.270000003</v>
      </c>
      <c r="C53" s="37">
        <f t="shared" si="7"/>
        <v>0.002458069011013377</v>
      </c>
      <c r="D53" s="47">
        <f>'[10]1100'!$D52+'[10]1100'!$D58</f>
        <v>25530009.6</v>
      </c>
      <c r="E53" s="47" t="str">
        <f>'[2]1100'!$D43</f>
        <v>0,00</v>
      </c>
      <c r="F53" s="47" t="str">
        <f>'[1]1100'!$D43</f>
        <v>0,00</v>
      </c>
      <c r="G53" s="47" t="str">
        <f>'[3]1100'!$D43</f>
        <v>0,00</v>
      </c>
      <c r="H53" s="47" t="str">
        <f>'[4]1100'!$D43</f>
        <v>0,00</v>
      </c>
      <c r="I53" s="47" t="str">
        <f>'[5]1100'!$D43</f>
        <v>140.132,00</v>
      </c>
      <c r="J53" s="47" t="str">
        <f>'[6]1100'!$D43</f>
        <v>0,00</v>
      </c>
      <c r="K53" s="47" t="str">
        <f>'[7]1100'!$D43</f>
        <v>0,00</v>
      </c>
      <c r="L53" s="47" t="str">
        <f>'[8]1100'!$D43</f>
        <v>0,00</v>
      </c>
      <c r="M53" s="47" t="str">
        <f>'[9]1100'!$D43</f>
        <v>108.476,67</v>
      </c>
      <c r="N53" s="33"/>
      <c r="O53" s="1" t="s">
        <v>132</v>
      </c>
      <c r="P53" s="117">
        <f t="shared" si="4"/>
        <v>0</v>
      </c>
      <c r="Q53" s="37" t="str">
        <f t="shared" si="5"/>
        <v>--</v>
      </c>
      <c r="R53" s="46">
        <f>'[10]1100'!$L41</f>
        <v>0</v>
      </c>
      <c r="S53" s="46" t="str">
        <f>'[2]1100'!$L42</f>
        <v>0,00</v>
      </c>
      <c r="T53" s="46" t="str">
        <f>'[1]1100'!$L42</f>
        <v>0,00</v>
      </c>
      <c r="U53" s="46" t="str">
        <f>'[3]1100'!$L42</f>
        <v>0,00</v>
      </c>
      <c r="V53" s="46" t="str">
        <f>'[4]1100'!$L42</f>
        <v>0,00</v>
      </c>
      <c r="W53" s="46" t="str">
        <f>'[5]1100'!$L42</f>
        <v>0,00</v>
      </c>
      <c r="X53" s="46" t="str">
        <f>'[6]1100'!$L42</f>
        <v>0,00</v>
      </c>
      <c r="Y53" s="46" t="str">
        <f>'[7]1100'!$L42</f>
        <v>0,00</v>
      </c>
      <c r="Z53" s="46" t="str">
        <f>'[8]1100'!$L42</f>
        <v>0,00</v>
      </c>
      <c r="AA53" s="46" t="str">
        <f>'[9]1100'!$L42</f>
        <v>0,00</v>
      </c>
    </row>
    <row r="54" spans="1:27" s="34" customFormat="1" ht="18" customHeight="1">
      <c r="A54" s="33" t="s">
        <v>92</v>
      </c>
      <c r="B54" s="117">
        <f t="shared" si="6"/>
        <v>4676417.45</v>
      </c>
      <c r="C54" s="37">
        <f t="shared" si="7"/>
        <v>0.000445910509865632</v>
      </c>
      <c r="D54" s="47">
        <f>'[10]1100'!$D57</f>
        <v>-581.97</v>
      </c>
      <c r="E54" s="47" t="str">
        <f>'[2]1100'!$D44</f>
        <v>0,00</v>
      </c>
      <c r="F54" s="47" t="str">
        <f>'[1]1100'!$D44</f>
        <v>0,00</v>
      </c>
      <c r="G54" s="47" t="str">
        <f>'[3]1100'!$D44</f>
        <v>16.557,46</v>
      </c>
      <c r="H54" s="47" t="str">
        <f>'[4]1100'!$D44</f>
        <v>3.193,27</v>
      </c>
      <c r="I54" s="47" t="str">
        <f>'[5]1100'!$D44</f>
        <v>4.660.404,00</v>
      </c>
      <c r="J54" s="47" t="str">
        <f>'[6]1100'!$D44</f>
        <v>0,00</v>
      </c>
      <c r="K54" s="47" t="str">
        <f>'[7]1100'!$D44</f>
        <v>0,00</v>
      </c>
      <c r="L54" s="47" t="str">
        <f>'[8]1100'!$D44</f>
        <v>0,00</v>
      </c>
      <c r="M54" s="47" t="str">
        <f>'[9]1100'!$D44</f>
        <v>-3.155,31</v>
      </c>
      <c r="N54" s="33"/>
      <c r="O54" s="1" t="s">
        <v>91</v>
      </c>
      <c r="P54" s="117">
        <f t="shared" si="4"/>
        <v>665066098.3600001</v>
      </c>
      <c r="Q54" s="37">
        <f t="shared" si="5"/>
        <v>0.06341605859289877</v>
      </c>
      <c r="R54" s="46">
        <f>'[10]1100'!$L42</f>
        <v>649634769.84</v>
      </c>
      <c r="S54" s="46" t="str">
        <f>'[2]1100'!$L43</f>
        <v>0,00</v>
      </c>
      <c r="T54" s="46" t="str">
        <f>'[1]1100'!$L43</f>
        <v>0,00</v>
      </c>
      <c r="U54" s="46" t="str">
        <f>'[3]1100'!$L43</f>
        <v>262.168,37</v>
      </c>
      <c r="V54" s="46" t="str">
        <f>'[4]1100'!$L43</f>
        <v>889.218,46</v>
      </c>
      <c r="W54" s="46" t="str">
        <f>'[5]1100'!$L43</f>
        <v>3.782.746,00</v>
      </c>
      <c r="X54" s="46" t="str">
        <f>'[6]1100'!$L43</f>
        <v>3.694.301,19</v>
      </c>
      <c r="Y54" s="46" t="str">
        <f>'[7]1100'!$L43</f>
        <v>3.924.236,78</v>
      </c>
      <c r="Z54" s="46" t="str">
        <f>'[8]1100'!$L43</f>
        <v>1.546.802,88</v>
      </c>
      <c r="AA54" s="46" t="str">
        <f>'[9]1100'!$L43</f>
        <v>1.331.854,84</v>
      </c>
    </row>
    <row r="55" spans="1:27" s="34" customFormat="1" ht="18" customHeight="1">
      <c r="A55" s="33" t="s">
        <v>86</v>
      </c>
      <c r="B55" s="117">
        <f t="shared" si="6"/>
        <v>-1256650.4500000002</v>
      </c>
      <c r="C55" s="37">
        <f t="shared" si="7"/>
        <v>-0.00011982541098472207</v>
      </c>
      <c r="D55" s="47">
        <f>'[10]1100'!$D53</f>
        <v>0</v>
      </c>
      <c r="E55" s="47" t="str">
        <f>'[2]1100'!$D45</f>
        <v>0,00</v>
      </c>
      <c r="F55" s="47" t="str">
        <f>'[1]1100'!$D45</f>
        <v>0,00</v>
      </c>
      <c r="G55" s="47" t="str">
        <f>'[3]1100'!$D45</f>
        <v>0,00</v>
      </c>
      <c r="H55" s="47" t="str">
        <f>'[4]1100'!$D45</f>
        <v>0,00</v>
      </c>
      <c r="I55" s="47" t="str">
        <f>'[5]1100'!$D45</f>
        <v>-32.941,00</v>
      </c>
      <c r="J55" s="47" t="str">
        <f>'[6]1100'!$D45</f>
        <v>-1.113.466,86</v>
      </c>
      <c r="K55" s="47" t="str">
        <f>'[7]1100'!$D45</f>
        <v>0,00</v>
      </c>
      <c r="L55" s="47" t="str">
        <f>'[8]1100'!$D45</f>
        <v>-110.242,59</v>
      </c>
      <c r="M55" s="47" t="str">
        <f>'[9]1100'!$D45</f>
        <v>0,00</v>
      </c>
      <c r="N55" s="33"/>
      <c r="O55" s="1" t="s">
        <v>133</v>
      </c>
      <c r="P55" s="117">
        <f t="shared" si="4"/>
        <v>6411051.539999999</v>
      </c>
      <c r="Q55" s="37">
        <f t="shared" si="5"/>
        <v>0.0006113131027205976</v>
      </c>
      <c r="R55" s="46">
        <f>'[10]1100'!$L48</f>
        <v>-4128358.460000001</v>
      </c>
      <c r="S55" s="46" t="str">
        <f>'[2]1100'!$L44</f>
        <v>0,00</v>
      </c>
      <c r="T55" s="46" t="str">
        <f>'[1]1100'!$L44</f>
        <v>0,00</v>
      </c>
      <c r="U55" s="46" t="str">
        <f>'[3]1100'!$L44</f>
        <v>120.721,34</v>
      </c>
      <c r="V55" s="46">
        <f>'[4]1100'!$L44</f>
        <v>228010.49</v>
      </c>
      <c r="W55" s="46" t="str">
        <f>'[5]1100'!$L44</f>
        <v>1.853.083,00</v>
      </c>
      <c r="X55" s="46" t="str">
        <f>'[6]1100'!$L44</f>
        <v>1.832.696,92</v>
      </c>
      <c r="Y55" s="46" t="str">
        <f>'[7]1100'!$L44</f>
        <v>6.473.471,33</v>
      </c>
      <c r="Z55" s="46" t="str">
        <f>'[8]1100'!$L44</f>
        <v>0,00</v>
      </c>
      <c r="AA55" s="46" t="str">
        <f>'[9]1100'!$L44</f>
        <v>31.426,92</v>
      </c>
    </row>
    <row r="56" spans="1:27" s="34" customFormat="1" ht="18" customHeight="1">
      <c r="A56" s="64" t="s">
        <v>93</v>
      </c>
      <c r="B56" s="35">
        <f t="shared" si="6"/>
        <v>34263079.919999994</v>
      </c>
      <c r="C56" s="36">
        <f t="shared" si="7"/>
        <v>0.0032670880219844564</v>
      </c>
      <c r="D56" s="47">
        <f>D57+D58+D59+D60</f>
        <v>29440920.66</v>
      </c>
      <c r="E56" s="47" t="str">
        <f>'[2]1100'!$D46</f>
        <v>0,00</v>
      </c>
      <c r="F56" s="47" t="str">
        <f>'[1]1100'!$D46</f>
        <v>0,00</v>
      </c>
      <c r="G56" s="47" t="str">
        <f>'[3]1100'!$D46</f>
        <v>0,00</v>
      </c>
      <c r="H56" s="47" t="str">
        <f>'[4]1100'!$D46</f>
        <v>0,00</v>
      </c>
      <c r="I56" s="47" t="str">
        <f>'[5]1100'!$D46</f>
        <v>12.405,00</v>
      </c>
      <c r="J56" s="47" t="str">
        <f>'[6]1100'!$D46</f>
        <v>3.053,14</v>
      </c>
      <c r="K56" s="47" t="str">
        <f>'[7]1100'!$D46</f>
        <v>3.065,00</v>
      </c>
      <c r="L56" s="47" t="str">
        <f>'[8]1100'!$D46</f>
        <v>4.800.000,00</v>
      </c>
      <c r="M56" s="47" t="str">
        <f>'[9]1100'!$D46</f>
        <v>3.636,12</v>
      </c>
      <c r="N56" s="33"/>
      <c r="O56" s="1" t="s">
        <v>134</v>
      </c>
      <c r="P56" s="117">
        <f t="shared" si="4"/>
        <v>134425155.18</v>
      </c>
      <c r="Q56" s="37">
        <f t="shared" si="5"/>
        <v>0.012817844028248699</v>
      </c>
      <c r="R56" s="46">
        <f>'[10]1100'!$L49</f>
        <v>134336860.74</v>
      </c>
      <c r="S56" s="46" t="str">
        <f>'[2]1100'!$L45</f>
        <v>0,00</v>
      </c>
      <c r="T56" s="46" t="str">
        <f>'[1]1100'!$L45</f>
        <v>0,00</v>
      </c>
      <c r="U56" s="46" t="str">
        <f>'[3]1100'!$L45</f>
        <v>0,00</v>
      </c>
      <c r="V56" s="46" t="str">
        <f>'[4]1100'!$L45</f>
        <v>0,00</v>
      </c>
      <c r="W56" s="46" t="str">
        <f>'[5]1100'!$L45</f>
        <v>41.818,00</v>
      </c>
      <c r="X56" s="46" t="str">
        <f>'[6]1100'!$L45</f>
        <v>0,00</v>
      </c>
      <c r="Y56" s="46" t="str">
        <f>'[7]1100'!$L45</f>
        <v>46.218,00</v>
      </c>
      <c r="Z56" s="46" t="str">
        <f>'[8]1100'!$L45</f>
        <v>0,00</v>
      </c>
      <c r="AA56" s="46" t="str">
        <f>'[9]1100'!$L45</f>
        <v>258,44</v>
      </c>
    </row>
    <row r="57" spans="1:27" s="34" customFormat="1" ht="18" customHeight="1">
      <c r="A57" s="33" t="s">
        <v>94</v>
      </c>
      <c r="B57" s="117">
        <f t="shared" si="6"/>
        <v>0</v>
      </c>
      <c r="C57" s="37" t="str">
        <f t="shared" si="7"/>
        <v>--</v>
      </c>
      <c r="D57" s="47"/>
      <c r="E57" s="47" t="str">
        <f>'[2]1100'!$D47</f>
        <v>0,00</v>
      </c>
      <c r="F57" s="47" t="str">
        <f>'[1]1100'!$D47</f>
        <v>0,00</v>
      </c>
      <c r="G57" s="47" t="str">
        <f>'[3]1100'!$D47</f>
        <v>0,00</v>
      </c>
      <c r="H57" s="47" t="str">
        <f>'[4]1100'!$D47</f>
        <v>0,00</v>
      </c>
      <c r="I57" s="47" t="str">
        <f>'[5]1100'!$D47</f>
        <v>0,00</v>
      </c>
      <c r="J57" s="47" t="str">
        <f>'[6]1100'!$D47</f>
        <v>0,00</v>
      </c>
      <c r="K57" s="47" t="str">
        <f>'[7]1100'!$D47</f>
        <v>0,00</v>
      </c>
      <c r="L57" s="47" t="str">
        <f>'[8]1100'!$D47</f>
        <v>0,00</v>
      </c>
      <c r="M57" s="47" t="str">
        <f>'[9]1100'!$D47</f>
        <v>0,00</v>
      </c>
      <c r="N57" s="33"/>
      <c r="O57" s="118" t="s">
        <v>135</v>
      </c>
      <c r="P57" s="120">
        <f t="shared" si="4"/>
        <v>22937864.65</v>
      </c>
      <c r="Q57" s="36">
        <f t="shared" si="5"/>
        <v>0.002187194584459169</v>
      </c>
      <c r="R57" s="46">
        <f>'[10]1100'!$L50</f>
        <v>0</v>
      </c>
      <c r="S57" s="46" t="str">
        <f>'[2]1100'!$L46</f>
        <v>0,00</v>
      </c>
      <c r="T57" s="46" t="str">
        <f>'[1]1100'!$L46</f>
        <v>0,00</v>
      </c>
      <c r="U57" s="46" t="str">
        <f>'[3]1100'!$L46</f>
        <v>0,00</v>
      </c>
      <c r="V57" s="46" t="str">
        <f>'[4]1100'!$L46</f>
        <v>0,00</v>
      </c>
      <c r="W57" s="46" t="str">
        <f>'[5]1100'!$L46</f>
        <v>10.846.910,00</v>
      </c>
      <c r="X57" s="46" t="str">
        <f>'[6]1100'!$L46</f>
        <v>4.006.431,43</v>
      </c>
      <c r="Y57" s="46" t="str">
        <f>'[7]1100'!$L46</f>
        <v>0,00</v>
      </c>
      <c r="Z57" s="46" t="str">
        <f>'[8]1100'!$L46</f>
        <v>6.080.268,05</v>
      </c>
      <c r="AA57" s="46" t="str">
        <f>'[9]1100'!$L46</f>
        <v>2.004.255,17</v>
      </c>
    </row>
    <row r="58" spans="1:27" s="34" customFormat="1" ht="18" customHeight="1">
      <c r="A58" s="33" t="s">
        <v>95</v>
      </c>
      <c r="B58" s="117">
        <f t="shared" si="6"/>
        <v>5649538.34</v>
      </c>
      <c r="C58" s="36">
        <f t="shared" si="7"/>
        <v>0.0005387005220619977</v>
      </c>
      <c r="D58" s="47">
        <f>'[10]1100'!$D55</f>
        <v>845902.22</v>
      </c>
      <c r="E58" s="47" t="str">
        <f>'[2]1100'!$D48</f>
        <v>0,00</v>
      </c>
      <c r="F58" s="47" t="str">
        <f>'[1]1100'!$D48</f>
        <v>0,00</v>
      </c>
      <c r="G58" s="47" t="str">
        <f>'[3]1100'!$D48</f>
        <v>0,00</v>
      </c>
      <c r="H58" s="47" t="str">
        <f>'[4]1100'!$D48</f>
        <v>0,00</v>
      </c>
      <c r="I58" s="47" t="str">
        <f>'[5]1100'!$D48</f>
        <v>0,00</v>
      </c>
      <c r="J58" s="47" t="str">
        <f>'[6]1100'!$D48</f>
        <v>0,00</v>
      </c>
      <c r="K58" s="47" t="str">
        <f>'[7]1100'!$D48</f>
        <v>0,00</v>
      </c>
      <c r="L58" s="47" t="str">
        <f>'[8]1100'!$D48</f>
        <v>4.800.000,00</v>
      </c>
      <c r="M58" s="47" t="str">
        <f>'[9]1100'!$D48</f>
        <v>3.636,12</v>
      </c>
      <c r="N58" s="33"/>
      <c r="O58" s="71" t="s">
        <v>136</v>
      </c>
      <c r="P58" s="31">
        <f t="shared" si="4"/>
        <v>60101.21</v>
      </c>
      <c r="Q58" s="32">
        <f t="shared" si="5"/>
        <v>5.730831663593553E-06</v>
      </c>
      <c r="R58" s="46"/>
      <c r="S58" s="46" t="str">
        <f>'[2]1100'!$L47</f>
        <v>0,00</v>
      </c>
      <c r="T58" s="46" t="str">
        <f>'[1]1100'!$L47</f>
        <v>0,00</v>
      </c>
      <c r="U58" s="46" t="str">
        <f>'[3]1100'!$L47</f>
        <v>0,00</v>
      </c>
      <c r="V58" s="46" t="str">
        <f>'[4]1100'!$L47</f>
        <v>0,00</v>
      </c>
      <c r="W58" s="46" t="str">
        <f>'[5]1100'!$L47</f>
        <v>0,00</v>
      </c>
      <c r="X58" s="46" t="str">
        <f>'[6]1100'!$L47</f>
        <v>0,00</v>
      </c>
      <c r="Y58" s="46" t="str">
        <f>'[7]1100'!$L47</f>
        <v>0,00</v>
      </c>
      <c r="Z58" s="46" t="str">
        <f>'[8]1100'!$L47</f>
        <v>60.101,21</v>
      </c>
      <c r="AA58" s="46" t="str">
        <f>'[9]1100'!$L47</f>
        <v>0,00</v>
      </c>
    </row>
    <row r="59" spans="1:27" s="34" customFormat="1" ht="18" customHeight="1">
      <c r="A59" s="33" t="s">
        <v>96</v>
      </c>
      <c r="B59" s="117">
        <f t="shared" si="6"/>
        <v>28613541.580000002</v>
      </c>
      <c r="C59" s="37">
        <f t="shared" si="7"/>
        <v>0.0027283874999224594</v>
      </c>
      <c r="D59" s="47">
        <f>'[10]1100'!$D56</f>
        <v>28595018.44</v>
      </c>
      <c r="E59" s="47" t="str">
        <f>'[2]1100'!$D49</f>
        <v>0,00</v>
      </c>
      <c r="F59" s="47" t="str">
        <f>'[1]1100'!$D49</f>
        <v>0,00</v>
      </c>
      <c r="G59" s="47" t="str">
        <f>'[3]1100'!$D49</f>
        <v>0,00</v>
      </c>
      <c r="H59" s="47" t="str">
        <f>'[4]1100'!$D49</f>
        <v>0,00</v>
      </c>
      <c r="I59" s="47" t="str">
        <f>'[5]1100'!$D49</f>
        <v>12.405,00</v>
      </c>
      <c r="J59" s="47" t="str">
        <f>'[6]1100'!$D49</f>
        <v>3.053,14</v>
      </c>
      <c r="K59" s="47" t="str">
        <f>'[7]1100'!$D49</f>
        <v>3.065,00</v>
      </c>
      <c r="L59" s="47" t="str">
        <f>'[8]1100'!$D49</f>
        <v>0,00</v>
      </c>
      <c r="M59" s="47" t="str">
        <f>'[9]1100'!$D49</f>
        <v>0,00</v>
      </c>
      <c r="N59" s="33"/>
      <c r="O59" s="119" t="s">
        <v>137</v>
      </c>
      <c r="P59" s="117">
        <f t="shared" si="4"/>
        <v>60101.21</v>
      </c>
      <c r="Q59" s="37">
        <f t="shared" si="5"/>
        <v>5.730831663593553E-06</v>
      </c>
      <c r="R59" s="46"/>
      <c r="S59" s="46" t="str">
        <f>'[2]1100'!$L48</f>
        <v>0,00</v>
      </c>
      <c r="T59" s="46" t="str">
        <f>'[1]1100'!$L48</f>
        <v>0,00</v>
      </c>
      <c r="U59" s="46" t="str">
        <f>'[3]1100'!$L48</f>
        <v>0,00</v>
      </c>
      <c r="V59" s="46" t="str">
        <f>'[4]1100'!$L48</f>
        <v>0,00</v>
      </c>
      <c r="W59" s="46" t="str">
        <f>'[5]1100'!$L48</f>
        <v>0,00</v>
      </c>
      <c r="X59" s="46" t="str">
        <f>'[6]1100'!$L48</f>
        <v>0,00</v>
      </c>
      <c r="Y59" s="46" t="str">
        <f>'[7]1100'!$L48</f>
        <v>0,00</v>
      </c>
      <c r="Z59" s="46" t="str">
        <f>'[8]1100'!$L48</f>
        <v>60.101,21</v>
      </c>
      <c r="AA59" s="46" t="str">
        <f>'[9]1100'!$L48</f>
        <v>0,00</v>
      </c>
    </row>
    <row r="60" spans="1:27" s="34" customFormat="1" ht="18" customHeight="1">
      <c r="A60" s="33" t="s">
        <v>78</v>
      </c>
      <c r="B60" s="117">
        <f t="shared" si="6"/>
        <v>0</v>
      </c>
      <c r="C60" s="37" t="str">
        <f t="shared" si="7"/>
        <v>--</v>
      </c>
      <c r="D60" s="47"/>
      <c r="E60" s="47" t="str">
        <f>'[2]1100'!$D50</f>
        <v>0,00</v>
      </c>
      <c r="F60" s="47" t="str">
        <f>'[1]1100'!$D50</f>
        <v>0,00</v>
      </c>
      <c r="G60" s="47" t="str">
        <f>'[3]1100'!$D50</f>
        <v>0,00</v>
      </c>
      <c r="H60" s="47" t="str">
        <f>'[4]1100'!$D50</f>
        <v>0,00</v>
      </c>
      <c r="I60" s="47" t="str">
        <f>'[5]1100'!$D50</f>
        <v>0,00</v>
      </c>
      <c r="J60" s="47" t="str">
        <f>'[6]1100'!$D50</f>
        <v>0,00</v>
      </c>
      <c r="K60" s="47" t="str">
        <f>'[7]1100'!$D50</f>
        <v>0,00</v>
      </c>
      <c r="L60" s="47" t="str">
        <f>'[8]1100'!$D50</f>
        <v>0,00</v>
      </c>
      <c r="M60" s="47" t="str">
        <f>'[9]1100'!$D50</f>
        <v>0,00</v>
      </c>
      <c r="N60" s="33"/>
      <c r="O60" s="3"/>
      <c r="P60" s="117"/>
      <c r="Q60" s="36"/>
      <c r="R60" s="46"/>
      <c r="S60" s="46"/>
      <c r="T60" s="46"/>
      <c r="U60" s="46"/>
      <c r="V60" s="46"/>
      <c r="W60" s="46"/>
      <c r="X60" s="46"/>
      <c r="Y60" s="46"/>
      <c r="Z60" s="46"/>
      <c r="AA60" s="46"/>
    </row>
    <row r="61" spans="1:17" s="34" customFormat="1" ht="18" customHeight="1">
      <c r="A61" s="64" t="s">
        <v>97</v>
      </c>
      <c r="B61" s="35">
        <f t="shared" si="6"/>
        <v>150520866.91</v>
      </c>
      <c r="C61" s="36">
        <f t="shared" si="7"/>
        <v>0.0143526186930243</v>
      </c>
      <c r="D61" s="47">
        <f>'[10]1100'!$D59</f>
        <v>72910353.46000001</v>
      </c>
      <c r="E61" s="47" t="str">
        <f>'[2]1100'!$D51</f>
        <v>137.076,57</v>
      </c>
      <c r="F61" s="47" t="str">
        <f>'[1]1100'!$D51</f>
        <v>494.980,33</v>
      </c>
      <c r="G61" s="47" t="str">
        <f>'[3]1100'!$D51</f>
        <v>3.113.842,05</v>
      </c>
      <c r="H61" s="47" t="str">
        <f>'[4]1100'!$D51</f>
        <v>1.257.283,54</v>
      </c>
      <c r="I61" s="47" t="str">
        <f>'[5]1100'!$D51</f>
        <v>2.031.553,00</v>
      </c>
      <c r="J61" s="47" t="str">
        <f>'[6]1100'!$D51</f>
        <v>33.932.147,08</v>
      </c>
      <c r="K61" s="47" t="str">
        <f>'[7]1100'!$D51</f>
        <v>15.976.801,00</v>
      </c>
      <c r="L61" s="47" t="str">
        <f>'[8]1100'!$D51</f>
        <v>3.463.922,18</v>
      </c>
      <c r="M61" s="47" t="str">
        <f>'[9]1100'!$D51</f>
        <v>17.202.907,70</v>
      </c>
      <c r="N61" s="33"/>
      <c r="O61" s="33"/>
      <c r="P61" s="35"/>
      <c r="Q61" s="36"/>
    </row>
    <row r="62" spans="1:17" s="34" customFormat="1" ht="18" customHeight="1">
      <c r="A62" s="64" t="s">
        <v>98</v>
      </c>
      <c r="B62" s="35">
        <f t="shared" si="6"/>
        <v>2559.24</v>
      </c>
      <c r="C62" s="36">
        <f t="shared" si="7"/>
        <v>2.4403125372575963E-07</v>
      </c>
      <c r="D62" s="47">
        <f>'[10]1100'!$D60</f>
        <v>0</v>
      </c>
      <c r="E62" s="47" t="str">
        <f>'[2]1100'!$D52</f>
        <v>0,00</v>
      </c>
      <c r="F62" s="47" t="str">
        <f>'[1]1100'!$D52</f>
        <v>0,00</v>
      </c>
      <c r="G62" s="47" t="str">
        <f>'[3]1100'!$D52</f>
        <v>0,00</v>
      </c>
      <c r="H62" s="47" t="str">
        <f>'[4]1100'!$D52</f>
        <v>0,00</v>
      </c>
      <c r="I62" s="47" t="str">
        <f>'[5]1100'!$D52</f>
        <v>0,00</v>
      </c>
      <c r="J62" s="47" t="str">
        <f>'[6]1100'!$D52</f>
        <v>0,00</v>
      </c>
      <c r="K62" s="47" t="str">
        <f>'[7]1100'!$D52</f>
        <v>0,00</v>
      </c>
      <c r="L62" s="47" t="str">
        <f>'[8]1100'!$D52</f>
        <v>2.559,24</v>
      </c>
      <c r="M62" s="47" t="str">
        <f>'[9]1100'!$D52</f>
        <v>0,00</v>
      </c>
      <c r="N62" s="33"/>
      <c r="O62" s="3"/>
      <c r="P62" s="35"/>
      <c r="Q62" s="36"/>
    </row>
    <row r="63" spans="1:27" s="34" customFormat="1" ht="18" customHeight="1" thickBot="1">
      <c r="A63" s="39" t="s">
        <v>99</v>
      </c>
      <c r="B63" s="40">
        <f t="shared" si="6"/>
        <v>10487345210.610003</v>
      </c>
      <c r="C63" s="41">
        <f t="shared" si="7"/>
        <v>1</v>
      </c>
      <c r="D63" s="47">
        <f>'[10]1100'!$D62-'[10]1100'!$D3-'[10]1100'!$D61</f>
        <v>8775400549.370003</v>
      </c>
      <c r="E63" s="47" t="str">
        <f>'[2]1100'!$D53</f>
        <v>1.096.471,90</v>
      </c>
      <c r="F63" s="47" t="str">
        <f>'[1]1100'!$D53</f>
        <v>1.547.945,07</v>
      </c>
      <c r="G63" s="47" t="str">
        <f>'[3]1100'!$D53</f>
        <v>17.804.828,50</v>
      </c>
      <c r="H63" s="47" t="str">
        <f>'[4]1100'!$D53</f>
        <v>11.278.859,26</v>
      </c>
      <c r="I63" s="47" t="str">
        <f>'[5]1100'!$D53</f>
        <v>622.692.245,00</v>
      </c>
      <c r="J63" s="47" t="str">
        <f>'[6]1100'!$D53</f>
        <v>539.840.408,84</v>
      </c>
      <c r="K63" s="47" t="str">
        <f>'[7]1100'!$D53</f>
        <v>205.117.672,54</v>
      </c>
      <c r="L63" s="47" t="str">
        <f>'[8]1100'!$D53</f>
        <v>181.709.691,72</v>
      </c>
      <c r="M63" s="47" t="str">
        <f>'[9]1100'!$D53</f>
        <v>130.856.538,41</v>
      </c>
      <c r="N63" s="33"/>
      <c r="O63" s="39" t="s">
        <v>138</v>
      </c>
      <c r="P63" s="40">
        <f>R63+S63+T63+U63+V63+W63+X63+Y63+Z63+AA63</f>
        <v>10487345210.610003</v>
      </c>
      <c r="Q63" s="41">
        <f>IF((P63/$P$63)=0,"--",P63/$P$63)</f>
        <v>1</v>
      </c>
      <c r="R63" s="46">
        <f>R13+R26+R27+R28+R41+R58</f>
        <v>8775400549.370003</v>
      </c>
      <c r="S63" s="46" t="str">
        <f>'[2]1100'!$L49</f>
        <v>1.096.471,90</v>
      </c>
      <c r="T63" s="46" t="str">
        <f>'[1]1100'!$L49</f>
        <v>1.547.945,07</v>
      </c>
      <c r="U63" s="46" t="str">
        <f>'[3]1100'!$L49</f>
        <v>17.804.828,50</v>
      </c>
      <c r="V63" s="46" t="str">
        <f>'[4]1100'!$L49</f>
        <v>11.278.859,26</v>
      </c>
      <c r="W63" s="46" t="str">
        <f>'[5]1100'!$L49</f>
        <v>622.692.245,00</v>
      </c>
      <c r="X63" s="46" t="str">
        <f>'[6]1100'!$L49</f>
        <v>539.840.408,84</v>
      </c>
      <c r="Y63" s="46" t="str">
        <f>'[7]1100'!$L49</f>
        <v>205.117.672,54</v>
      </c>
      <c r="Z63" s="46" t="str">
        <f>'[8]1100'!$L49</f>
        <v>181.709.691,72</v>
      </c>
      <c r="AA63" s="46" t="str">
        <f>'[9]1100'!$L49</f>
        <v>130.856.538,41</v>
      </c>
    </row>
    <row r="64" spans="2:16" s="34" customFormat="1" ht="18" customHeight="1">
      <c r="B64" s="43"/>
      <c r="C64" s="43"/>
      <c r="D64" s="37"/>
      <c r="E64" s="37"/>
      <c r="F64" s="37"/>
      <c r="G64" s="37"/>
      <c r="H64" s="37"/>
      <c r="I64" s="37"/>
      <c r="J64" s="37"/>
      <c r="K64" s="37"/>
      <c r="L64" s="37"/>
      <c r="M64" s="37"/>
      <c r="N64" s="33"/>
      <c r="P64" s="43"/>
    </row>
    <row r="65" spans="2:27" s="34" customFormat="1" ht="18" customHeight="1">
      <c r="B65" s="43"/>
      <c r="C65" s="43"/>
      <c r="D65" s="37"/>
      <c r="E65" s="37"/>
      <c r="F65" s="37"/>
      <c r="G65" s="37"/>
      <c r="H65" s="37"/>
      <c r="I65" s="37"/>
      <c r="J65" s="37"/>
      <c r="K65" s="37"/>
      <c r="L65" s="37"/>
      <c r="M65" s="37"/>
      <c r="N65" s="33"/>
      <c r="P65" s="43"/>
      <c r="R65" s="212"/>
      <c r="S65" s="212"/>
      <c r="T65" s="212"/>
      <c r="U65" s="212"/>
      <c r="V65" s="212"/>
      <c r="W65" s="212"/>
      <c r="X65" s="212"/>
      <c r="Y65" s="212"/>
      <c r="Z65" s="212"/>
      <c r="AA65" s="212"/>
    </row>
    <row r="66" spans="1:16" s="34" customFormat="1" ht="18" customHeight="1">
      <c r="A66" s="64" t="s">
        <v>464</v>
      </c>
      <c r="B66" s="43"/>
      <c r="C66" s="43"/>
      <c r="D66" s="37"/>
      <c r="E66" s="37"/>
      <c r="F66" s="37"/>
      <c r="G66" s="37"/>
      <c r="H66" s="37"/>
      <c r="I66" s="37"/>
      <c r="J66" s="37"/>
      <c r="K66" s="37"/>
      <c r="L66" s="37"/>
      <c r="M66" s="37"/>
      <c r="N66" s="33"/>
      <c r="P66" s="43"/>
    </row>
    <row r="67" spans="1:16" s="34" customFormat="1" ht="18" customHeight="1">
      <c r="A67" s="33"/>
      <c r="B67" s="43"/>
      <c r="C67" s="43"/>
      <c r="D67" s="37"/>
      <c r="E67" s="37"/>
      <c r="F67" s="37"/>
      <c r="G67" s="37"/>
      <c r="H67" s="37"/>
      <c r="I67" s="37"/>
      <c r="J67" s="37"/>
      <c r="K67" s="37"/>
      <c r="L67" s="37"/>
      <c r="M67" s="37"/>
      <c r="N67" s="33"/>
      <c r="P67" s="43"/>
    </row>
    <row r="68" spans="2:16" s="34" customFormat="1" ht="18" customHeight="1">
      <c r="B68" s="43"/>
      <c r="C68" s="43"/>
      <c r="D68" s="37"/>
      <c r="E68" s="37"/>
      <c r="F68" s="37"/>
      <c r="G68" s="37"/>
      <c r="H68" s="37"/>
      <c r="I68" s="37"/>
      <c r="J68" s="37"/>
      <c r="K68" s="37"/>
      <c r="L68" s="37"/>
      <c r="M68" s="37"/>
      <c r="N68" s="33"/>
      <c r="P68" s="43"/>
    </row>
    <row r="69" spans="2:16" s="34" customFormat="1" ht="18" customHeight="1">
      <c r="B69" s="43"/>
      <c r="C69" s="43"/>
      <c r="D69" s="36"/>
      <c r="E69" s="36"/>
      <c r="F69" s="36"/>
      <c r="G69" s="36"/>
      <c r="H69" s="36"/>
      <c r="I69" s="36"/>
      <c r="J69" s="36"/>
      <c r="K69" s="36"/>
      <c r="L69" s="36"/>
      <c r="M69" s="36"/>
      <c r="N69" s="33"/>
      <c r="P69" s="43"/>
    </row>
    <row r="70" spans="2:16" s="34" customFormat="1" ht="18" customHeight="1">
      <c r="B70" s="43"/>
      <c r="C70" s="43"/>
      <c r="D70" s="37"/>
      <c r="E70" s="37"/>
      <c r="F70" s="37"/>
      <c r="G70" s="37"/>
      <c r="H70" s="37"/>
      <c r="I70" s="37"/>
      <c r="J70" s="37"/>
      <c r="K70" s="37"/>
      <c r="L70" s="37"/>
      <c r="M70" s="37"/>
      <c r="N70" s="33"/>
      <c r="P70" s="43"/>
    </row>
    <row r="71" spans="1:17" s="34" customFormat="1" ht="18" customHeight="1">
      <c r="A71" s="3"/>
      <c r="B71" s="26"/>
      <c r="C71" s="26"/>
      <c r="D71" s="37"/>
      <c r="E71" s="37"/>
      <c r="F71" s="37"/>
      <c r="G71" s="37"/>
      <c r="H71" s="37"/>
      <c r="I71" s="37"/>
      <c r="J71" s="37"/>
      <c r="K71" s="37"/>
      <c r="L71" s="37"/>
      <c r="M71" s="37"/>
      <c r="N71" s="33"/>
      <c r="O71" s="3"/>
      <c r="P71" s="26"/>
      <c r="Q71" s="3"/>
    </row>
    <row r="72" spans="1:17" s="34" customFormat="1" ht="18" customHeight="1">
      <c r="A72" s="3"/>
      <c r="B72" s="26"/>
      <c r="C72" s="26"/>
      <c r="D72" s="37"/>
      <c r="E72" s="37"/>
      <c r="F72" s="37"/>
      <c r="G72" s="37"/>
      <c r="H72" s="37"/>
      <c r="I72" s="37"/>
      <c r="J72" s="37"/>
      <c r="K72" s="37"/>
      <c r="L72" s="37"/>
      <c r="M72" s="37"/>
      <c r="N72" s="33"/>
      <c r="O72" s="3"/>
      <c r="P72" s="26"/>
      <c r="Q72" s="3"/>
    </row>
    <row r="73" spans="1:17" s="34" customFormat="1" ht="18" customHeight="1">
      <c r="A73" s="3"/>
      <c r="B73" s="26"/>
      <c r="C73" s="26"/>
      <c r="D73" s="37"/>
      <c r="E73" s="37"/>
      <c r="F73" s="37"/>
      <c r="G73" s="37"/>
      <c r="H73" s="37"/>
      <c r="I73" s="37"/>
      <c r="J73" s="37"/>
      <c r="K73" s="37"/>
      <c r="L73" s="37"/>
      <c r="M73" s="37"/>
      <c r="N73" s="33"/>
      <c r="O73" s="3"/>
      <c r="P73" s="26"/>
      <c r="Q73" s="3"/>
    </row>
    <row r="74" spans="1:17" s="34" customFormat="1" ht="18" customHeight="1">
      <c r="A74" s="3"/>
      <c r="B74" s="26"/>
      <c r="C74" s="26"/>
      <c r="D74" s="37"/>
      <c r="E74" s="37"/>
      <c r="F74" s="37"/>
      <c r="G74" s="37"/>
      <c r="H74" s="37"/>
      <c r="I74" s="37"/>
      <c r="J74" s="37"/>
      <c r="K74" s="37"/>
      <c r="L74" s="37"/>
      <c r="M74" s="37"/>
      <c r="N74" s="33"/>
      <c r="O74" s="3"/>
      <c r="P74" s="26"/>
      <c r="Q74" s="3"/>
    </row>
    <row r="75" spans="1:17" s="34" customFormat="1" ht="18" customHeight="1">
      <c r="A75" s="3"/>
      <c r="B75" s="26"/>
      <c r="C75" s="26"/>
      <c r="D75" s="37"/>
      <c r="E75" s="37"/>
      <c r="F75" s="37"/>
      <c r="G75" s="37"/>
      <c r="H75" s="37"/>
      <c r="I75" s="37"/>
      <c r="J75" s="37"/>
      <c r="K75" s="37"/>
      <c r="L75" s="37"/>
      <c r="M75" s="37"/>
      <c r="N75" s="33"/>
      <c r="O75" s="3"/>
      <c r="P75" s="26"/>
      <c r="Q75" s="3"/>
    </row>
    <row r="76" spans="1:17" s="34" customFormat="1" ht="18" customHeight="1">
      <c r="A76" s="3"/>
      <c r="B76" s="26"/>
      <c r="C76" s="26"/>
      <c r="D76" s="36"/>
      <c r="E76" s="36"/>
      <c r="F76" s="36"/>
      <c r="G76" s="36"/>
      <c r="H76" s="36"/>
      <c r="I76" s="36"/>
      <c r="J76" s="36"/>
      <c r="K76" s="36"/>
      <c r="L76" s="36"/>
      <c r="M76" s="36"/>
      <c r="N76" s="33"/>
      <c r="O76" s="3"/>
      <c r="P76" s="26"/>
      <c r="Q76" s="3"/>
    </row>
    <row r="77" spans="1:17" s="34" customFormat="1" ht="18" customHeight="1">
      <c r="A77" s="3"/>
      <c r="B77" s="26"/>
      <c r="C77" s="26"/>
      <c r="D77" s="37"/>
      <c r="E77" s="37"/>
      <c r="F77" s="37"/>
      <c r="G77" s="37"/>
      <c r="H77" s="37"/>
      <c r="I77" s="37"/>
      <c r="J77" s="37"/>
      <c r="K77" s="37"/>
      <c r="L77" s="37"/>
      <c r="M77" s="37"/>
      <c r="N77" s="33"/>
      <c r="O77" s="3"/>
      <c r="P77" s="26"/>
      <c r="Q77" s="3"/>
    </row>
    <row r="78" spans="1:17" s="34" customFormat="1" ht="18" customHeight="1">
      <c r="A78" s="3"/>
      <c r="B78" s="26"/>
      <c r="C78" s="26"/>
      <c r="D78" s="37"/>
      <c r="E78" s="37"/>
      <c r="F78" s="37"/>
      <c r="G78" s="37"/>
      <c r="H78" s="37"/>
      <c r="I78" s="37"/>
      <c r="J78" s="37"/>
      <c r="K78" s="37"/>
      <c r="L78" s="37"/>
      <c r="M78" s="37"/>
      <c r="N78" s="33"/>
      <c r="O78" s="3"/>
      <c r="P78" s="26"/>
      <c r="Q78" s="3"/>
    </row>
    <row r="79" spans="1:17" s="34" customFormat="1" ht="18" customHeight="1">
      <c r="A79" s="3"/>
      <c r="B79" s="26"/>
      <c r="C79" s="26"/>
      <c r="D79" s="37"/>
      <c r="E79" s="37"/>
      <c r="F79" s="37"/>
      <c r="G79" s="37"/>
      <c r="H79" s="37"/>
      <c r="I79" s="37"/>
      <c r="J79" s="37"/>
      <c r="K79" s="37"/>
      <c r="L79" s="37"/>
      <c r="M79" s="37"/>
      <c r="N79" s="33"/>
      <c r="O79" s="3"/>
      <c r="P79" s="26"/>
      <c r="Q79" s="3"/>
    </row>
    <row r="80" spans="1:17" s="34" customFormat="1" ht="18" customHeight="1">
      <c r="A80" s="3"/>
      <c r="B80" s="26"/>
      <c r="C80" s="26"/>
      <c r="D80" s="37"/>
      <c r="E80" s="37"/>
      <c r="F80" s="37"/>
      <c r="G80" s="37"/>
      <c r="H80" s="37"/>
      <c r="I80" s="37"/>
      <c r="J80" s="37"/>
      <c r="K80" s="37"/>
      <c r="L80" s="37"/>
      <c r="M80" s="37"/>
      <c r="N80" s="33"/>
      <c r="O80" s="3"/>
      <c r="P80" s="26"/>
      <c r="Q80" s="3"/>
    </row>
    <row r="81" spans="1:17" s="34" customFormat="1" ht="18" customHeight="1">
      <c r="A81" s="3"/>
      <c r="B81" s="26"/>
      <c r="C81" s="26"/>
      <c r="D81" s="37"/>
      <c r="E81" s="37"/>
      <c r="F81" s="37"/>
      <c r="G81" s="37"/>
      <c r="H81" s="37"/>
      <c r="I81" s="37"/>
      <c r="J81" s="37"/>
      <c r="K81" s="37"/>
      <c r="L81" s="37"/>
      <c r="M81" s="37"/>
      <c r="N81" s="33"/>
      <c r="O81" s="3"/>
      <c r="P81" s="26"/>
      <c r="Q81" s="3"/>
    </row>
    <row r="82" spans="1:17" s="34" customFormat="1" ht="18" customHeight="1">
      <c r="A82" s="3"/>
      <c r="B82" s="26"/>
      <c r="C82" s="26"/>
      <c r="D82" s="37"/>
      <c r="E82" s="37"/>
      <c r="F82" s="37"/>
      <c r="G82" s="37"/>
      <c r="H82" s="37"/>
      <c r="I82" s="37"/>
      <c r="J82" s="37"/>
      <c r="K82" s="37"/>
      <c r="L82" s="37"/>
      <c r="M82" s="37"/>
      <c r="N82" s="33"/>
      <c r="O82" s="3"/>
      <c r="P82" s="26"/>
      <c r="Q82" s="3"/>
    </row>
    <row r="83" spans="1:17" s="34" customFormat="1" ht="18" customHeight="1">
      <c r="A83" s="3"/>
      <c r="B83" s="26"/>
      <c r="C83" s="26"/>
      <c r="D83" s="36"/>
      <c r="E83" s="36"/>
      <c r="F83" s="36"/>
      <c r="G83" s="36"/>
      <c r="H83" s="36"/>
      <c r="I83" s="36"/>
      <c r="J83" s="36"/>
      <c r="K83" s="36"/>
      <c r="L83" s="36"/>
      <c r="M83" s="36"/>
      <c r="N83" s="33"/>
      <c r="O83" s="3"/>
      <c r="P83" s="26"/>
      <c r="Q83" s="3"/>
    </row>
    <row r="84" spans="1:17" s="34" customFormat="1" ht="18" customHeight="1">
      <c r="A84" s="3"/>
      <c r="B84" s="26"/>
      <c r="C84" s="26"/>
      <c r="D84" s="36"/>
      <c r="E84" s="36"/>
      <c r="F84" s="36"/>
      <c r="G84" s="36"/>
      <c r="H84" s="36"/>
      <c r="I84" s="36"/>
      <c r="J84" s="36"/>
      <c r="K84" s="36"/>
      <c r="L84" s="36"/>
      <c r="M84" s="36"/>
      <c r="N84" s="33"/>
      <c r="O84" s="3"/>
      <c r="P84" s="26"/>
      <c r="Q84" s="3"/>
    </row>
    <row r="85" spans="1:17" s="34" customFormat="1" ht="18" customHeight="1">
      <c r="A85" s="3"/>
      <c r="B85" s="26"/>
      <c r="C85" s="26"/>
      <c r="D85" s="37"/>
      <c r="E85" s="37"/>
      <c r="F85" s="37"/>
      <c r="G85" s="37"/>
      <c r="H85" s="37"/>
      <c r="I85" s="37"/>
      <c r="J85" s="37"/>
      <c r="K85" s="37"/>
      <c r="L85" s="37"/>
      <c r="M85" s="37"/>
      <c r="N85" s="33"/>
      <c r="O85" s="3"/>
      <c r="P85" s="26"/>
      <c r="Q85" s="3"/>
    </row>
    <row r="86" spans="1:17" s="34" customFormat="1" ht="18" customHeight="1">
      <c r="A86" s="3"/>
      <c r="B86" s="26"/>
      <c r="C86" s="26"/>
      <c r="D86" s="37"/>
      <c r="E86" s="37"/>
      <c r="F86" s="37"/>
      <c r="G86" s="37"/>
      <c r="H86" s="37"/>
      <c r="I86" s="37"/>
      <c r="J86" s="37"/>
      <c r="K86" s="37"/>
      <c r="L86" s="37"/>
      <c r="M86" s="37"/>
      <c r="N86" s="33"/>
      <c r="O86" s="3"/>
      <c r="P86" s="26"/>
      <c r="Q86" s="3"/>
    </row>
    <row r="87" spans="4:19" ht="12.75" customHeight="1">
      <c r="D87" s="44"/>
      <c r="E87" s="44"/>
      <c r="F87" s="44"/>
      <c r="G87" s="44"/>
      <c r="H87" s="44"/>
      <c r="I87" s="44"/>
      <c r="J87" s="44"/>
      <c r="K87" s="44"/>
      <c r="L87" s="44"/>
      <c r="M87" s="44"/>
      <c r="N87" s="17"/>
      <c r="R87" s="34"/>
      <c r="S87" s="34"/>
    </row>
    <row r="88" spans="1:19" s="34" customFormat="1" ht="12.75" customHeight="1">
      <c r="A88" s="3"/>
      <c r="B88" s="26"/>
      <c r="C88" s="26"/>
      <c r="D88" s="42"/>
      <c r="E88" s="42"/>
      <c r="F88" s="42"/>
      <c r="G88" s="42"/>
      <c r="H88" s="42"/>
      <c r="I88" s="42"/>
      <c r="J88" s="42"/>
      <c r="K88" s="42"/>
      <c r="L88" s="42"/>
      <c r="M88" s="42"/>
      <c r="O88" s="3"/>
      <c r="P88" s="26"/>
      <c r="Q88" s="3"/>
      <c r="R88" s="3"/>
      <c r="S88" s="3"/>
    </row>
    <row r="89" spans="4:19" ht="18" customHeight="1">
      <c r="D89" s="43"/>
      <c r="E89" s="43"/>
      <c r="F89" s="43"/>
      <c r="G89" s="43"/>
      <c r="H89" s="43"/>
      <c r="I89" s="43"/>
      <c r="J89" s="43"/>
      <c r="K89" s="43"/>
      <c r="L89" s="43"/>
      <c r="M89" s="43"/>
      <c r="N89" s="26"/>
      <c r="R89" s="34"/>
      <c r="S89" s="34"/>
    </row>
    <row r="90" spans="1:19" s="34" customFormat="1" ht="15.75">
      <c r="A90" s="3"/>
      <c r="B90" s="26"/>
      <c r="C90" s="26"/>
      <c r="D90" s="26"/>
      <c r="E90" s="26"/>
      <c r="F90" s="26"/>
      <c r="G90" s="26"/>
      <c r="H90" s="26"/>
      <c r="I90" s="26"/>
      <c r="J90" s="26"/>
      <c r="K90" s="26"/>
      <c r="L90" s="26"/>
      <c r="M90" s="26"/>
      <c r="O90" s="3"/>
      <c r="P90" s="26"/>
      <c r="Q90" s="3"/>
      <c r="R90" s="3"/>
      <c r="S90" s="3"/>
    </row>
    <row r="91" spans="1:17" s="34" customFormat="1" ht="15.75">
      <c r="A91" s="3"/>
      <c r="B91" s="26"/>
      <c r="C91" s="26"/>
      <c r="D91" s="43"/>
      <c r="E91" s="43"/>
      <c r="F91" s="43"/>
      <c r="G91" s="43"/>
      <c r="H91" s="43"/>
      <c r="I91" s="43"/>
      <c r="J91" s="43"/>
      <c r="K91" s="43"/>
      <c r="L91" s="43"/>
      <c r="M91" s="43"/>
      <c r="O91" s="3"/>
      <c r="P91" s="26"/>
      <c r="Q91" s="3"/>
    </row>
    <row r="92" spans="1:17" s="34" customFormat="1" ht="15.75">
      <c r="A92" s="3"/>
      <c r="B92" s="26"/>
      <c r="C92" s="26"/>
      <c r="D92" s="43"/>
      <c r="E92" s="43"/>
      <c r="F92" s="43"/>
      <c r="G92" s="43"/>
      <c r="H92" s="43"/>
      <c r="I92" s="43"/>
      <c r="J92" s="43"/>
      <c r="K92" s="43"/>
      <c r="L92" s="43"/>
      <c r="M92" s="43"/>
      <c r="O92" s="3"/>
      <c r="P92" s="26"/>
      <c r="Q92" s="3"/>
    </row>
    <row r="93" spans="1:17" s="34" customFormat="1" ht="15.75">
      <c r="A93" s="3"/>
      <c r="B93" s="26"/>
      <c r="C93" s="26"/>
      <c r="D93" s="43"/>
      <c r="E93" s="43"/>
      <c r="F93" s="43"/>
      <c r="G93" s="43"/>
      <c r="H93" s="43"/>
      <c r="I93" s="43"/>
      <c r="J93" s="43"/>
      <c r="K93" s="43"/>
      <c r="L93" s="43"/>
      <c r="M93" s="43"/>
      <c r="O93" s="3"/>
      <c r="P93" s="26"/>
      <c r="Q93" s="3"/>
    </row>
    <row r="94" spans="1:17" s="34" customFormat="1" ht="15.75">
      <c r="A94" s="3"/>
      <c r="B94" s="26"/>
      <c r="C94" s="26"/>
      <c r="D94" s="43"/>
      <c r="E94" s="43"/>
      <c r="F94" s="43"/>
      <c r="G94" s="43"/>
      <c r="H94" s="43"/>
      <c r="I94" s="43"/>
      <c r="J94" s="43"/>
      <c r="K94" s="43"/>
      <c r="L94" s="43"/>
      <c r="M94" s="43"/>
      <c r="O94" s="3"/>
      <c r="P94" s="26"/>
      <c r="Q94" s="3"/>
    </row>
    <row r="95" spans="1:17" s="34" customFormat="1" ht="15.75">
      <c r="A95" s="3"/>
      <c r="B95" s="26"/>
      <c r="C95" s="26"/>
      <c r="D95" s="43"/>
      <c r="E95" s="43"/>
      <c r="F95" s="43"/>
      <c r="G95" s="43"/>
      <c r="H95" s="43"/>
      <c r="I95" s="43"/>
      <c r="J95" s="43"/>
      <c r="K95" s="43"/>
      <c r="L95" s="43"/>
      <c r="M95" s="43"/>
      <c r="O95" s="3"/>
      <c r="P95" s="26"/>
      <c r="Q95" s="3"/>
    </row>
    <row r="96" spans="1:17" s="34" customFormat="1" ht="15.75">
      <c r="A96" s="3"/>
      <c r="B96" s="26"/>
      <c r="C96" s="26"/>
      <c r="D96" s="43"/>
      <c r="E96" s="43"/>
      <c r="F96" s="43"/>
      <c r="G96" s="43"/>
      <c r="H96" s="43"/>
      <c r="I96" s="43"/>
      <c r="J96" s="43"/>
      <c r="K96" s="43"/>
      <c r="L96" s="43"/>
      <c r="M96" s="43"/>
      <c r="O96" s="3"/>
      <c r="P96" s="26"/>
      <c r="Q96" s="3"/>
    </row>
    <row r="97" spans="4:19" ht="15.75">
      <c r="D97" s="43"/>
      <c r="E97" s="43"/>
      <c r="F97" s="43"/>
      <c r="G97" s="43"/>
      <c r="H97" s="43"/>
      <c r="I97" s="43"/>
      <c r="J97" s="43"/>
      <c r="K97" s="43"/>
      <c r="L97" s="43"/>
      <c r="M97" s="43"/>
      <c r="R97" s="34"/>
      <c r="S97" s="34"/>
    </row>
  </sheetData>
  <sheetProtection/>
  <mergeCells count="1">
    <mergeCell ref="P5:Q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J73"/>
  <sheetViews>
    <sheetView zoomScale="75" zoomScaleNormal="75" zoomScalePageLayoutView="0" workbookViewId="0" topLeftCell="A1">
      <selection activeCell="A1" sqref="A1"/>
    </sheetView>
  </sheetViews>
  <sheetFormatPr defaultColWidth="11.421875" defaultRowHeight="12.75"/>
  <cols>
    <col min="1" max="1" width="91.00390625" style="3" customWidth="1"/>
    <col min="2" max="2" width="19.7109375" style="26" customWidth="1"/>
    <col min="3" max="3" width="21.8515625" style="17" hidden="1" customWidth="1"/>
    <col min="4" max="4" width="33.421875" style="17" hidden="1" customWidth="1"/>
    <col min="5" max="5" width="42.421875" style="17" hidden="1" customWidth="1"/>
    <col min="6" max="6" width="34.00390625" style="17" hidden="1" customWidth="1"/>
    <col min="7" max="7" width="46.00390625" style="17" hidden="1" customWidth="1"/>
    <col min="8" max="8" width="22.57421875" style="17" hidden="1" customWidth="1"/>
    <col min="9" max="9" width="34.28125" style="17" hidden="1" customWidth="1"/>
    <col min="10" max="10" width="23.421875" style="17" hidden="1" customWidth="1"/>
    <col min="11" max="11" width="19.421875" style="17" hidden="1" customWidth="1"/>
    <col min="12" max="12" width="30.421875" style="17" hidden="1" customWidth="1"/>
    <col min="13" max="13" width="4.00390625" style="3" customWidth="1"/>
    <col min="14" max="14" width="17.8515625" style="3" customWidth="1"/>
    <col min="15" max="15" width="11.421875" style="3" customWidth="1"/>
    <col min="16" max="16" width="15.00390625" style="3" customWidth="1"/>
    <col min="17" max="17" width="18.7109375" style="3" customWidth="1"/>
    <col min="18" max="16384" width="11.421875" style="3" customWidth="1"/>
  </cols>
  <sheetData>
    <row r="1" spans="1:88" ht="60" customHeight="1">
      <c r="A1" s="5"/>
      <c r="B1" s="6"/>
      <c r="C1" s="15"/>
      <c r="D1" s="15"/>
      <c r="E1" s="15"/>
      <c r="F1" s="15"/>
      <c r="G1" s="15"/>
      <c r="H1" s="15"/>
      <c r="I1" s="15"/>
      <c r="J1" s="15"/>
      <c r="K1" s="15"/>
      <c r="L1" s="15"/>
      <c r="M1" s="6"/>
      <c r="N1" s="6"/>
      <c r="O1" s="6"/>
      <c r="P1" s="7" t="s">
        <v>6</v>
      </c>
      <c r="Q1" s="8">
        <f>Balance!Q1</f>
        <v>2001</v>
      </c>
      <c r="R1" s="49"/>
      <c r="S1" s="49"/>
      <c r="T1" s="49"/>
      <c r="U1" s="49"/>
      <c r="V1" s="49"/>
      <c r="W1" s="49"/>
      <c r="X1" s="49"/>
      <c r="Y1" s="49"/>
      <c r="Z1" s="49"/>
      <c r="AA1" s="49"/>
      <c r="AB1" s="49"/>
      <c r="AC1" s="49"/>
      <c r="AD1" s="49"/>
      <c r="AE1" s="49"/>
      <c r="AF1" s="49"/>
      <c r="AG1" s="49"/>
      <c r="AH1" s="49"/>
      <c r="AI1" s="49"/>
      <c r="AJ1" s="49"/>
      <c r="AK1" s="49"/>
      <c r="AL1" s="49"/>
      <c r="AM1" s="50"/>
      <c r="AN1" s="50"/>
      <c r="AO1" s="50"/>
      <c r="AP1" s="50"/>
      <c r="AQ1" s="50"/>
      <c r="AR1" s="50"/>
      <c r="AS1" s="50"/>
      <c r="AT1" s="50"/>
      <c r="AU1" s="50"/>
      <c r="AV1" s="50"/>
      <c r="AW1" s="50"/>
      <c r="AX1" s="50"/>
      <c r="AY1" s="50"/>
      <c r="AZ1" s="50"/>
      <c r="BA1" s="50"/>
      <c r="BB1" s="50"/>
      <c r="BC1" s="50"/>
      <c r="BD1" s="50"/>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1:88" ht="12.75" customHeight="1" thickBot="1">
      <c r="A2" s="5"/>
      <c r="B2" s="6"/>
      <c r="C2" s="15"/>
      <c r="D2" s="15"/>
      <c r="E2" s="15"/>
      <c r="F2" s="15"/>
      <c r="G2" s="15"/>
      <c r="H2" s="15"/>
      <c r="I2" s="15"/>
      <c r="J2" s="15"/>
      <c r="K2" s="15"/>
      <c r="L2" s="15"/>
      <c r="M2" s="6"/>
      <c r="N2" s="6"/>
      <c r="O2" s="6"/>
      <c r="P2" s="9"/>
      <c r="Q2" s="9"/>
      <c r="R2" s="49"/>
      <c r="S2" s="49"/>
      <c r="T2" s="49"/>
      <c r="U2" s="49"/>
      <c r="V2" s="49"/>
      <c r="W2" s="49"/>
      <c r="X2" s="49"/>
      <c r="Y2" s="49"/>
      <c r="Z2" s="49"/>
      <c r="AA2" s="49"/>
      <c r="AB2" s="49"/>
      <c r="AC2" s="49"/>
      <c r="AD2" s="49"/>
      <c r="AE2" s="49"/>
      <c r="AF2" s="49"/>
      <c r="AG2" s="49"/>
      <c r="AH2" s="49"/>
      <c r="AI2" s="49"/>
      <c r="AJ2" s="49"/>
      <c r="AK2" s="49"/>
      <c r="AL2" s="49"/>
      <c r="AM2" s="50"/>
      <c r="AN2" s="50"/>
      <c r="AO2" s="50"/>
      <c r="AP2" s="50"/>
      <c r="AQ2" s="50"/>
      <c r="AR2" s="50"/>
      <c r="AS2" s="50"/>
      <c r="AT2" s="50"/>
      <c r="AU2" s="50"/>
      <c r="AV2" s="50"/>
      <c r="AW2" s="50"/>
      <c r="AX2" s="50"/>
      <c r="AY2" s="50"/>
      <c r="AZ2" s="50"/>
      <c r="BA2" s="50"/>
      <c r="BB2" s="50"/>
      <c r="BC2" s="50"/>
      <c r="BD2" s="50"/>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row>
    <row r="3" spans="1:88" ht="33" customHeight="1">
      <c r="A3" s="77" t="str">
        <f>"                                            "&amp;"SUBSECTOR ADMINISTRATIVO"</f>
        <v>                                            SUBSECTOR ADMINISTRATIVO</v>
      </c>
      <c r="B3" s="10"/>
      <c r="C3" s="15"/>
      <c r="D3" s="15"/>
      <c r="E3" s="15"/>
      <c r="F3" s="15"/>
      <c r="G3" s="15"/>
      <c r="H3" s="15"/>
      <c r="I3" s="15"/>
      <c r="J3" s="15"/>
      <c r="K3" s="15"/>
      <c r="L3" s="15"/>
      <c r="M3" s="10"/>
      <c r="N3" s="11"/>
      <c r="O3" s="11"/>
      <c r="P3" s="12"/>
      <c r="Q3" s="13"/>
      <c r="R3" s="49"/>
      <c r="S3" s="49"/>
      <c r="T3" s="49"/>
      <c r="U3" s="49"/>
      <c r="V3" s="49"/>
      <c r="W3" s="49"/>
      <c r="X3" s="49"/>
      <c r="Y3" s="49"/>
      <c r="Z3" s="49"/>
      <c r="AA3" s="49"/>
      <c r="AB3" s="49"/>
      <c r="AC3" s="49"/>
      <c r="AD3" s="49"/>
      <c r="AE3" s="49"/>
      <c r="AF3" s="49"/>
      <c r="AG3" s="49"/>
      <c r="AH3" s="49"/>
      <c r="AI3" s="49"/>
      <c r="AJ3" s="49"/>
      <c r="AK3" s="49"/>
      <c r="AL3" s="49"/>
      <c r="AM3" s="51"/>
      <c r="AN3" s="51"/>
      <c r="AO3" s="51"/>
      <c r="AP3" s="51"/>
      <c r="AQ3" s="51"/>
      <c r="AR3" s="51"/>
      <c r="AS3" s="51"/>
      <c r="AT3" s="51"/>
      <c r="AU3" s="51"/>
      <c r="AV3" s="51"/>
      <c r="AW3" s="51"/>
      <c r="AX3" s="51"/>
      <c r="AY3" s="51"/>
      <c r="AZ3" s="51"/>
      <c r="BA3" s="51"/>
      <c r="BB3" s="51"/>
      <c r="BC3" s="51"/>
      <c r="BD3" s="51"/>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row>
    <row r="4" spans="1:88" ht="19.5" customHeight="1">
      <c r="A4" s="14" t="s">
        <v>30</v>
      </c>
      <c r="B4" s="15"/>
      <c r="C4" s="15"/>
      <c r="D4" s="15"/>
      <c r="E4" s="15"/>
      <c r="F4" s="15"/>
      <c r="G4" s="15"/>
      <c r="H4" s="15"/>
      <c r="I4" s="15"/>
      <c r="J4" s="15"/>
      <c r="K4" s="15"/>
      <c r="L4" s="15"/>
      <c r="M4" s="15"/>
      <c r="N4" s="14"/>
      <c r="O4" s="14"/>
      <c r="P4" s="16"/>
      <c r="Q4" s="17"/>
      <c r="R4" s="49"/>
      <c r="S4" s="49"/>
      <c r="T4" s="49"/>
      <c r="U4" s="49"/>
      <c r="V4" s="49"/>
      <c r="W4" s="49"/>
      <c r="X4" s="49"/>
      <c r="Y4" s="49"/>
      <c r="Z4" s="49"/>
      <c r="AA4" s="49"/>
      <c r="AB4" s="49"/>
      <c r="AC4" s="49"/>
      <c r="AD4" s="49"/>
      <c r="AE4" s="49"/>
      <c r="AF4" s="49"/>
      <c r="AG4" s="49"/>
      <c r="AH4" s="49"/>
      <c r="AI4" s="49"/>
      <c r="AJ4" s="49"/>
      <c r="AK4" s="49"/>
      <c r="AL4" s="49"/>
      <c r="AM4" s="51"/>
      <c r="AN4" s="51"/>
      <c r="AO4" s="51"/>
      <c r="AP4" s="51"/>
      <c r="AQ4" s="51"/>
      <c r="AR4" s="51"/>
      <c r="AS4" s="51"/>
      <c r="AT4" s="51"/>
      <c r="AU4" s="51"/>
      <c r="AV4" s="51"/>
      <c r="AW4" s="51"/>
      <c r="AX4" s="51"/>
      <c r="AY4" s="51"/>
      <c r="AZ4" s="51"/>
      <c r="BA4" s="51"/>
      <c r="BB4" s="51"/>
      <c r="BC4" s="51"/>
      <c r="BD4" s="51"/>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1:88" ht="18" customHeight="1" thickBot="1">
      <c r="A5" s="18"/>
      <c r="B5" s="19"/>
      <c r="C5" s="21"/>
      <c r="D5" s="21"/>
      <c r="E5" s="21"/>
      <c r="F5" s="21"/>
      <c r="G5" s="21"/>
      <c r="H5" s="21"/>
      <c r="I5" s="21"/>
      <c r="J5" s="21"/>
      <c r="K5" s="21"/>
      <c r="L5" s="21"/>
      <c r="M5" s="19"/>
      <c r="N5" s="19"/>
      <c r="O5" s="19"/>
      <c r="P5" s="78" t="str">
        <f>"Población a 01/01/"&amp;Q1</f>
        <v>Población a 01/01/2001</v>
      </c>
      <c r="Q5" s="80">
        <f>Balance!P5</f>
        <v>4202608</v>
      </c>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1:88" ht="15" customHeight="1">
      <c r="A6" s="20"/>
      <c r="B6" s="21"/>
      <c r="C6" s="21"/>
      <c r="D6" s="21"/>
      <c r="E6" s="21"/>
      <c r="F6" s="21"/>
      <c r="G6" s="21"/>
      <c r="H6" s="21"/>
      <c r="I6" s="21"/>
      <c r="J6" s="21"/>
      <c r="K6" s="21"/>
      <c r="L6" s="21"/>
      <c r="M6" s="21"/>
      <c r="N6" s="21"/>
      <c r="O6" s="22"/>
      <c r="P6" s="16"/>
      <c r="Q6" s="16"/>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row>
    <row r="7" spans="1:88" ht="12.75" customHeight="1">
      <c r="A7" s="20"/>
      <c r="B7" s="21"/>
      <c r="C7" s="21"/>
      <c r="D7" s="21"/>
      <c r="E7" s="21"/>
      <c r="F7" s="21"/>
      <c r="G7" s="21"/>
      <c r="H7" s="21"/>
      <c r="I7" s="21"/>
      <c r="J7" s="21"/>
      <c r="K7" s="21"/>
      <c r="L7" s="21"/>
      <c r="M7" s="21"/>
      <c r="N7" s="21"/>
      <c r="O7" s="21"/>
      <c r="P7" s="21"/>
      <c r="Q7" s="21"/>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row>
    <row r="8" spans="1:88" ht="21" customHeight="1">
      <c r="A8" s="23" t="s">
        <v>140</v>
      </c>
      <c r="B8" s="21"/>
      <c r="C8" s="21"/>
      <c r="D8" s="21"/>
      <c r="E8" s="21"/>
      <c r="F8" s="21"/>
      <c r="G8" s="21"/>
      <c r="H8" s="21"/>
      <c r="I8" s="21"/>
      <c r="J8" s="21"/>
      <c r="K8" s="21"/>
      <c r="L8" s="21"/>
      <c r="M8" s="21"/>
      <c r="N8" s="23" t="s">
        <v>420</v>
      </c>
      <c r="O8" s="21"/>
      <c r="P8" s="21"/>
      <c r="Q8" s="21"/>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row>
    <row r="9" spans="1:88" ht="18" customHeight="1">
      <c r="A9" s="24"/>
      <c r="B9" s="21"/>
      <c r="C9" s="45">
        <v>11100</v>
      </c>
      <c r="D9" s="45">
        <v>21300</v>
      </c>
      <c r="E9" s="45">
        <v>21307</v>
      </c>
      <c r="F9" s="45">
        <v>21400</v>
      </c>
      <c r="G9" s="45">
        <v>21401</v>
      </c>
      <c r="H9" s="45">
        <v>21500</v>
      </c>
      <c r="I9" s="45">
        <v>21501</v>
      </c>
      <c r="J9" s="45">
        <v>21502</v>
      </c>
      <c r="K9" s="45">
        <v>21503</v>
      </c>
      <c r="L9" s="45">
        <v>21504</v>
      </c>
      <c r="M9" s="21"/>
      <c r="N9" s="23" t="s">
        <v>421</v>
      </c>
      <c r="O9" s="21"/>
      <c r="P9" s="21"/>
      <c r="Q9" s="21"/>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row>
    <row r="10" spans="1:88" ht="12.75" customHeight="1">
      <c r="A10" s="23"/>
      <c r="B10" s="21"/>
      <c r="C10" s="45" t="s">
        <v>477</v>
      </c>
      <c r="D10" s="45" t="s">
        <v>5</v>
      </c>
      <c r="E10" s="45" t="s">
        <v>5</v>
      </c>
      <c r="F10" s="45" t="s">
        <v>456</v>
      </c>
      <c r="G10" s="45" t="s">
        <v>456</v>
      </c>
      <c r="H10" s="45" t="s">
        <v>5</v>
      </c>
      <c r="I10" s="45" t="s">
        <v>456</v>
      </c>
      <c r="J10" s="45" t="s">
        <v>5</v>
      </c>
      <c r="K10" s="45" t="s">
        <v>5</v>
      </c>
      <c r="L10" s="45" t="s">
        <v>5</v>
      </c>
      <c r="M10" s="21"/>
      <c r="N10" s="21"/>
      <c r="O10" s="21"/>
      <c r="P10" s="21"/>
      <c r="Q10" s="21"/>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17" ht="18" customHeight="1" thickBot="1">
      <c r="A11" s="25" t="s">
        <v>7</v>
      </c>
      <c r="B11" s="17"/>
      <c r="C11" s="45" t="s">
        <v>0</v>
      </c>
      <c r="D11" s="45" t="s">
        <v>446</v>
      </c>
      <c r="E11" s="1" t="s">
        <v>463</v>
      </c>
      <c r="F11" s="45" t="s">
        <v>447</v>
      </c>
      <c r="G11" s="45" t="s">
        <v>448</v>
      </c>
      <c r="H11" s="45" t="s">
        <v>449</v>
      </c>
      <c r="I11" s="45" t="s">
        <v>450</v>
      </c>
      <c r="J11" s="45" t="s">
        <v>451</v>
      </c>
      <c r="K11" s="45" t="s">
        <v>452</v>
      </c>
      <c r="L11" s="45" t="s">
        <v>453</v>
      </c>
      <c r="M11" s="17"/>
      <c r="N11" s="21"/>
      <c r="O11" s="17"/>
      <c r="Q11" s="56"/>
    </row>
    <row r="12" spans="1:17" ht="33" customHeight="1">
      <c r="A12" s="57" t="s">
        <v>11</v>
      </c>
      <c r="B12" s="28">
        <f>Q1</f>
        <v>2001</v>
      </c>
      <c r="C12" s="45"/>
      <c r="D12" s="45"/>
      <c r="E12" s="45"/>
      <c r="F12" s="45"/>
      <c r="G12" s="45"/>
      <c r="H12" s="45"/>
      <c r="I12" s="45"/>
      <c r="J12" s="45"/>
      <c r="K12" s="45"/>
      <c r="L12" s="45"/>
      <c r="M12" s="17"/>
      <c r="N12" s="211" t="s">
        <v>420</v>
      </c>
      <c r="O12" s="211"/>
      <c r="P12" s="58"/>
      <c r="Q12" s="28">
        <f>Q1</f>
        <v>2001</v>
      </c>
    </row>
    <row r="13" spans="1:17" ht="18" customHeight="1">
      <c r="A13" s="59" t="s">
        <v>13</v>
      </c>
      <c r="B13" s="60"/>
      <c r="C13" s="45"/>
      <c r="D13" s="45"/>
      <c r="E13" s="45"/>
      <c r="F13" s="45"/>
      <c r="G13" s="45"/>
      <c r="H13" s="45"/>
      <c r="I13" s="45"/>
      <c r="J13" s="45"/>
      <c r="K13" s="45"/>
      <c r="L13" s="45"/>
      <c r="M13" s="17"/>
      <c r="N13" s="61" t="s">
        <v>14</v>
      </c>
      <c r="O13" s="62"/>
      <c r="P13" s="63"/>
      <c r="Q13" s="62"/>
    </row>
    <row r="14" spans="1:17" s="34" customFormat="1" ht="18" customHeight="1">
      <c r="A14" s="33" t="s">
        <v>45</v>
      </c>
      <c r="B14" s="38">
        <f aca="true" t="shared" si="0" ref="B14:B29">C14+D14+E14+F14+G14+H14+I14+J14+K14+L14</f>
        <v>1998632942.2799997</v>
      </c>
      <c r="C14" s="46">
        <f>C15+C16+C17+C18+C19</f>
        <v>1880529000</v>
      </c>
      <c r="D14" s="46">
        <f aca="true" t="shared" si="1" ref="D14:I14">D15+D16+D17+D18+D19</f>
        <v>0</v>
      </c>
      <c r="E14" s="46">
        <f t="shared" si="1"/>
        <v>0</v>
      </c>
      <c r="F14" s="46">
        <f t="shared" si="1"/>
        <v>1378402.61</v>
      </c>
      <c r="G14" s="46">
        <f t="shared" si="1"/>
        <v>0</v>
      </c>
      <c r="H14" s="46">
        <f t="shared" si="1"/>
        <v>45891800</v>
      </c>
      <c r="I14" s="46">
        <f t="shared" si="1"/>
        <v>41388433.58</v>
      </c>
      <c r="J14" s="46">
        <f>J15+J16+J17+J18+J19</f>
        <v>15670771.58</v>
      </c>
      <c r="K14" s="46">
        <f>K15+K16+K17+K18+K19</f>
        <v>8907905.11</v>
      </c>
      <c r="L14" s="46">
        <f>L15+L16+L17+L18+L19</f>
        <v>4866629.4</v>
      </c>
      <c r="M14" s="33"/>
      <c r="N14" s="33"/>
      <c r="O14" s="17"/>
      <c r="P14" s="65"/>
      <c r="Q14" s="17"/>
    </row>
    <row r="15" spans="1:17" s="34" customFormat="1" ht="18" customHeight="1">
      <c r="A15" s="66" t="s">
        <v>467</v>
      </c>
      <c r="B15" s="38">
        <f t="shared" si="0"/>
        <v>635494000</v>
      </c>
      <c r="C15" s="46">
        <f>'[10]2111'!$L$7</f>
        <v>635494000</v>
      </c>
      <c r="D15" s="46" t="str">
        <f>'[2]2100'!$L6</f>
        <v>0,00</v>
      </c>
      <c r="E15" s="46" t="str">
        <f>'[1]2100'!$L6</f>
        <v>0,00</v>
      </c>
      <c r="F15" s="46"/>
      <c r="G15" s="46"/>
      <c r="H15" s="46" t="str">
        <f>'[5]2100'!$L6</f>
        <v>0,00</v>
      </c>
      <c r="I15" s="46"/>
      <c r="J15" s="46" t="str">
        <f>'[7]2100'!$L6</f>
        <v>0,00</v>
      </c>
      <c r="K15" s="46" t="str">
        <f>'[8]2100'!$L6</f>
        <v>0,00</v>
      </c>
      <c r="L15" s="46" t="str">
        <f>'[9]2100'!$L6</f>
        <v>0,00</v>
      </c>
      <c r="M15" s="33"/>
      <c r="N15" s="33" t="s">
        <v>15</v>
      </c>
      <c r="Q15" s="67">
        <f>IF(Balance!P41=0,"--",Balance!B61/Balance!P41)</f>
        <v>0.05937645725245852</v>
      </c>
    </row>
    <row r="16" spans="1:17" s="34" customFormat="1" ht="18" customHeight="1">
      <c r="A16" s="66" t="s">
        <v>469</v>
      </c>
      <c r="B16" s="38">
        <f t="shared" si="0"/>
        <v>1104460000</v>
      </c>
      <c r="C16" s="46">
        <f>'[10]2111'!$L$6</f>
        <v>1104460000</v>
      </c>
      <c r="D16" s="46" t="str">
        <f>'[2]2100'!$L7</f>
        <v>0,00</v>
      </c>
      <c r="E16" s="46" t="str">
        <f>'[1]2100'!$L7</f>
        <v>0,00</v>
      </c>
      <c r="F16" s="46"/>
      <c r="G16" s="46"/>
      <c r="H16" s="46" t="str">
        <f>'[5]2100'!$L7</f>
        <v>0,00</v>
      </c>
      <c r="I16" s="46"/>
      <c r="J16" s="46" t="str">
        <f>'[7]2100'!$L7</f>
        <v>0,00</v>
      </c>
      <c r="K16" s="46" t="str">
        <f>'[8]2100'!$L7</f>
        <v>0,00</v>
      </c>
      <c r="L16" s="46" t="str">
        <f>'[9]2100'!$L7</f>
        <v>0,00</v>
      </c>
      <c r="M16" s="33"/>
      <c r="N16" s="33" t="s">
        <v>16</v>
      </c>
      <c r="Q16" s="67">
        <f>(Memoria!C45+Memoria!C58)/Balance!P41</f>
        <v>0.0877580077194671</v>
      </c>
    </row>
    <row r="17" spans="1:17" s="34" customFormat="1" ht="18" customHeight="1">
      <c r="A17" s="66" t="s">
        <v>468</v>
      </c>
      <c r="B17" s="38">
        <f t="shared" si="0"/>
        <v>140575000</v>
      </c>
      <c r="C17" s="46">
        <f>'[10]2111'!$L$11</f>
        <v>140575000</v>
      </c>
      <c r="D17" s="46" t="str">
        <f>'[2]2100'!$L8</f>
        <v>0,00</v>
      </c>
      <c r="E17" s="46" t="str">
        <f>'[1]2100'!$L8</f>
        <v>0,00</v>
      </c>
      <c r="F17" s="46"/>
      <c r="G17" s="46"/>
      <c r="H17" s="46" t="str">
        <f>'[5]2100'!$L8</f>
        <v>0,00</v>
      </c>
      <c r="I17" s="46"/>
      <c r="J17" s="46" t="str">
        <f>'[7]2100'!$L8</f>
        <v>0,00</v>
      </c>
      <c r="K17" s="46" t="str">
        <f>'[8]2100'!$L8</f>
        <v>0,00</v>
      </c>
      <c r="L17" s="46" t="str">
        <f>'[9]2100'!$L8</f>
        <v>0,00</v>
      </c>
      <c r="M17" s="33"/>
      <c r="N17" s="33" t="s">
        <v>17</v>
      </c>
      <c r="Q17" s="67">
        <f>IF(Balance!P41=0,"--",Balance!B41/Balance!P41)</f>
        <v>0.6170862024857582</v>
      </c>
    </row>
    <row r="18" spans="1:17" s="34" customFormat="1" ht="18" customHeight="1">
      <c r="A18" s="66" t="s">
        <v>475</v>
      </c>
      <c r="B18" s="38">
        <f>C18+D18+E18+F18+G18+H18+I18+J18+K18+L18</f>
        <v>116725539.67</v>
      </c>
      <c r="C18" s="46"/>
      <c r="D18" s="46" t="str">
        <f>'[2]2100'!$L16</f>
        <v>0,00</v>
      </c>
      <c r="E18" s="46" t="str">
        <f>'[1]2100'!$L16</f>
        <v>0,00</v>
      </c>
      <c r="F18" s="46"/>
      <c r="G18" s="46"/>
      <c r="H18" s="46">
        <f>'[5]2100'!$L5+'[5]2100'!$L$20</f>
        <v>45891800</v>
      </c>
      <c r="I18" s="46">
        <f>'[6]2110'!$L$4+'[6]2110'!$L$10</f>
        <v>41388433.58</v>
      </c>
      <c r="J18" s="46">
        <f>'[7]2100'!$L5+'[7]2100'!$L20</f>
        <v>15670771.58</v>
      </c>
      <c r="K18" s="46">
        <f>'[8]2100'!$L5+'[8]2100'!$L20</f>
        <v>8907905.11</v>
      </c>
      <c r="L18" s="46">
        <f>'[9]2100'!$L5+'[9]2100'!$L20</f>
        <v>4866629.4</v>
      </c>
      <c r="M18" s="33"/>
      <c r="N18" s="33" t="s">
        <v>18</v>
      </c>
      <c r="Q18" s="68">
        <f>Balance!B41-Balance!P41</f>
        <v>-970696458.1699998</v>
      </c>
    </row>
    <row r="19" spans="1:17" s="34" customFormat="1" ht="18" customHeight="1">
      <c r="A19" s="66" t="s">
        <v>472</v>
      </c>
      <c r="B19" s="38">
        <f t="shared" si="0"/>
        <v>1378402.61</v>
      </c>
      <c r="C19" s="46"/>
      <c r="D19" s="46"/>
      <c r="E19" s="46"/>
      <c r="F19" s="46" t="str">
        <f>'[3]2110'!$L$10</f>
        <v>1.378.402,61</v>
      </c>
      <c r="G19" s="46" t="str">
        <f>'[4]2110'!$L$10</f>
        <v>0,00</v>
      </c>
      <c r="H19" s="46"/>
      <c r="I19" s="46"/>
      <c r="J19" s="46"/>
      <c r="K19" s="46"/>
      <c r="L19" s="46"/>
      <c r="M19" s="33"/>
      <c r="N19" s="33" t="s">
        <v>19</v>
      </c>
      <c r="Q19" s="69" t="str">
        <f>INT(Balance!B49/(B28+B45+B56+B57)*365)&amp;"  días"</f>
        <v>62  días</v>
      </c>
    </row>
    <row r="20" spans="1:17" s="34" customFormat="1" ht="18" customHeight="1">
      <c r="A20" s="33" t="s">
        <v>471</v>
      </c>
      <c r="B20" s="38">
        <f t="shared" si="0"/>
        <v>5665075875.8</v>
      </c>
      <c r="C20" s="46">
        <f aca="true" t="shared" si="2" ref="C20:L20">C21+C22+C23+C24</f>
        <v>5126530000</v>
      </c>
      <c r="D20" s="46">
        <f t="shared" si="2"/>
        <v>2120114.47</v>
      </c>
      <c r="E20" s="46">
        <f t="shared" si="2"/>
        <v>610658.01</v>
      </c>
      <c r="F20" s="46">
        <f t="shared" si="2"/>
        <v>13891334.13</v>
      </c>
      <c r="G20" s="46">
        <f t="shared" si="2"/>
        <v>9161108.91</v>
      </c>
      <c r="H20" s="46">
        <f t="shared" si="2"/>
        <v>173101048</v>
      </c>
      <c r="I20" s="46">
        <f t="shared" si="2"/>
        <v>162592676.89</v>
      </c>
      <c r="J20" s="46">
        <f t="shared" si="2"/>
        <v>89069567.15</v>
      </c>
      <c r="K20" s="46">
        <f t="shared" si="2"/>
        <v>49627041.239999995</v>
      </c>
      <c r="L20" s="46">
        <f t="shared" si="2"/>
        <v>38372327</v>
      </c>
      <c r="M20" s="33"/>
      <c r="N20" s="33" t="s">
        <v>20</v>
      </c>
      <c r="Q20" s="69" t="str">
        <f>INT(Balance!P50/-(Cuenta!B43+Cuenta!B50+Cuenta!B58+Cuenta!B59)*365)&amp;"  días"</f>
        <v>88  días</v>
      </c>
    </row>
    <row r="21" spans="1:17" s="34" customFormat="1" ht="18" customHeight="1">
      <c r="A21" s="66" t="s">
        <v>46</v>
      </c>
      <c r="B21" s="38">
        <f t="shared" si="0"/>
        <v>5571761229.59</v>
      </c>
      <c r="C21" s="46">
        <f>'[10]2111'!$L$10</f>
        <v>5126467000</v>
      </c>
      <c r="D21" s="46" t="str">
        <f>('[2]2100'!$L$36)</f>
        <v>2.002.917,11</v>
      </c>
      <c r="E21" s="46" t="str">
        <f>('[1]2100'!$L$36)</f>
        <v>313.021,49</v>
      </c>
      <c r="F21" s="46" t="str">
        <f>('[3]2110'!$L$23)</f>
        <v>12.495.609,73</v>
      </c>
      <c r="G21" s="46" t="str">
        <f>('[4]2110'!$L$23)</f>
        <v>28.356,75</v>
      </c>
      <c r="H21" s="46" t="str">
        <f>('[5]2100'!$L$36)</f>
        <v>152.844.272,00</v>
      </c>
      <c r="I21" s="46" t="str">
        <f>('[6]2110'!$L$23)</f>
        <v>130.075.692,77</v>
      </c>
      <c r="J21" s="46" t="str">
        <f>('[7]2100'!$L$36)</f>
        <v>74.727.927,83</v>
      </c>
      <c r="K21" s="46">
        <f>('[8]2100'!$L$36)</f>
        <v>39692185.519999996</v>
      </c>
      <c r="L21" s="46" t="str">
        <f>('[9]2100'!$L$36)</f>
        <v>33.114.246,39</v>
      </c>
      <c r="M21" s="33"/>
      <c r="N21" s="33" t="s">
        <v>21</v>
      </c>
      <c r="Q21" s="69" t="str">
        <f>INT((Balance!P50+Balance!P57)/-(B29+B30+B31+B36+B38)*365)&amp;"  días"</f>
        <v>95  días</v>
      </c>
    </row>
    <row r="22" spans="1:14" s="34" customFormat="1" ht="18" customHeight="1">
      <c r="A22" s="66" t="s">
        <v>47</v>
      </c>
      <c r="B22" s="38">
        <f t="shared" si="0"/>
        <v>9184624.25</v>
      </c>
      <c r="C22" s="46">
        <f>'[10]2111'!$L$9</f>
        <v>63000</v>
      </c>
      <c r="D22" s="46" t="str">
        <f>('[2]2100'!$L$37)</f>
        <v>117.197,36</v>
      </c>
      <c r="E22" s="46" t="str">
        <f>('[1]2100'!$L$37)</f>
        <v>297.636,52</v>
      </c>
      <c r="F22" s="46" t="str">
        <f>('[3]2110'!$L$24)</f>
        <v>0,00</v>
      </c>
      <c r="G22" s="46" t="str">
        <f>('[4]2110'!$L$24)</f>
        <v>5.645.114,37</v>
      </c>
      <c r="H22" s="46" t="str">
        <f>('[5]2100'!$L$37)</f>
        <v>3.061.676,00</v>
      </c>
      <c r="I22" s="46" t="str">
        <f>('[6]2110'!$L$24)</f>
        <v>0,00</v>
      </c>
      <c r="J22" s="46" t="str">
        <f>('[7]2100'!$L$37)</f>
        <v>0,00</v>
      </c>
      <c r="K22" s="46" t="str">
        <f>('[8]2100'!$L$37)</f>
        <v>0,00</v>
      </c>
      <c r="L22" s="46" t="str">
        <f>('[9]2100'!$L$37)</f>
        <v>0,00</v>
      </c>
      <c r="M22" s="33"/>
      <c r="N22" s="33"/>
    </row>
    <row r="23" spans="1:17" s="34" customFormat="1" ht="18" customHeight="1">
      <c r="A23" s="66" t="s">
        <v>48</v>
      </c>
      <c r="B23" s="38">
        <f t="shared" si="0"/>
        <v>64604232.47</v>
      </c>
      <c r="C23" s="46"/>
      <c r="D23" s="46" t="str">
        <f>('[2]2100'!$L$38)</f>
        <v>0,00</v>
      </c>
      <c r="E23" s="46" t="str">
        <f>('[1]2100'!$L$38)</f>
        <v>0,00</v>
      </c>
      <c r="F23" s="46" t="str">
        <f>('[3]2110'!$L$25)</f>
        <v>1.395.724,40</v>
      </c>
      <c r="G23" s="46" t="str">
        <f>('[4]2110'!$L$25)</f>
        <v>1.156.948,30</v>
      </c>
      <c r="H23" s="46" t="str">
        <f>('[5]2100'!$L$38)</f>
        <v>0,00</v>
      </c>
      <c r="I23" s="46" t="str">
        <f>('[6]2110'!$L$25)</f>
        <v>32.516.984,12</v>
      </c>
      <c r="J23" s="46" t="str">
        <f>('[7]2100'!$L$38)</f>
        <v>14.341.639,32</v>
      </c>
      <c r="K23" s="46">
        <f>('[8]2100'!$L$38)</f>
        <v>9934855.72</v>
      </c>
      <c r="L23" s="46" t="str">
        <f>('[9]2100'!$L$38)</f>
        <v>5.258.080,61</v>
      </c>
      <c r="M23" s="33"/>
      <c r="N23" s="61" t="s">
        <v>22</v>
      </c>
      <c r="O23" s="61"/>
      <c r="P23" s="61"/>
      <c r="Q23" s="61"/>
    </row>
    <row r="24" spans="1:17" s="34" customFormat="1" ht="18" customHeight="1">
      <c r="A24" s="66" t="s">
        <v>49</v>
      </c>
      <c r="B24" s="38">
        <f t="shared" si="0"/>
        <v>19525789.490000002</v>
      </c>
      <c r="C24" s="46"/>
      <c r="D24" s="46" t="str">
        <f>('[2]2100'!$L$39)</f>
        <v>0,00</v>
      </c>
      <c r="E24" s="46" t="str">
        <f>('[1]2100'!$L$39)</f>
        <v>0,00</v>
      </c>
      <c r="F24" s="46" t="str">
        <f>('[3]2110'!$L$26)</f>
        <v>0,00</v>
      </c>
      <c r="G24" s="46" t="str">
        <f>('[4]2110'!$L$26)</f>
        <v>2.330.689,49</v>
      </c>
      <c r="H24" s="46" t="str">
        <f>('[5]2100'!$L$39)</f>
        <v>17.195.100,00</v>
      </c>
      <c r="I24" s="46" t="str">
        <f>('[6]2110'!$L$26)</f>
        <v>0,00</v>
      </c>
      <c r="J24" s="46" t="str">
        <f>('[7]2100'!$L$39)</f>
        <v>0,00</v>
      </c>
      <c r="K24" s="46" t="str">
        <f>('[8]2100'!$L$39)</f>
        <v>0,00</v>
      </c>
      <c r="L24" s="46" t="str">
        <f>('[9]2100'!$L$39)</f>
        <v>0,00</v>
      </c>
      <c r="M24" s="33"/>
      <c r="N24" s="33"/>
      <c r="O24" s="33"/>
      <c r="P24" s="33"/>
      <c r="Q24" s="33"/>
    </row>
    <row r="25" spans="1:17" s="34" customFormat="1" ht="18" customHeight="1">
      <c r="A25" s="33" t="s">
        <v>470</v>
      </c>
      <c r="B25" s="38">
        <f t="shared" si="0"/>
        <v>30695983.92</v>
      </c>
      <c r="C25" s="46">
        <f>'[10]2111'!$L$4</f>
        <v>25821000</v>
      </c>
      <c r="D25" s="46" t="str">
        <f>'[2]2100'!$L$20</f>
        <v>30.867,87</v>
      </c>
      <c r="E25" s="46" t="str">
        <f>'[1]2100'!$L$20</f>
        <v>28.837,28</v>
      </c>
      <c r="F25" s="46" t="str">
        <f>'[3]2110'!$L$4</f>
        <v>4.785.082,02</v>
      </c>
      <c r="G25" s="46" t="str">
        <f>'[4]2110'!$L$4</f>
        <v>30.196,75</v>
      </c>
      <c r="H25" s="46"/>
      <c r="I25" s="46"/>
      <c r="J25" s="46"/>
      <c r="K25" s="46"/>
      <c r="L25" s="46"/>
      <c r="M25" s="33"/>
      <c r="N25" s="33" t="s">
        <v>23</v>
      </c>
      <c r="Q25" s="68">
        <f>(Balance!P28+Balance!P41)/Q5</f>
        <v>1877.3304505464225</v>
      </c>
    </row>
    <row r="26" spans="1:17" s="34" customFormat="1" ht="18" customHeight="1">
      <c r="A26" s="33" t="s">
        <v>141</v>
      </c>
      <c r="B26" s="38">
        <f t="shared" si="0"/>
        <v>-12857.73</v>
      </c>
      <c r="C26" s="46"/>
      <c r="D26" s="46"/>
      <c r="E26" s="46"/>
      <c r="F26" s="46">
        <f>'[3]2110'!$L$8-'[3]2110'!$D$4</f>
        <v>0</v>
      </c>
      <c r="G26" s="46">
        <f>'[4]2110'!$L$8-'[4]2110'!$D$4</f>
        <v>0</v>
      </c>
      <c r="H26" s="46"/>
      <c r="I26" s="46">
        <f>'[6]2110'!$L$8-'[6]2110'!$D$4</f>
        <v>-12857.73</v>
      </c>
      <c r="J26" s="46"/>
      <c r="K26" s="46"/>
      <c r="L26" s="46"/>
      <c r="M26" s="33"/>
      <c r="N26" s="33" t="s">
        <v>24</v>
      </c>
      <c r="Q26" s="67">
        <f>(Balance!P28+Balance!P41)/Balance!P63</f>
        <v>0.7523051650982214</v>
      </c>
    </row>
    <row r="27" spans="1:17" s="34" customFormat="1" ht="18" customHeight="1">
      <c r="A27" s="33" t="s">
        <v>473</v>
      </c>
      <c r="B27" s="38">
        <f t="shared" si="0"/>
        <v>104888645.58000001</v>
      </c>
      <c r="C27" s="46">
        <f>'[10]2111'!$L$8+'[10]2111'!$L$12+'[10]2111'!$L$13</f>
        <v>96893000</v>
      </c>
      <c r="D27" s="46">
        <f>'[2]2100'!$L$24+'[2]2100'!$L$25+'[2]2100'!$L$26</f>
        <v>0</v>
      </c>
      <c r="E27" s="46">
        <f>'[1]2100'!$L$24+'[1]2100'!$L$25+'[1]2100'!$L$26</f>
        <v>0</v>
      </c>
      <c r="F27" s="46">
        <f>'[3]2110'!$L$11+'[3]2110'!$L$12+'[3]2110'!$L$13</f>
        <v>76794.79000000001</v>
      </c>
      <c r="G27" s="46">
        <f>'[4]2110'!$L$11+'[4]2110'!$L$12+'[4]2110'!$L$13</f>
        <v>87581.5</v>
      </c>
      <c r="H27" s="46">
        <f>'[5]2100'!$L$24+'[5]2100'!$L$25+'[5]2100'!$L$26</f>
        <v>4401278</v>
      </c>
      <c r="I27" s="46">
        <f>'[6]2110'!$L$11+'[6]2110'!$L$12+'[6]2110'!$L$13</f>
        <v>1636584.62</v>
      </c>
      <c r="J27" s="46">
        <f>'[7]2100'!$L$24+'[7]2100'!$L$25+'[7]2100'!$L$26</f>
        <v>961811.69</v>
      </c>
      <c r="K27" s="46">
        <f>'[8]2100'!$L$24+'[8]2100'!$L$25+'[8]2100'!$L$26</f>
        <v>239784.37</v>
      </c>
      <c r="L27" s="46">
        <f>'[9]2100'!$L$24+'[9]2100'!$L$25+'[9]2100'!$L$26</f>
        <v>591810.61</v>
      </c>
      <c r="M27" s="70"/>
      <c r="N27" s="33" t="s">
        <v>25</v>
      </c>
      <c r="Q27" s="67">
        <f>IF(Balance!P28=0,"   --",Balance!P41/Balance!P28)</f>
        <v>0.47342446764874807</v>
      </c>
    </row>
    <row r="28" spans="1:17" s="34" customFormat="1" ht="18" customHeight="1">
      <c r="A28" s="71" t="s">
        <v>474</v>
      </c>
      <c r="B28" s="31">
        <f t="shared" si="0"/>
        <v>7799280589.85</v>
      </c>
      <c r="C28" s="46">
        <f>C14+C20+C25+C26+C27</f>
        <v>7129773000</v>
      </c>
      <c r="D28" s="46">
        <f aca="true" t="shared" si="3" ref="D28:L28">D14+D20+D25+D26+D27</f>
        <v>2150982.3400000003</v>
      </c>
      <c r="E28" s="46">
        <f t="shared" si="3"/>
        <v>639495.29</v>
      </c>
      <c r="F28" s="46">
        <f t="shared" si="3"/>
        <v>20131613.549999997</v>
      </c>
      <c r="G28" s="46">
        <f t="shared" si="3"/>
        <v>9278887.16</v>
      </c>
      <c r="H28" s="46">
        <f t="shared" si="3"/>
        <v>223394126</v>
      </c>
      <c r="I28" s="46">
        <f t="shared" si="3"/>
        <v>205604837.35999998</v>
      </c>
      <c r="J28" s="46">
        <f t="shared" si="3"/>
        <v>105702150.42</v>
      </c>
      <c r="K28" s="46">
        <f t="shared" si="3"/>
        <v>58774730.71999999</v>
      </c>
      <c r="L28" s="46">
        <f t="shared" si="3"/>
        <v>43830767.01</v>
      </c>
      <c r="M28" s="70"/>
      <c r="N28" s="33" t="s">
        <v>424</v>
      </c>
      <c r="Q28" s="67">
        <f>Balance!B13/Balance!P13</f>
        <v>3.6687919923464842</v>
      </c>
    </row>
    <row r="29" spans="1:17" s="34" customFormat="1" ht="18" customHeight="1">
      <c r="A29" s="33" t="s">
        <v>142</v>
      </c>
      <c r="B29" s="38">
        <f t="shared" si="0"/>
        <v>-3360371001.71</v>
      </c>
      <c r="C29" s="46">
        <f>-'[10]2111'!$D$5</f>
        <v>-2987152000</v>
      </c>
      <c r="D29" s="46">
        <f>-'[2]2100'!$D$5</f>
        <v>-1329928.6</v>
      </c>
      <c r="E29" s="46">
        <f>-'[1]2100'!$D$5</f>
        <v>-360435.05</v>
      </c>
      <c r="F29" s="46">
        <f>-'[3]2110'!$D$10</f>
        <v>-5069024.61</v>
      </c>
      <c r="G29" s="46">
        <f>-'[4]2110'!$D$10</f>
        <v>-5948678.94</v>
      </c>
      <c r="H29" s="46">
        <f>-'[5]2100'!$D$5</f>
        <v>-136008474</v>
      </c>
      <c r="I29" s="46">
        <f>-'[6]2110'!$D$10</f>
        <v>-109530666.74</v>
      </c>
      <c r="J29" s="46">
        <f>-'[7]2100'!$D$5</f>
        <v>-65128688.71</v>
      </c>
      <c r="K29" s="46">
        <f>-'[8]2100'!$D$5</f>
        <v>-29128129.04</v>
      </c>
      <c r="L29" s="46">
        <f>-'[9]2100'!$D$5</f>
        <v>-20714976.02</v>
      </c>
      <c r="M29" s="70"/>
      <c r="N29" s="34" t="s">
        <v>425</v>
      </c>
      <c r="Q29" s="67">
        <f>Balance!B63/(Balance!P41+Balance!P28)</f>
        <v>1.32924781909405</v>
      </c>
    </row>
    <row r="30" spans="1:17" s="34" customFormat="1" ht="18" customHeight="1">
      <c r="A30" s="33" t="s">
        <v>143</v>
      </c>
      <c r="B30" s="38">
        <f aca="true" t="shared" si="4" ref="B30:B61">C30+D30+E30+F30+G30+H30+I30+J30+K30+L30</f>
        <v>-75666.08</v>
      </c>
      <c r="C30" s="46">
        <f>-'[10]2111'!$D$9</f>
        <v>-40000</v>
      </c>
      <c r="D30" s="46">
        <f>-'[2]2100'!$D$8</f>
        <v>0</v>
      </c>
      <c r="E30" s="46">
        <f>-'[1]2100'!$D$8</f>
        <v>0</v>
      </c>
      <c r="F30" s="46">
        <f>-'[3]2110'!$D$13</f>
        <v>0</v>
      </c>
      <c r="G30" s="46">
        <f>-'[4]2110'!$D$13</f>
        <v>0</v>
      </c>
      <c r="H30" s="46">
        <f>-'[5]2100'!$D$8</f>
        <v>0</v>
      </c>
      <c r="I30" s="46">
        <f>-'[6]2110'!$D$13</f>
        <v>0</v>
      </c>
      <c r="J30" s="46">
        <f>-'[7]2100'!$D$8</f>
        <v>0</v>
      </c>
      <c r="K30" s="46">
        <f>-'[8]2100'!$D$8</f>
        <v>-35666.08</v>
      </c>
      <c r="L30" s="46">
        <f>-'[9]2100'!$D$8</f>
        <v>0</v>
      </c>
      <c r="M30" s="70"/>
      <c r="N30" s="34" t="s">
        <v>426</v>
      </c>
      <c r="Q30" s="67">
        <f>IF(Balance!P28=0,"--",(Balance!B14+Balance!B28+Balance!B34)/(Balance!P28))</f>
        <v>1.4390683696002986</v>
      </c>
    </row>
    <row r="31" spans="1:17" s="34" customFormat="1" ht="18" customHeight="1">
      <c r="A31" s="33" t="s">
        <v>144</v>
      </c>
      <c r="B31" s="38">
        <f t="shared" si="4"/>
        <v>-3287613736.6200004</v>
      </c>
      <c r="C31" s="46">
        <f aca="true" t="shared" si="5" ref="C31:L31">C32+C33+C34+C35</f>
        <v>-3273681000</v>
      </c>
      <c r="D31" s="46">
        <f>D32+D33+D34+D35</f>
        <v>-78987.01</v>
      </c>
      <c r="E31" s="46">
        <f t="shared" si="5"/>
        <v>-256969.1</v>
      </c>
      <c r="F31" s="46">
        <f t="shared" si="5"/>
        <v>-2661677.6799999997</v>
      </c>
      <c r="G31" s="46">
        <f t="shared" si="5"/>
        <v>-176719.53</v>
      </c>
      <c r="H31" s="46">
        <f t="shared" si="5"/>
        <v>-4138701</v>
      </c>
      <c r="I31" s="46">
        <f t="shared" si="5"/>
        <v>-3979469.29</v>
      </c>
      <c r="J31" s="46">
        <f t="shared" si="5"/>
        <v>-913538.3999999999</v>
      </c>
      <c r="K31" s="46">
        <f t="shared" si="5"/>
        <v>-1417772.42</v>
      </c>
      <c r="L31" s="46">
        <f t="shared" si="5"/>
        <v>-308902.19</v>
      </c>
      <c r="M31" s="70"/>
      <c r="N31" s="34" t="s">
        <v>479</v>
      </c>
      <c r="Q31" s="67">
        <f>(B66-B42-B37-B59)/Balance!B63</f>
        <v>0.0012851209156693735</v>
      </c>
    </row>
    <row r="32" spans="1:17" s="34" customFormat="1" ht="18" customHeight="1">
      <c r="A32" s="66" t="s">
        <v>46</v>
      </c>
      <c r="B32" s="38">
        <f t="shared" si="4"/>
        <v>-2742093773.6100006</v>
      </c>
      <c r="C32" s="46">
        <f>-'[10]2111'!$D$11</f>
        <v>-2730247000</v>
      </c>
      <c r="D32" s="46">
        <f>-('[2]2100'!$D$22)</f>
        <v>-78987.01</v>
      </c>
      <c r="E32" s="46">
        <f>-('[1]2100'!$D$22)</f>
        <v>-256969.1</v>
      </c>
      <c r="F32" s="46">
        <f>-('[3]2110'!$D$28)</f>
        <v>-2023846.98</v>
      </c>
      <c r="G32" s="46">
        <f>-('[4]2110'!$D$28)</f>
        <v>-176719.53</v>
      </c>
      <c r="H32" s="46">
        <f>-('[5]2100'!$D$22)</f>
        <v>-3377808</v>
      </c>
      <c r="I32" s="46">
        <f>-('[6]2110'!$D$28)</f>
        <v>-3905262.33</v>
      </c>
      <c r="J32" s="46">
        <f>-('[7]2100'!$D$22)</f>
        <v>-300506.05</v>
      </c>
      <c r="K32" s="46">
        <f>-('[8]2100'!$D$22)</f>
        <v>-1417772.42</v>
      </c>
      <c r="L32" s="46">
        <f>-('[9]2100'!$D$22)</f>
        <v>-308902.19</v>
      </c>
      <c r="M32" s="70"/>
      <c r="N32" s="34" t="s">
        <v>427</v>
      </c>
      <c r="Q32" s="67">
        <f>(Balance!B13+Balance!B40)/(Balance!P13+Balance!P26+Balance!P27+Balance!P28)</f>
        <v>1.1220730555010938</v>
      </c>
    </row>
    <row r="33" spans="1:17" s="34" customFormat="1" ht="18" customHeight="1">
      <c r="A33" s="66" t="s">
        <v>47</v>
      </c>
      <c r="B33" s="38">
        <f t="shared" si="4"/>
        <v>-17150000</v>
      </c>
      <c r="C33" s="46">
        <f>-'[10]2111'!$D$10</f>
        <v>-17150000</v>
      </c>
      <c r="D33" s="46">
        <f>-('[2]2100'!$D$23)</f>
        <v>0</v>
      </c>
      <c r="E33" s="46">
        <f>-('[1]2100'!$D$23)</f>
        <v>0</v>
      </c>
      <c r="F33" s="46">
        <f>-('[3]2110'!$D$29)</f>
        <v>0</v>
      </c>
      <c r="G33" s="46">
        <f>-('[4]2110'!$D$29)</f>
        <v>0</v>
      </c>
      <c r="H33" s="46">
        <f>-('[5]2100'!$D$23)</f>
        <v>0</v>
      </c>
      <c r="I33" s="46">
        <f>-('[6]2110'!$D$29)</f>
        <v>0</v>
      </c>
      <c r="J33" s="46">
        <f>-('[7]2100'!$D$23)</f>
        <v>0</v>
      </c>
      <c r="K33" s="46">
        <f>-('[8]2100'!$D$23)</f>
        <v>0</v>
      </c>
      <c r="L33" s="46">
        <f>-('[9]2100'!$D$23)</f>
        <v>0</v>
      </c>
      <c r="M33" s="70"/>
      <c r="N33" s="34" t="s">
        <v>428</v>
      </c>
      <c r="Q33" s="67">
        <f>Balance!P13/(Balance!P26+Balance!P27+Balance!P28+Balance!P41)</f>
        <v>0.3004095725749476</v>
      </c>
    </row>
    <row r="34" spans="1:17" s="34" customFormat="1" ht="18" customHeight="1">
      <c r="A34" s="66" t="s">
        <v>48</v>
      </c>
      <c r="B34" s="38">
        <f t="shared" si="4"/>
        <v>-528369963.01</v>
      </c>
      <c r="C34" s="46">
        <f>-'[10]2111'!$D$12</f>
        <v>-526284000</v>
      </c>
      <c r="D34" s="46">
        <f>-('[2]2100'!$D$24)</f>
        <v>0</v>
      </c>
      <c r="E34" s="46">
        <f>-('[1]2100'!$D$24)</f>
        <v>0</v>
      </c>
      <c r="F34" s="46">
        <f>-('[3]2110'!$D$30)</f>
        <v>-637830.7</v>
      </c>
      <c r="G34" s="46">
        <f>-('[4]2110'!$D$30)</f>
        <v>0</v>
      </c>
      <c r="H34" s="46">
        <f>-('[5]2100'!$D$24)</f>
        <v>-760893</v>
      </c>
      <c r="I34" s="46">
        <f>-('[6]2110'!$D$30)</f>
        <v>-74206.96</v>
      </c>
      <c r="J34" s="46">
        <f>-('[7]2100'!$D$24)</f>
        <v>-613032.35</v>
      </c>
      <c r="K34" s="46">
        <f>-('[8]2100'!$D$24)</f>
        <v>0</v>
      </c>
      <c r="L34" s="46">
        <f>-('[9]2100'!$D$24)</f>
        <v>0</v>
      </c>
      <c r="M34" s="70"/>
      <c r="N34" s="34" t="s">
        <v>429</v>
      </c>
      <c r="Q34" s="67">
        <f>(Balance!P41)/(Balance!P28+Balance!P41)</f>
        <v>0.32130894935132054</v>
      </c>
    </row>
    <row r="35" spans="1:13" s="34" customFormat="1" ht="18" customHeight="1">
      <c r="A35" s="66" t="s">
        <v>49</v>
      </c>
      <c r="B35" s="38">
        <f t="shared" si="4"/>
        <v>0</v>
      </c>
      <c r="C35" s="46"/>
      <c r="D35" s="46">
        <f>-('[2]2100'!$D$25)</f>
        <v>0</v>
      </c>
      <c r="E35" s="46">
        <f>-('[1]2100'!$D$25)</f>
        <v>0</v>
      </c>
      <c r="F35" s="46">
        <f>-('[3]2110'!$D$31)</f>
        <v>0</v>
      </c>
      <c r="G35" s="46">
        <f>-('[4]2110'!$D$31)</f>
        <v>0</v>
      </c>
      <c r="H35" s="46">
        <f>-('[5]2100'!$D$25)</f>
        <v>0</v>
      </c>
      <c r="I35" s="46">
        <f>-('[6]2110'!$D$31)</f>
        <v>0</v>
      </c>
      <c r="J35" s="46">
        <f>-('[7]2100'!$D$25)</f>
        <v>0</v>
      </c>
      <c r="K35" s="46">
        <f>-('[8]2100'!$D$25)</f>
        <v>0</v>
      </c>
      <c r="L35" s="46">
        <f>-('[9]2100'!$D$25)</f>
        <v>0</v>
      </c>
      <c r="M35" s="70"/>
    </row>
    <row r="36" spans="1:13" s="34" customFormat="1" ht="18" customHeight="1">
      <c r="A36" s="33" t="s">
        <v>145</v>
      </c>
      <c r="B36" s="38">
        <f t="shared" si="4"/>
        <v>-3942236.3</v>
      </c>
      <c r="C36" s="46">
        <f>-'[10]2111'!$D$4</f>
        <v>0</v>
      </c>
      <c r="D36" s="46"/>
      <c r="E36" s="46"/>
      <c r="F36" s="46">
        <f>-'[3]2110'!$D$5</f>
        <v>-2915307.59</v>
      </c>
      <c r="G36" s="46">
        <f>-'[4]2110'!$D$5</f>
        <v>-1026928.71</v>
      </c>
      <c r="H36" s="46"/>
      <c r="I36" s="46">
        <f>-'[6]2110'!$D$5</f>
        <v>0</v>
      </c>
      <c r="J36" s="46"/>
      <c r="K36" s="46"/>
      <c r="L36" s="46"/>
      <c r="M36" s="70"/>
    </row>
    <row r="37" spans="1:17" s="34" customFormat="1" ht="18" customHeight="1">
      <c r="A37" s="33" t="s">
        <v>146</v>
      </c>
      <c r="B37" s="38">
        <f t="shared" si="4"/>
        <v>11412.670000000006</v>
      </c>
      <c r="C37" s="46"/>
      <c r="D37" s="46">
        <f>-'[2]2100'!$D$10</f>
        <v>0</v>
      </c>
      <c r="E37" s="46">
        <f>-'[1]2100'!$D$10</f>
        <v>0</v>
      </c>
      <c r="F37" s="46">
        <f>-'[3]2110'!$D$15</f>
        <v>0</v>
      </c>
      <c r="G37" s="46">
        <f>-'[4]2110'!$D$15</f>
        <v>0</v>
      </c>
      <c r="H37" s="46">
        <f>-'[5]2100'!$D$10</f>
        <v>-32942</v>
      </c>
      <c r="I37" s="46">
        <f>-'[6]2110'!$D$15</f>
        <v>103614.32</v>
      </c>
      <c r="J37" s="46">
        <f>-'[7]2100'!$D$10</f>
        <v>0</v>
      </c>
      <c r="K37" s="46">
        <f>-'[8]2100'!$D$10</f>
        <v>-59259.65</v>
      </c>
      <c r="L37" s="46">
        <f>-'[9]2100'!$D$10</f>
        <v>0</v>
      </c>
      <c r="M37" s="33"/>
      <c r="N37" s="61" t="s">
        <v>444</v>
      </c>
      <c r="O37" s="61"/>
      <c r="P37" s="61"/>
      <c r="Q37" s="61"/>
    </row>
    <row r="38" spans="1:17" s="34" customFormat="1" ht="18" customHeight="1">
      <c r="A38" s="33" t="s">
        <v>390</v>
      </c>
      <c r="B38" s="38">
        <f t="shared" si="4"/>
        <v>-944253088.2500001</v>
      </c>
      <c r="C38" s="46">
        <f>C39+C40+C41</f>
        <v>-808123000</v>
      </c>
      <c r="D38" s="46">
        <f>-'[2]2100'!$D12</f>
        <v>-472203.82</v>
      </c>
      <c r="E38" s="46">
        <f>-'[1]2100'!$D12</f>
        <v>-162011.46</v>
      </c>
      <c r="F38" s="46">
        <f>-'[3]2110'!$D18</f>
        <v>-7753449.74</v>
      </c>
      <c r="G38" s="46">
        <f>-'[4]2110'!$D18</f>
        <v>-1206465.11</v>
      </c>
      <c r="H38" s="46">
        <f>-'[5]2100'!$D12</f>
        <v>-46236576</v>
      </c>
      <c r="I38" s="46">
        <f>-'[6]2110'!$D18</f>
        <v>-38888397.28</v>
      </c>
      <c r="J38" s="46">
        <f>-'[7]2100'!$D12</f>
        <v>-25052432.3</v>
      </c>
      <c r="K38" s="46">
        <f>-'[8]2100'!$D12</f>
        <v>-7401110.21</v>
      </c>
      <c r="L38" s="46">
        <f>-'[9]2100'!$D12</f>
        <v>-8957442.33</v>
      </c>
      <c r="M38" s="33"/>
      <c r="N38" s="33"/>
      <c r="O38" s="33"/>
      <c r="P38" s="33"/>
      <c r="Q38" s="33"/>
    </row>
    <row r="39" spans="1:17" s="34" customFormat="1" ht="18" customHeight="1">
      <c r="A39" s="66" t="s">
        <v>147</v>
      </c>
      <c r="B39" s="38">
        <f t="shared" si="4"/>
        <v>-869561342.98</v>
      </c>
      <c r="C39" s="46">
        <f>-'[10]2111'!$D$8</f>
        <v>-806553000</v>
      </c>
      <c r="D39" s="46">
        <f>-'[2]2100'!$D13</f>
        <v>-472203.82</v>
      </c>
      <c r="E39" s="46">
        <f>-'[1]2100'!$D13</f>
        <v>-160215.22</v>
      </c>
      <c r="F39" s="46">
        <f>-'[3]2110'!$D19</f>
        <v>-7736091.63</v>
      </c>
      <c r="G39" s="46">
        <f>-'[4]2110'!$D19</f>
        <v>-1195097.06</v>
      </c>
      <c r="H39" s="46">
        <f>-'[5]2100'!$D13</f>
        <v>0</v>
      </c>
      <c r="I39" s="46">
        <f>-'[6]2110'!$D19</f>
        <v>-38275187.41</v>
      </c>
      <c r="J39" s="46">
        <f>-'[7]2100'!$D13</f>
        <v>0</v>
      </c>
      <c r="K39" s="46">
        <f>-'[8]2100'!$D13</f>
        <v>-6212995.01</v>
      </c>
      <c r="L39" s="46">
        <f>-'[9]2100'!$D13</f>
        <v>-8956552.83</v>
      </c>
      <c r="M39" s="33"/>
      <c r="N39" s="33" t="s">
        <v>26</v>
      </c>
      <c r="Q39" s="67">
        <f>IF(Balance!P13&lt;0,B66/ABS(Balance!P13),B66/Balance!P13)</f>
        <v>-0.01851144999349162</v>
      </c>
    </row>
    <row r="40" spans="1:17" s="34" customFormat="1" ht="18" customHeight="1">
      <c r="A40" s="66" t="s">
        <v>148</v>
      </c>
      <c r="B40" s="38">
        <f t="shared" si="4"/>
        <v>-2220815.58</v>
      </c>
      <c r="C40" s="46">
        <f>-'[10]2111'!$D$7</f>
        <v>-1570000</v>
      </c>
      <c r="D40" s="46">
        <f>-'[2]2100'!$D14</f>
        <v>0</v>
      </c>
      <c r="E40" s="46">
        <f>-'[1]2100'!$D14</f>
        <v>-1796.24</v>
      </c>
      <c r="F40" s="46">
        <f>-'[3]2110'!$D20</f>
        <v>-16838.19</v>
      </c>
      <c r="G40" s="46">
        <f>-'[4]2110'!$D20</f>
        <v>-11368.05</v>
      </c>
      <c r="H40" s="46">
        <f>-'[5]2100'!$D14</f>
        <v>0</v>
      </c>
      <c r="I40" s="46">
        <f>-'[6]2110'!$D20</f>
        <v>-613209.86</v>
      </c>
      <c r="J40" s="46">
        <f>-'[7]2100'!$D14</f>
        <v>0</v>
      </c>
      <c r="K40" s="46">
        <f>-'[8]2100'!$D14</f>
        <v>-6713.74</v>
      </c>
      <c r="L40" s="46">
        <f>-'[9]2100'!$D14</f>
        <v>-889.5</v>
      </c>
      <c r="M40" s="33"/>
      <c r="N40" s="34" t="s">
        <v>430</v>
      </c>
      <c r="Q40" s="67">
        <f>B14/B28</f>
        <v>0.25625862786383463</v>
      </c>
    </row>
    <row r="41" spans="1:17" s="34" customFormat="1" ht="18" customHeight="1">
      <c r="A41" s="66" t="s">
        <v>149</v>
      </c>
      <c r="B41" s="38">
        <f t="shared" si="4"/>
        <v>-72470929.67999999</v>
      </c>
      <c r="C41" s="46"/>
      <c r="D41" s="46">
        <f>-'[2]2100'!$D15</f>
        <v>0</v>
      </c>
      <c r="E41" s="46">
        <f>-'[1]2100'!$D15</f>
        <v>0</v>
      </c>
      <c r="F41" s="46">
        <f>-'[3]2110'!$D21</f>
        <v>-519.92</v>
      </c>
      <c r="G41" s="46">
        <f>-'[4]2110'!$D21</f>
        <v>0</v>
      </c>
      <c r="H41" s="46">
        <f>-'[5]2100'!$D15</f>
        <v>-46236576</v>
      </c>
      <c r="I41" s="46">
        <f>-'[6]2110'!$D21</f>
        <v>0</v>
      </c>
      <c r="J41" s="46">
        <f>-'[7]2100'!$D15</f>
        <v>-25052432.3</v>
      </c>
      <c r="K41" s="46">
        <f>-'[8]2100'!$D15</f>
        <v>-1181401.46</v>
      </c>
      <c r="L41" s="46">
        <f>-'[9]2100'!$D15</f>
        <v>0</v>
      </c>
      <c r="M41" s="33"/>
      <c r="N41" s="34" t="s">
        <v>431</v>
      </c>
      <c r="Q41" s="67">
        <f>B20/B28</f>
        <v>0.7263587725222428</v>
      </c>
    </row>
    <row r="42" spans="1:17" s="34" customFormat="1" ht="18" customHeight="1">
      <c r="A42" s="33" t="s">
        <v>391</v>
      </c>
      <c r="B42" s="38">
        <f t="shared" si="4"/>
        <v>-58325641.47</v>
      </c>
      <c r="C42" s="46">
        <f>-'[10]2111'!$D$13</f>
        <v>0</v>
      </c>
      <c r="D42" s="46">
        <f>-'[2]2100'!$D$9</f>
        <v>-42379.46</v>
      </c>
      <c r="E42" s="46">
        <f>-'[1]2100'!$D$9</f>
        <v>-280746.5</v>
      </c>
      <c r="F42" s="46">
        <f>-'[3]2110'!$D$14</f>
        <v>-749153.38</v>
      </c>
      <c r="G42" s="46">
        <f>-'[4]2110'!$D$14</f>
        <v>-986352.32</v>
      </c>
      <c r="H42" s="46">
        <f>-'[5]2100'!$D$9</f>
        <v>-15129843</v>
      </c>
      <c r="I42" s="46">
        <f>-'[6]2110'!$D$14</f>
        <v>-16464636.11</v>
      </c>
      <c r="J42" s="46">
        <f>-'[7]2100'!$D$9</f>
        <v>-8758074.6</v>
      </c>
      <c r="K42" s="46">
        <f>-'[8]2100'!$D$9</f>
        <v>-6940936.7</v>
      </c>
      <c r="L42" s="46">
        <f>-'[9]2100'!$D$9</f>
        <v>-8973519.4</v>
      </c>
      <c r="M42" s="33"/>
      <c r="N42" s="33" t="s">
        <v>436</v>
      </c>
      <c r="Q42" s="67">
        <f>B25/B28</f>
        <v>0.0039357455558077774</v>
      </c>
    </row>
    <row r="43" spans="1:17" s="34" customFormat="1" ht="18" customHeight="1">
      <c r="A43" s="71" t="s">
        <v>392</v>
      </c>
      <c r="B43" s="31">
        <f t="shared" si="4"/>
        <v>-7654569957.76</v>
      </c>
      <c r="C43" s="46">
        <f aca="true" t="shared" si="6" ref="C43:L43">C29+C30+C31+C36+C37+C38+C42</f>
        <v>-7068996000</v>
      </c>
      <c r="D43" s="46">
        <f t="shared" si="6"/>
        <v>-1923498.8900000001</v>
      </c>
      <c r="E43" s="46">
        <f t="shared" si="6"/>
        <v>-1060162.1099999999</v>
      </c>
      <c r="F43" s="46">
        <f t="shared" si="6"/>
        <v>-19148612.999999996</v>
      </c>
      <c r="G43" s="46">
        <f t="shared" si="6"/>
        <v>-9345144.610000001</v>
      </c>
      <c r="H43" s="46">
        <f t="shared" si="6"/>
        <v>-201546536</v>
      </c>
      <c r="I43" s="46">
        <f t="shared" si="6"/>
        <v>-168759555.10000002</v>
      </c>
      <c r="J43" s="46">
        <f t="shared" si="6"/>
        <v>-99852734.00999999</v>
      </c>
      <c r="K43" s="46">
        <f t="shared" si="6"/>
        <v>-44982874.1</v>
      </c>
      <c r="L43" s="46">
        <f t="shared" si="6"/>
        <v>-38954839.94</v>
      </c>
      <c r="M43" s="33"/>
      <c r="N43" s="33" t="s">
        <v>432</v>
      </c>
      <c r="Q43" s="67">
        <f>(B26+B27)/B28</f>
        <v>0.013446854058114742</v>
      </c>
    </row>
    <row r="44" spans="1:17" s="34" customFormat="1" ht="18" customHeight="1">
      <c r="A44" s="74" t="s">
        <v>150</v>
      </c>
      <c r="B44" s="75">
        <f t="shared" si="4"/>
        <v>144710632.08999997</v>
      </c>
      <c r="C44" s="46">
        <f aca="true" t="shared" si="7" ref="C44:L44">C28+C43</f>
        <v>60777000</v>
      </c>
      <c r="D44" s="46">
        <f t="shared" si="7"/>
        <v>227483.4500000002</v>
      </c>
      <c r="E44" s="46">
        <f t="shared" si="7"/>
        <v>-420666.81999999983</v>
      </c>
      <c r="F44" s="46">
        <f t="shared" si="7"/>
        <v>983000.5500000007</v>
      </c>
      <c r="G44" s="46">
        <f t="shared" si="7"/>
        <v>-66257.45000000112</v>
      </c>
      <c r="H44" s="46">
        <f t="shared" si="7"/>
        <v>21847590</v>
      </c>
      <c r="I44" s="46">
        <f t="shared" si="7"/>
        <v>36845282.25999996</v>
      </c>
      <c r="J44" s="46">
        <f t="shared" si="7"/>
        <v>5849416.410000011</v>
      </c>
      <c r="K44" s="46">
        <f t="shared" si="7"/>
        <v>13791856.61999999</v>
      </c>
      <c r="L44" s="46">
        <f t="shared" si="7"/>
        <v>4875927.07</v>
      </c>
      <c r="M44" s="33"/>
      <c r="N44" s="34" t="s">
        <v>433</v>
      </c>
      <c r="Q44" s="67">
        <f>B29/B43</f>
        <v>0.4390019322121872</v>
      </c>
    </row>
    <row r="45" spans="1:17" s="34" customFormat="1" ht="18" customHeight="1">
      <c r="A45" s="33" t="s">
        <v>393</v>
      </c>
      <c r="B45" s="38">
        <f t="shared" si="4"/>
        <v>270890060.45000005</v>
      </c>
      <c r="C45" s="46">
        <f>C46+C47+C48+C49</f>
        <v>260292081.13</v>
      </c>
      <c r="D45" s="46" t="str">
        <f>'[2]2100'!$L40</f>
        <v>31.291,83</v>
      </c>
      <c r="E45" s="46" t="str">
        <f>'[1]2100'!$L40</f>
        <v>7.659,59</v>
      </c>
      <c r="F45" s="46" t="str">
        <f>'[3]2110'!$L27</f>
        <v>35.692,18</v>
      </c>
      <c r="G45" s="46" t="str">
        <f>'[4]2110'!$L27</f>
        <v>0,00</v>
      </c>
      <c r="H45" s="46" t="str">
        <f>'[5]2100'!$L40</f>
        <v>9.053.249,00</v>
      </c>
      <c r="I45" s="46" t="str">
        <f>'[6]2110'!$L27</f>
        <v>1.438.807,44</v>
      </c>
      <c r="J45" s="46" t="str">
        <f>'[7]2100'!$L40</f>
        <v>0,00</v>
      </c>
      <c r="K45" s="46" t="str">
        <f>'[8]2100'!$L40</f>
        <v>9.282,24</v>
      </c>
      <c r="L45" s="46" t="str">
        <f>'[9]2100'!$L40</f>
        <v>21.997,04</v>
      </c>
      <c r="M45" s="33"/>
      <c r="N45" s="34" t="s">
        <v>434</v>
      </c>
      <c r="Q45" s="67">
        <f>B31/B43</f>
        <v>0.429496856748576</v>
      </c>
    </row>
    <row r="46" spans="1:17" s="34" customFormat="1" ht="18" customHeight="1">
      <c r="A46" s="66" t="s">
        <v>151</v>
      </c>
      <c r="B46" s="38">
        <f t="shared" si="4"/>
        <v>0</v>
      </c>
      <c r="C46" s="46">
        <f>'[10]2111'!$L$19</f>
        <v>0</v>
      </c>
      <c r="D46" s="46" t="str">
        <f>'[2]2100'!$L41</f>
        <v>0,00</v>
      </c>
      <c r="E46" s="46" t="str">
        <f>'[1]2100'!$L41</f>
        <v>0,00</v>
      </c>
      <c r="F46" s="46" t="str">
        <f>'[3]2110'!$L28</f>
        <v>0,00</v>
      </c>
      <c r="G46" s="46" t="str">
        <f>'[4]2110'!$L28</f>
        <v>0,00</v>
      </c>
      <c r="H46" s="46" t="str">
        <f>'[5]2100'!$L41</f>
        <v>0,00</v>
      </c>
      <c r="I46" s="46" t="str">
        <f>'[6]2110'!$L28</f>
        <v>0,00</v>
      </c>
      <c r="J46" s="46" t="str">
        <f>'[7]2100'!$L41</f>
        <v>0,00</v>
      </c>
      <c r="K46" s="46" t="str">
        <f>'[8]2100'!$L41</f>
        <v>0,00</v>
      </c>
      <c r="L46" s="46" t="str">
        <f>'[9]2100'!$L41</f>
        <v>0,00</v>
      </c>
      <c r="M46" s="33"/>
      <c r="N46" s="34" t="s">
        <v>435</v>
      </c>
      <c r="Q46" s="67">
        <f>B38/B43</f>
        <v>0.12335808457701028</v>
      </c>
    </row>
    <row r="47" spans="1:17" s="34" customFormat="1" ht="18" customHeight="1">
      <c r="A47" s="66" t="s">
        <v>152</v>
      </c>
      <c r="B47" s="38">
        <f t="shared" si="4"/>
        <v>0</v>
      </c>
      <c r="C47" s="46">
        <f>'[10]2111'!$L$18</f>
        <v>0</v>
      </c>
      <c r="D47" s="46" t="str">
        <f>'[2]2100'!$L42</f>
        <v>0,00</v>
      </c>
      <c r="E47" s="46" t="str">
        <f>'[1]2100'!$L42</f>
        <v>0,00</v>
      </c>
      <c r="F47" s="46" t="str">
        <f>'[3]2110'!$L29</f>
        <v>0,00</v>
      </c>
      <c r="G47" s="46" t="str">
        <f>'[4]2110'!$L29</f>
        <v>0,00</v>
      </c>
      <c r="H47" s="46" t="str">
        <f>'[5]2100'!$L42</f>
        <v>0,00</v>
      </c>
      <c r="I47" s="46" t="str">
        <f>'[6]2110'!$L29</f>
        <v>0,00</v>
      </c>
      <c r="J47" s="46" t="str">
        <f>'[7]2100'!$L42</f>
        <v>0,00</v>
      </c>
      <c r="K47" s="46" t="str">
        <f>'[8]2100'!$L42</f>
        <v>0,00</v>
      </c>
      <c r="L47" s="46" t="str">
        <f>'[9]2100'!$L42</f>
        <v>0,00</v>
      </c>
      <c r="M47" s="33"/>
      <c r="N47" s="34" t="s">
        <v>442</v>
      </c>
      <c r="Q47" s="67" t="s">
        <v>437</v>
      </c>
    </row>
    <row r="48" spans="1:17" s="34" customFormat="1" ht="18" customHeight="1" thickBot="1">
      <c r="A48" s="66" t="s">
        <v>153</v>
      </c>
      <c r="B48" s="38">
        <f t="shared" si="4"/>
        <v>45273.82</v>
      </c>
      <c r="C48" s="46">
        <f>'[10]2111'!$L$20</f>
        <v>0</v>
      </c>
      <c r="D48" s="46" t="str">
        <f>'[2]2100'!$L43</f>
        <v>31.291,83</v>
      </c>
      <c r="E48" s="46" t="str">
        <f>'[1]2100'!$L43</f>
        <v>7.659,59</v>
      </c>
      <c r="F48" s="46" t="str">
        <f>'[3]2110'!$L30</f>
        <v>709,40</v>
      </c>
      <c r="G48" s="46" t="str">
        <f>'[4]2110'!$L30</f>
        <v>0,00</v>
      </c>
      <c r="H48" s="46" t="str">
        <f>'[5]2100'!$L43</f>
        <v>5.613,00</v>
      </c>
      <c r="I48" s="46" t="str">
        <f>'[6]2110'!$L30</f>
        <v>0,00</v>
      </c>
      <c r="J48" s="46" t="str">
        <f>'[7]2100'!$L43</f>
        <v>0,00</v>
      </c>
      <c r="K48" s="46" t="str">
        <f>'[8]2100'!$L43</f>
        <v>0,00</v>
      </c>
      <c r="L48" s="46" t="str">
        <f>'[9]2100'!$L43</f>
        <v>0,00</v>
      </c>
      <c r="M48" s="33"/>
      <c r="N48" s="72" t="s">
        <v>443</v>
      </c>
      <c r="O48" s="72"/>
      <c r="P48" s="72"/>
      <c r="Q48" s="73">
        <f>(B30+B37+B42)/B43</f>
        <v>0.007628109116803599</v>
      </c>
    </row>
    <row r="49" spans="1:14" s="34" customFormat="1" ht="18" customHeight="1">
      <c r="A49" s="66" t="s">
        <v>154</v>
      </c>
      <c r="B49" s="38">
        <f t="shared" si="4"/>
        <v>270844786.63</v>
      </c>
      <c r="C49" s="46">
        <f>'[10]2111'!$L$26</f>
        <v>260292081.13</v>
      </c>
      <c r="D49" s="46" t="str">
        <f>'[2]2100'!$L44</f>
        <v>0,00</v>
      </c>
      <c r="E49" s="46" t="str">
        <f>'[1]2100'!$L44</f>
        <v>0,00</v>
      </c>
      <c r="F49" s="46" t="str">
        <f>'[3]2110'!$L31</f>
        <v>34.982,78</v>
      </c>
      <c r="G49" s="46" t="str">
        <f>'[4]2110'!$L31</f>
        <v>0,00</v>
      </c>
      <c r="H49" s="46" t="str">
        <f>'[5]2100'!$L44</f>
        <v>9.047.636,00</v>
      </c>
      <c r="I49" s="46" t="str">
        <f>'[6]2110'!$L31</f>
        <v>1.438.807,44</v>
      </c>
      <c r="J49" s="46" t="str">
        <f>'[7]2100'!$L44</f>
        <v>0,00</v>
      </c>
      <c r="K49" s="46" t="str">
        <f>'[8]2100'!$L44</f>
        <v>9.282,24</v>
      </c>
      <c r="L49" s="46" t="str">
        <f>'[9]2100'!$L44</f>
        <v>21.997,04</v>
      </c>
      <c r="M49" s="33"/>
      <c r="N49" s="33"/>
    </row>
    <row r="50" spans="1:14" s="34" customFormat="1" ht="18" customHeight="1">
      <c r="A50" s="33" t="s">
        <v>394</v>
      </c>
      <c r="B50" s="38">
        <f t="shared" si="4"/>
        <v>-228737834.27</v>
      </c>
      <c r="C50" s="46">
        <f>C51+C52+C53+C54</f>
        <v>-199076000</v>
      </c>
      <c r="D50" s="46">
        <f>-'[2]2100'!$D26</f>
        <v>0</v>
      </c>
      <c r="E50" s="46">
        <f>-'[1]2100'!$D26</f>
        <v>0</v>
      </c>
      <c r="F50" s="46">
        <f>-'[3]2110'!$D32</f>
        <v>-10966.65</v>
      </c>
      <c r="G50" s="46">
        <f>-'[4]2110'!$D32</f>
        <v>-18921.81</v>
      </c>
      <c r="H50" s="46">
        <f>-'[5]2100'!$D26</f>
        <v>-3737887</v>
      </c>
      <c r="I50" s="46">
        <f>-'[6]2110'!$D32</f>
        <v>-1629411.96</v>
      </c>
      <c r="J50" s="46">
        <f>-'[7]2100'!$D26</f>
        <v>-19245176.88</v>
      </c>
      <c r="K50" s="46">
        <f>-'[8]2100'!$D26</f>
        <v>-38287.66</v>
      </c>
      <c r="L50" s="46">
        <f>-'[9]2100'!$D26</f>
        <v>-4981182.31</v>
      </c>
      <c r="M50" s="33"/>
      <c r="N50" s="34" t="s">
        <v>27</v>
      </c>
    </row>
    <row r="51" spans="1:14" s="34" customFormat="1" ht="18" customHeight="1">
      <c r="A51" s="66" t="s">
        <v>155</v>
      </c>
      <c r="B51" s="38">
        <f t="shared" si="4"/>
        <v>-5218765.5</v>
      </c>
      <c r="C51" s="46">
        <f>-'[10]2111'!$D$19</f>
        <v>0</v>
      </c>
      <c r="D51" s="46">
        <f>-'[2]2100'!$D27</f>
        <v>0</v>
      </c>
      <c r="E51" s="46">
        <f>-'[1]2100'!$D27</f>
        <v>0</v>
      </c>
      <c r="F51" s="46">
        <f>-'[3]2110'!$D33</f>
        <v>0</v>
      </c>
      <c r="G51" s="46">
        <f>-'[4]2110'!$D33</f>
        <v>-18921.81</v>
      </c>
      <c r="H51" s="46">
        <f>-'[5]2100'!$D27</f>
        <v>-1800590</v>
      </c>
      <c r="I51" s="46">
        <f>-'[6]2110'!$D33</f>
        <v>-27100.15</v>
      </c>
      <c r="J51" s="46">
        <f>-'[7]2100'!$D27</f>
        <v>0</v>
      </c>
      <c r="K51" s="46">
        <f>-'[8]2100'!$D27</f>
        <v>-4225.95</v>
      </c>
      <c r="L51" s="46">
        <f>-'[9]2100'!$D27</f>
        <v>-3367927.59</v>
      </c>
      <c r="M51" s="33"/>
      <c r="N51" s="34" t="s">
        <v>28</v>
      </c>
    </row>
    <row r="52" spans="1:14" s="34" customFormat="1" ht="18" customHeight="1">
      <c r="A52" s="66" t="s">
        <v>156</v>
      </c>
      <c r="B52" s="38">
        <f t="shared" si="4"/>
        <v>0</v>
      </c>
      <c r="C52" s="46">
        <f>-'[10]2111'!$D$18</f>
        <v>0</v>
      </c>
      <c r="D52" s="46">
        <f>-'[2]2100'!$D28</f>
        <v>0</v>
      </c>
      <c r="E52" s="46">
        <f>-'[1]2100'!$D28</f>
        <v>0</v>
      </c>
      <c r="F52" s="46">
        <f>-'[3]2110'!$D34</f>
        <v>0</v>
      </c>
      <c r="G52" s="46">
        <f>-'[4]2110'!$D34</f>
        <v>0</v>
      </c>
      <c r="H52" s="46">
        <f>-'[5]2100'!$D28</f>
        <v>0</v>
      </c>
      <c r="I52" s="46">
        <f>-'[6]2110'!$D34</f>
        <v>0</v>
      </c>
      <c r="J52" s="46">
        <f>-'[7]2100'!$D28</f>
        <v>0</v>
      </c>
      <c r="K52" s="46">
        <f>-'[8]2100'!$D28</f>
        <v>0</v>
      </c>
      <c r="L52" s="46">
        <f>-'[9]2100'!$D28</f>
        <v>0</v>
      </c>
      <c r="M52" s="33"/>
      <c r="N52" s="33"/>
    </row>
    <row r="53" spans="1:14" s="34" customFormat="1" ht="18" customHeight="1">
      <c r="A53" s="66" t="s">
        <v>157</v>
      </c>
      <c r="B53" s="38">
        <f t="shared" si="4"/>
        <v>-1945613.97</v>
      </c>
      <c r="C53" s="46">
        <f>-'[10]2111'!$D$20</f>
        <v>0</v>
      </c>
      <c r="D53" s="46">
        <f>-'[2]2100'!$D29</f>
        <v>0</v>
      </c>
      <c r="E53" s="46">
        <f>-'[1]2100'!$D29</f>
        <v>0</v>
      </c>
      <c r="F53" s="46">
        <f>-'[3]2110'!$D35</f>
        <v>-148.15</v>
      </c>
      <c r="G53" s="46">
        <f>-'[4]2110'!$D35</f>
        <v>0</v>
      </c>
      <c r="H53" s="46">
        <f>-'[5]2100'!$D29</f>
        <v>-1937297</v>
      </c>
      <c r="I53" s="46">
        <f>-'[6]2110'!$D35</f>
        <v>0</v>
      </c>
      <c r="J53" s="46">
        <f>-'[7]2100'!$D29</f>
        <v>0</v>
      </c>
      <c r="K53" s="46">
        <f>-'[8]2100'!$D29</f>
        <v>-8168.82</v>
      </c>
      <c r="L53" s="46">
        <f>-'[9]2100'!$D29</f>
        <v>0</v>
      </c>
      <c r="M53" s="33"/>
      <c r="N53" s="33"/>
    </row>
    <row r="54" spans="1:14" s="34" customFormat="1" ht="18" customHeight="1">
      <c r="A54" s="66" t="s">
        <v>158</v>
      </c>
      <c r="B54" s="38">
        <f t="shared" si="4"/>
        <v>-221573454.79999998</v>
      </c>
      <c r="C54" s="46">
        <f>-'[10]2111'!$D$26</f>
        <v>-199076000</v>
      </c>
      <c r="D54" s="46">
        <f>-'[2]2100'!$D30</f>
        <v>0</v>
      </c>
      <c r="E54" s="46">
        <f>-'[1]2100'!$D30</f>
        <v>0</v>
      </c>
      <c r="F54" s="46">
        <f>-'[3]2110'!$D36</f>
        <v>-10818.5</v>
      </c>
      <c r="G54" s="46">
        <f>-'[4]2110'!$D36</f>
        <v>0</v>
      </c>
      <c r="H54" s="46">
        <f>-'[5]2100'!$D30</f>
        <v>0</v>
      </c>
      <c r="I54" s="46">
        <f>-'[6]2110'!$D36</f>
        <v>-1602311.81</v>
      </c>
      <c r="J54" s="46">
        <f>-'[7]2100'!$D30</f>
        <v>-19245176.88</v>
      </c>
      <c r="K54" s="46">
        <f>-'[8]2100'!$D30</f>
        <v>-25892.89</v>
      </c>
      <c r="L54" s="46">
        <f>-'[9]2100'!$D30</f>
        <v>-1613254.72</v>
      </c>
      <c r="M54" s="33"/>
      <c r="N54" s="33"/>
    </row>
    <row r="55" spans="1:13" s="34" customFormat="1" ht="18" customHeight="1">
      <c r="A55" s="74" t="s">
        <v>395</v>
      </c>
      <c r="B55" s="75">
        <f t="shared" si="4"/>
        <v>186862858.26999995</v>
      </c>
      <c r="C55" s="46">
        <f aca="true" t="shared" si="8" ref="C55:L55">C44+C45+C50</f>
        <v>121993081.13</v>
      </c>
      <c r="D55" s="46">
        <f t="shared" si="8"/>
        <v>258775.2800000002</v>
      </c>
      <c r="E55" s="46">
        <f t="shared" si="8"/>
        <v>-413007.2299999998</v>
      </c>
      <c r="F55" s="46">
        <f t="shared" si="8"/>
        <v>1007726.0800000008</v>
      </c>
      <c r="G55" s="46">
        <f t="shared" si="8"/>
        <v>-85179.26000000112</v>
      </c>
      <c r="H55" s="46">
        <f t="shared" si="8"/>
        <v>27162952</v>
      </c>
      <c r="I55" s="46">
        <f t="shared" si="8"/>
        <v>36654677.73999996</v>
      </c>
      <c r="J55" s="46">
        <f t="shared" si="8"/>
        <v>-13395760.469999988</v>
      </c>
      <c r="K55" s="46">
        <f t="shared" si="8"/>
        <v>13762851.19999999</v>
      </c>
      <c r="L55" s="46">
        <f t="shared" si="8"/>
        <v>-83258.19999999925</v>
      </c>
      <c r="M55" s="33"/>
    </row>
    <row r="56" spans="1:13" s="34" customFormat="1" ht="18" customHeight="1">
      <c r="A56" s="33" t="s">
        <v>396</v>
      </c>
      <c r="B56" s="38">
        <f t="shared" si="4"/>
        <v>0</v>
      </c>
      <c r="C56" s="46">
        <f>-'[10]2111'!$D$23+'[10]2111'!$L$23</f>
        <v>0</v>
      </c>
      <c r="D56" s="46">
        <f>'[2]2100'!$L$29+'[2]2100'!$L$30</f>
        <v>0</v>
      </c>
      <c r="E56" s="46">
        <f>'[1]2100'!$L$29+'[1]2100'!$L$30</f>
        <v>0</v>
      </c>
      <c r="F56" s="46">
        <f>'[3]2110'!$L$16+'[3]2110'!$L$17</f>
        <v>0</v>
      </c>
      <c r="G56" s="46">
        <f>'[4]2110'!$L$16+'[4]2110'!$L$17</f>
        <v>0</v>
      </c>
      <c r="H56" s="46">
        <f>'[5]2100'!$L$29+'[5]2100'!$L$30</f>
        <v>0</v>
      </c>
      <c r="I56" s="46">
        <f>'[6]2110'!$L$16+'[6]2110'!$L$17</f>
        <v>0</v>
      </c>
      <c r="J56" s="46">
        <f>'[7]2100'!$L$29+'[7]2100'!$L$30</f>
        <v>0</v>
      </c>
      <c r="K56" s="46">
        <f>'[8]2100'!$L$29+'[8]2100'!$L$30</f>
        <v>0</v>
      </c>
      <c r="L56" s="46">
        <f>'[9]2100'!$L$29+'[9]2100'!$L$30</f>
        <v>0</v>
      </c>
      <c r="M56" s="33"/>
    </row>
    <row r="57" spans="1:13" s="34" customFormat="1" ht="18" customHeight="1">
      <c r="A57" s="33" t="s">
        <v>397</v>
      </c>
      <c r="B57" s="38">
        <f t="shared" si="4"/>
        <v>18777138.23</v>
      </c>
      <c r="C57" s="46">
        <f>'[10]2111'!$L$5</f>
        <v>14592000</v>
      </c>
      <c r="D57" s="46" t="str">
        <f>+'[2]2100'!$L$31</f>
        <v>0,00</v>
      </c>
      <c r="E57" s="46" t="str">
        <f>+'[1]2100'!$L$31</f>
        <v>0,00</v>
      </c>
      <c r="F57" s="46">
        <f>'[3]2110'!$L$18</f>
        <v>233379.84999999998</v>
      </c>
      <c r="G57" s="46">
        <f>'[4]2110'!$L$18</f>
        <v>79486.73999999999</v>
      </c>
      <c r="H57" s="46" t="str">
        <f>+'[5]2100'!$L$31</f>
        <v>736.961,00</v>
      </c>
      <c r="I57" s="46" t="str">
        <f>'[6]2110'!$L$18</f>
        <v>1.570.092,66</v>
      </c>
      <c r="J57" s="46" t="str">
        <f>+'[7]2100'!$L$31</f>
        <v>494.116,09</v>
      </c>
      <c r="K57" s="46" t="str">
        <f>+'[8]2100'!$L$31</f>
        <v>390.179,22</v>
      </c>
      <c r="L57" s="46" t="str">
        <f>+'[9]2100'!$L$31</f>
        <v>680.922,67</v>
      </c>
      <c r="M57" s="33"/>
    </row>
    <row r="58" spans="1:13" s="34" customFormat="1" ht="18" customHeight="1">
      <c r="A58" s="33" t="s">
        <v>398</v>
      </c>
      <c r="B58" s="38">
        <f t="shared" si="4"/>
        <v>-250503728.09999996</v>
      </c>
      <c r="C58" s="46">
        <f>-'[10]2111'!$D$6</f>
        <v>-220230000</v>
      </c>
      <c r="D58" s="46">
        <f>-'[2]2100'!$D$16</f>
        <v>0</v>
      </c>
      <c r="E58" s="46">
        <f>-'[1]2100'!$D$16</f>
        <v>0</v>
      </c>
      <c r="F58" s="46">
        <f>-'[3]2110'!$D$22</f>
        <v>-2309.7</v>
      </c>
      <c r="G58" s="46">
        <f>-'[4]2110'!$D$22</f>
        <v>-19.94</v>
      </c>
      <c r="H58" s="46">
        <f>-'[5]2100'!$D$16</f>
        <v>-9702150</v>
      </c>
      <c r="I58" s="46">
        <f>-'[6]2110'!$D$22</f>
        <v>-7992396.34</v>
      </c>
      <c r="J58" s="46">
        <f>-'[7]2100'!$D$16</f>
        <v>-5953247.26</v>
      </c>
      <c r="K58" s="46">
        <f>-'[8]2100'!$D$16</f>
        <v>-3203172.85</v>
      </c>
      <c r="L58" s="46">
        <f>-'[9]2100'!$D$16</f>
        <v>-3420432.01</v>
      </c>
      <c r="M58" s="33"/>
    </row>
    <row r="59" spans="1:13" s="34" customFormat="1" ht="18" customHeight="1">
      <c r="A59" s="33" t="s">
        <v>399</v>
      </c>
      <c r="B59" s="38">
        <f t="shared" si="4"/>
        <v>-10662.66</v>
      </c>
      <c r="C59" s="46"/>
      <c r="D59" s="46">
        <f>-'[2]2100'!$D$19</f>
        <v>0</v>
      </c>
      <c r="E59" s="46">
        <f>-'[1]2100'!$D$19</f>
        <v>0</v>
      </c>
      <c r="F59" s="46">
        <f>-'[3]2110'!$D$25</f>
        <v>0</v>
      </c>
      <c r="G59" s="46">
        <f>-'[4]2110'!$D$25</f>
        <v>0</v>
      </c>
      <c r="H59" s="46">
        <f>-'[5]2100'!$D$19</f>
        <v>0</v>
      </c>
      <c r="I59" s="46">
        <f>-'[6]2110'!$D$25</f>
        <v>0</v>
      </c>
      <c r="J59" s="46">
        <f>-'[7]2100'!$D$19</f>
        <v>0</v>
      </c>
      <c r="K59" s="46">
        <f>-'[8]2100'!$D$19</f>
        <v>-10662.66</v>
      </c>
      <c r="L59" s="46">
        <f>-'[9]2100'!$D$19</f>
        <v>0</v>
      </c>
      <c r="M59" s="33"/>
    </row>
    <row r="60" spans="1:13" s="34" customFormat="1" ht="18" customHeight="1">
      <c r="A60" s="33" t="s">
        <v>400</v>
      </c>
      <c r="B60" s="38">
        <f t="shared" si="4"/>
        <v>27009.48</v>
      </c>
      <c r="C60" s="46"/>
      <c r="D60" s="46">
        <f>'[2]2100'!$L$34-'[2]2100'!$D$20</f>
        <v>0</v>
      </c>
      <c r="E60" s="46">
        <f>'[1]2100'!$L$34-'[1]2100'!$D$20</f>
        <v>0</v>
      </c>
      <c r="F60" s="46">
        <f>'[3]2110'!$L$21-'[3]2110'!$D$26</f>
        <v>0</v>
      </c>
      <c r="G60" s="46">
        <f>'[4]2110'!$L$21-'[4]2110'!$D$26</f>
        <v>0</v>
      </c>
      <c r="H60" s="46">
        <f>'[5]2100'!$L$34-'[5]2100'!$D$20</f>
        <v>0</v>
      </c>
      <c r="I60" s="46">
        <f>'[6]2110'!$L$21-'[6]2110'!$D$26</f>
        <v>0</v>
      </c>
      <c r="J60" s="46">
        <f>'[7]2100'!$L$34-'[7]2100'!$D$20</f>
        <v>0</v>
      </c>
      <c r="K60" s="46">
        <f>'[8]2100'!$L$34-'[8]2100'!$D$20</f>
        <v>0</v>
      </c>
      <c r="L60" s="46">
        <f>'[9]2100'!$L$34-'[9]2100'!$D$20</f>
        <v>27009.48</v>
      </c>
      <c r="M60" s="33"/>
    </row>
    <row r="61" spans="1:13" s="34" customFormat="1" ht="18" customHeight="1">
      <c r="A61" s="74" t="s">
        <v>401</v>
      </c>
      <c r="B61" s="75">
        <f t="shared" si="4"/>
        <v>-231710243.04999998</v>
      </c>
      <c r="C61" s="46">
        <f aca="true" t="shared" si="9" ref="C61:L61">C56+C57+C58+C59+C60</f>
        <v>-205638000</v>
      </c>
      <c r="D61" s="46">
        <f>D56+D57+D58+D59+D60</f>
        <v>0</v>
      </c>
      <c r="E61" s="46">
        <f t="shared" si="9"/>
        <v>0</v>
      </c>
      <c r="F61" s="46">
        <f t="shared" si="9"/>
        <v>231070.14999999997</v>
      </c>
      <c r="G61" s="46">
        <f t="shared" si="9"/>
        <v>79466.79999999999</v>
      </c>
      <c r="H61" s="46">
        <f t="shared" si="9"/>
        <v>-8965189</v>
      </c>
      <c r="I61" s="46">
        <f t="shared" si="9"/>
        <v>-6422303.68</v>
      </c>
      <c r="J61" s="46">
        <f t="shared" si="9"/>
        <v>-5459131.17</v>
      </c>
      <c r="K61" s="46">
        <f t="shared" si="9"/>
        <v>-2823656.29</v>
      </c>
      <c r="L61" s="46">
        <f t="shared" si="9"/>
        <v>-2712499.86</v>
      </c>
      <c r="M61" s="33"/>
    </row>
    <row r="62" spans="1:13" s="34" customFormat="1" ht="18" customHeight="1">
      <c r="A62" s="74" t="s">
        <v>159</v>
      </c>
      <c r="B62" s="75">
        <f>C62+D62+E62+F62+G62+H62+I62+J62+K62+L62</f>
        <v>-44847384.78000005</v>
      </c>
      <c r="C62" s="46">
        <f aca="true" t="shared" si="10" ref="C62:L62">C55+C61</f>
        <v>-83644918.87</v>
      </c>
      <c r="D62" s="46">
        <f t="shared" si="10"/>
        <v>258775.2800000002</v>
      </c>
      <c r="E62" s="46">
        <f t="shared" si="10"/>
        <v>-413007.2299999998</v>
      </c>
      <c r="F62" s="46">
        <f t="shared" si="10"/>
        <v>1238796.2300000007</v>
      </c>
      <c r="G62" s="46">
        <f t="shared" si="10"/>
        <v>-5712.460000001127</v>
      </c>
      <c r="H62" s="46">
        <f t="shared" si="10"/>
        <v>18197763</v>
      </c>
      <c r="I62" s="46">
        <f t="shared" si="10"/>
        <v>30232374.059999958</v>
      </c>
      <c r="J62" s="46">
        <f t="shared" si="10"/>
        <v>-18854891.639999986</v>
      </c>
      <c r="K62" s="46">
        <f t="shared" si="10"/>
        <v>10939194.909999989</v>
      </c>
      <c r="L62" s="46">
        <f t="shared" si="10"/>
        <v>-2795758.059999999</v>
      </c>
      <c r="M62" s="33"/>
    </row>
    <row r="63" spans="1:13" s="34" customFormat="1" ht="18" customHeight="1">
      <c r="A63" s="64"/>
      <c r="B63" s="35"/>
      <c r="C63" s="46"/>
      <c r="D63" s="46"/>
      <c r="E63" s="46"/>
      <c r="F63" s="46"/>
      <c r="G63" s="46"/>
      <c r="H63" s="46"/>
      <c r="I63" s="46"/>
      <c r="J63" s="46"/>
      <c r="K63" s="46"/>
      <c r="L63" s="46"/>
      <c r="M63" s="3"/>
    </row>
    <row r="64" spans="1:17" ht="18" customHeight="1">
      <c r="A64" s="59" t="s">
        <v>29</v>
      </c>
      <c r="B64" s="60"/>
      <c r="C64" s="46"/>
      <c r="D64" s="46"/>
      <c r="E64" s="46"/>
      <c r="F64" s="46"/>
      <c r="G64" s="46"/>
      <c r="H64" s="46"/>
      <c r="I64" s="46"/>
      <c r="J64" s="46"/>
      <c r="K64" s="46"/>
      <c r="L64" s="46"/>
      <c r="N64" s="34"/>
      <c r="O64" s="34"/>
      <c r="P64" s="34"/>
      <c r="Q64" s="34"/>
    </row>
    <row r="65" spans="1:17" ht="18" customHeight="1">
      <c r="A65" s="33" t="s">
        <v>402</v>
      </c>
      <c r="B65" s="38">
        <f>C65+D65+E65+F65+G65+H65+I65+J65+K65+L65</f>
        <v>0</v>
      </c>
      <c r="C65" s="46"/>
      <c r="D65" s="46"/>
      <c r="E65" s="46"/>
      <c r="F65" s="46"/>
      <c r="G65" s="46"/>
      <c r="H65" s="46"/>
      <c r="I65" s="46"/>
      <c r="J65" s="46"/>
      <c r="K65" s="46"/>
      <c r="L65" s="46"/>
      <c r="N65" s="34"/>
      <c r="O65" s="34"/>
      <c r="P65" s="34"/>
      <c r="Q65" s="34"/>
    </row>
    <row r="66" spans="1:17" ht="18" customHeight="1">
      <c r="A66" s="74" t="s">
        <v>403</v>
      </c>
      <c r="B66" s="75">
        <f>C66+D66+E66+F66+G66+H66+I66+J66+K66+L66</f>
        <v>-44847384.78000005</v>
      </c>
      <c r="C66" s="76">
        <f aca="true" t="shared" si="11" ref="C66:L66">C62+C65</f>
        <v>-83644918.87</v>
      </c>
      <c r="D66" s="76">
        <f t="shared" si="11"/>
        <v>258775.2800000002</v>
      </c>
      <c r="E66" s="76">
        <f t="shared" si="11"/>
        <v>-413007.2299999998</v>
      </c>
      <c r="F66" s="76">
        <f t="shared" si="11"/>
        <v>1238796.2300000007</v>
      </c>
      <c r="G66" s="76">
        <f t="shared" si="11"/>
        <v>-5712.460000001127</v>
      </c>
      <c r="H66" s="76">
        <f t="shared" si="11"/>
        <v>18197763</v>
      </c>
      <c r="I66" s="76">
        <f t="shared" si="11"/>
        <v>30232374.059999958</v>
      </c>
      <c r="J66" s="76">
        <f t="shared" si="11"/>
        <v>-18854891.639999986</v>
      </c>
      <c r="K66" s="76">
        <f t="shared" si="11"/>
        <v>10939194.909999989</v>
      </c>
      <c r="L66" s="76">
        <f t="shared" si="11"/>
        <v>-2795758.059999999</v>
      </c>
      <c r="N66" s="34"/>
      <c r="O66" s="34"/>
      <c r="P66" s="34"/>
      <c r="Q66" s="34"/>
    </row>
    <row r="67" spans="1:17" ht="18" customHeight="1">
      <c r="A67" s="64"/>
      <c r="B67" s="35"/>
      <c r="C67" s="35"/>
      <c r="D67" s="35"/>
      <c r="E67" s="35"/>
      <c r="F67" s="35"/>
      <c r="G67" s="35"/>
      <c r="H67" s="35"/>
      <c r="I67" s="35"/>
      <c r="J67" s="35"/>
      <c r="K67" s="35"/>
      <c r="L67" s="35"/>
      <c r="N67" s="34"/>
      <c r="O67" s="34"/>
      <c r="P67" s="34"/>
      <c r="Q67" s="34"/>
    </row>
    <row r="68" spans="1:17" ht="18" customHeight="1">
      <c r="A68" s="34" t="s">
        <v>422</v>
      </c>
      <c r="C68" s="35"/>
      <c r="D68" s="35"/>
      <c r="E68" s="35"/>
      <c r="F68" s="35"/>
      <c r="G68" s="35"/>
      <c r="H68" s="35"/>
      <c r="I68" s="35"/>
      <c r="J68" s="35"/>
      <c r="K68" s="35"/>
      <c r="L68" s="35"/>
      <c r="M68" s="26"/>
      <c r="N68" s="34"/>
      <c r="O68" s="34"/>
      <c r="P68" s="34"/>
      <c r="Q68" s="34"/>
    </row>
    <row r="69" ht="18" customHeight="1">
      <c r="A69" s="34" t="s">
        <v>423</v>
      </c>
    </row>
    <row r="70" ht="18" customHeight="1">
      <c r="A70" s="34"/>
    </row>
    <row r="71" ht="18" customHeight="1">
      <c r="A71" s="64" t="s">
        <v>465</v>
      </c>
    </row>
    <row r="72" ht="18" customHeight="1">
      <c r="A72" s="33"/>
    </row>
    <row r="73" spans="14:16" ht="18" customHeight="1">
      <c r="N73" s="26"/>
      <c r="P73" s="26"/>
    </row>
    <row r="74" ht="18" customHeight="1"/>
    <row r="75" ht="18" customHeight="1"/>
    <row r="76" ht="18" customHeight="1"/>
    <row r="77" ht="18" customHeight="1"/>
    <row r="78" ht="18" customHeight="1"/>
    <row r="85" ht="18" customHeight="1"/>
    <row r="86" ht="18" customHeight="1"/>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B1" sqref="B1"/>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6</v>
      </c>
      <c r="M1" s="8">
        <f>Balance!Q1</f>
        <v>2001</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tr">
        <f>"                                            "&amp;"SUBSECTOR ADMINISTRATIVO"</f>
        <v>                                            SUBSECTOR ADMINISTRATIVO</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30</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9"/>
      <c r="L5" s="78" t="str">
        <f>"Población a 01/01/"&amp;M1</f>
        <v>Población a 01/01/2001</v>
      </c>
      <c r="M5" s="80">
        <f>Balance!P5</f>
        <v>4202608</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245</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1"/>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7</v>
      </c>
      <c r="B11" s="102"/>
      <c r="C11" s="102"/>
      <c r="D11" s="102"/>
      <c r="E11" s="102"/>
      <c r="F11" s="103"/>
      <c r="G11" s="103"/>
      <c r="H11" s="102"/>
      <c r="I11" s="102"/>
      <c r="J11" s="102"/>
      <c r="K11" s="102"/>
      <c r="L11" s="102"/>
      <c r="M11" s="210">
        <f>M1</f>
        <v>2001</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7" t="s">
        <v>385</v>
      </c>
      <c r="B12" s="217"/>
      <c r="C12" s="122"/>
      <c r="D12" s="123"/>
      <c r="E12" s="123"/>
      <c r="F12" s="236"/>
      <c r="G12" s="236"/>
      <c r="H12" s="236"/>
      <c r="I12" s="236"/>
      <c r="J12" s="236"/>
      <c r="K12" s="236"/>
      <c r="L12" s="236"/>
      <c r="M12" s="236"/>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4"/>
      <c r="B13" s="124"/>
      <c r="C13" s="231" t="s">
        <v>160</v>
      </c>
      <c r="D13" s="232"/>
      <c r="E13" s="233"/>
      <c r="F13" s="231" t="s">
        <v>161</v>
      </c>
      <c r="G13" s="232"/>
      <c r="H13" s="232"/>
      <c r="I13" s="232"/>
      <c r="J13" s="232"/>
      <c r="K13" s="232"/>
      <c r="L13" s="232"/>
      <c r="M13" s="233"/>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1" t="s">
        <v>409</v>
      </c>
      <c r="G14" s="141" t="s">
        <v>410</v>
      </c>
      <c r="L14" s="141" t="s">
        <v>410</v>
      </c>
      <c r="M14" s="141" t="s">
        <v>411</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7" t="s">
        <v>162</v>
      </c>
      <c r="B15" s="207"/>
      <c r="C15" s="125" t="s">
        <v>163</v>
      </c>
      <c r="D15" s="125" t="s">
        <v>164</v>
      </c>
      <c r="E15" s="125" t="s">
        <v>165</v>
      </c>
      <c r="F15" s="125" t="s">
        <v>412</v>
      </c>
      <c r="G15" s="125" t="s">
        <v>413</v>
      </c>
      <c r="H15" s="125" t="s">
        <v>166</v>
      </c>
      <c r="I15" s="125" t="s">
        <v>167</v>
      </c>
      <c r="J15" s="125" t="s">
        <v>168</v>
      </c>
      <c r="K15" s="125" t="s">
        <v>169</v>
      </c>
      <c r="L15" s="125" t="s">
        <v>170</v>
      </c>
      <c r="M15" s="125" t="s">
        <v>414</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6" t="s">
        <v>171</v>
      </c>
      <c r="B16" s="33" t="s">
        <v>172</v>
      </c>
      <c r="C16" s="127">
        <f aca="true" t="shared" si="0" ref="C16:G23">C91+C121</f>
        <v>3253049295.8540125</v>
      </c>
      <c r="D16" s="127">
        <f t="shared" si="0"/>
        <v>78059352.36534733</v>
      </c>
      <c r="E16" s="127">
        <f t="shared" si="0"/>
        <v>3331108648.20936</v>
      </c>
      <c r="F16" s="127">
        <f t="shared" si="0"/>
        <v>3265309005.85936</v>
      </c>
      <c r="G16" s="127">
        <f t="shared" si="0"/>
        <v>3324850593.63936</v>
      </c>
      <c r="H16" s="129">
        <f aca="true" t="shared" si="1" ref="H16:H24">IF($G$24=0,"    --",G16/$G$24*100)</f>
        <v>38.016466006949415</v>
      </c>
      <c r="I16" s="129">
        <f aca="true" t="shared" si="2" ref="I16:I24">IF(G16=0,"    --",IF(E16=0,"    --",G16/E16*100))</f>
        <v>99.8121329794102</v>
      </c>
      <c r="J16" s="127">
        <f aca="true" t="shared" si="3" ref="J16:J23">I91+I121</f>
        <v>3315615357.943711</v>
      </c>
      <c r="K16" s="129">
        <f aca="true" t="shared" si="4" ref="K16:K24">IF(G16=0,"    --",J16/G16*100)</f>
        <v>99.72223606939463</v>
      </c>
      <c r="L16" s="127">
        <f aca="true" t="shared" si="5" ref="L16:L23">J91+J121</f>
        <v>9235235.705649089</v>
      </c>
      <c r="M16" s="127">
        <f aca="true" t="shared" si="6" ref="M16:M23">H91+H121</f>
        <v>6258054.57</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6" t="s">
        <v>173</v>
      </c>
      <c r="B17" s="33" t="s">
        <v>174</v>
      </c>
      <c r="C17" s="127">
        <f t="shared" si="0"/>
        <v>876630635.3517784</v>
      </c>
      <c r="D17" s="127">
        <f t="shared" si="0"/>
        <v>78975620.85804287</v>
      </c>
      <c r="E17" s="127">
        <f t="shared" si="0"/>
        <v>955606256.2098211</v>
      </c>
      <c r="F17" s="127">
        <f t="shared" si="0"/>
        <v>918346598.8450141</v>
      </c>
      <c r="G17" s="127">
        <f t="shared" si="0"/>
        <v>936163634.7750142</v>
      </c>
      <c r="H17" s="129">
        <f t="shared" si="1"/>
        <v>10.704130004052407</v>
      </c>
      <c r="I17" s="129">
        <f t="shared" si="2"/>
        <v>97.96541501183538</v>
      </c>
      <c r="J17" s="127">
        <f t="shared" si="3"/>
        <v>709019502.6937249</v>
      </c>
      <c r="K17" s="129">
        <f t="shared" si="4"/>
        <v>75.73670631460938</v>
      </c>
      <c r="L17" s="127">
        <f t="shared" si="5"/>
        <v>227144132.0912894</v>
      </c>
      <c r="M17" s="127">
        <f t="shared" si="6"/>
        <v>19442621.42480699</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6" t="s">
        <v>175</v>
      </c>
      <c r="B18" s="33" t="s">
        <v>176</v>
      </c>
      <c r="C18" s="127">
        <f t="shared" si="0"/>
        <v>356760508.6917603</v>
      </c>
      <c r="D18" s="127">
        <f t="shared" si="0"/>
        <v>-19676483.028764077</v>
      </c>
      <c r="E18" s="127">
        <f t="shared" si="0"/>
        <v>337084025.6629962</v>
      </c>
      <c r="F18" s="127">
        <f t="shared" si="0"/>
        <v>330768979.25299615</v>
      </c>
      <c r="G18" s="127">
        <f t="shared" si="0"/>
        <v>336554249.6529961</v>
      </c>
      <c r="H18" s="129">
        <f t="shared" si="1"/>
        <v>3.84817387461089</v>
      </c>
      <c r="I18" s="129">
        <f t="shared" si="2"/>
        <v>99.84283562267359</v>
      </c>
      <c r="J18" s="127">
        <f t="shared" si="3"/>
        <v>334030717.9999436</v>
      </c>
      <c r="K18" s="129">
        <f t="shared" si="4"/>
        <v>99.2501857707474</v>
      </c>
      <c r="L18" s="127">
        <f t="shared" si="5"/>
        <v>2523531.663052497</v>
      </c>
      <c r="M18" s="127">
        <f t="shared" si="6"/>
        <v>529776.02</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6" t="s">
        <v>177</v>
      </c>
      <c r="B19" s="33" t="s">
        <v>178</v>
      </c>
      <c r="C19" s="127">
        <f t="shared" si="0"/>
        <v>2418742069.6638827</v>
      </c>
      <c r="D19" s="127">
        <f t="shared" si="0"/>
        <v>340818997.614628</v>
      </c>
      <c r="E19" s="127">
        <f t="shared" si="0"/>
        <v>2759561067.2785106</v>
      </c>
      <c r="F19" s="127">
        <f t="shared" si="0"/>
        <v>2741672739.162378</v>
      </c>
      <c r="G19" s="127">
        <f t="shared" si="0"/>
        <v>2731231261.580297</v>
      </c>
      <c r="H19" s="129">
        <f t="shared" si="1"/>
        <v>31.22900036820342</v>
      </c>
      <c r="I19" s="129">
        <f t="shared" si="2"/>
        <v>98.9733944997944</v>
      </c>
      <c r="J19" s="127">
        <f t="shared" si="3"/>
        <v>2393211358.5129123</v>
      </c>
      <c r="K19" s="129">
        <f t="shared" si="4"/>
        <v>87.62390033307521</v>
      </c>
      <c r="L19" s="127">
        <f t="shared" si="5"/>
        <v>338019903.07738435</v>
      </c>
      <c r="M19" s="127">
        <f t="shared" si="6"/>
        <v>28329805.65821415</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6" t="s">
        <v>179</v>
      </c>
      <c r="B20" s="33" t="s">
        <v>180</v>
      </c>
      <c r="C20" s="127">
        <f t="shared" si="0"/>
        <v>1041758258.4788263</v>
      </c>
      <c r="D20" s="127">
        <f t="shared" si="0"/>
        <v>3227326.7238506973</v>
      </c>
      <c r="E20" s="127">
        <f t="shared" si="0"/>
        <v>1044985585.2126768</v>
      </c>
      <c r="F20" s="127">
        <f t="shared" si="0"/>
        <v>815783749.6884313</v>
      </c>
      <c r="G20" s="127">
        <f t="shared" si="0"/>
        <v>828900608.2724673</v>
      </c>
      <c r="H20" s="129">
        <f t="shared" si="1"/>
        <v>9.477680548357288</v>
      </c>
      <c r="I20" s="129">
        <f t="shared" si="2"/>
        <v>79.32172653881808</v>
      </c>
      <c r="J20" s="127">
        <f t="shared" si="3"/>
        <v>446095709.6377455</v>
      </c>
      <c r="K20" s="129">
        <f t="shared" si="4"/>
        <v>53.81775633721211</v>
      </c>
      <c r="L20" s="127">
        <f t="shared" si="5"/>
        <v>382804898.64472187</v>
      </c>
      <c r="M20" s="127">
        <f t="shared" si="6"/>
        <v>216084976.92020953</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6" t="s">
        <v>181</v>
      </c>
      <c r="B21" s="33" t="s">
        <v>182</v>
      </c>
      <c r="C21" s="127">
        <f t="shared" si="0"/>
        <v>550322791.585715</v>
      </c>
      <c r="D21" s="127">
        <f t="shared" si="0"/>
        <v>5018444.496285985</v>
      </c>
      <c r="E21" s="127">
        <f t="shared" si="0"/>
        <v>555341236.082001</v>
      </c>
      <c r="F21" s="127">
        <f t="shared" si="0"/>
        <v>550275033.8334004</v>
      </c>
      <c r="G21" s="127">
        <f t="shared" si="0"/>
        <v>531306258.0999171</v>
      </c>
      <c r="H21" s="129">
        <f t="shared" si="1"/>
        <v>6.074975621152939</v>
      </c>
      <c r="I21" s="129">
        <f t="shared" si="2"/>
        <v>95.67203434204643</v>
      </c>
      <c r="J21" s="127">
        <f t="shared" si="3"/>
        <v>341962791.9215249</v>
      </c>
      <c r="K21" s="129">
        <f t="shared" si="4"/>
        <v>64.36265086439384</v>
      </c>
      <c r="L21" s="127">
        <f t="shared" si="5"/>
        <v>189343466.1783922</v>
      </c>
      <c r="M21" s="127">
        <f t="shared" si="6"/>
        <v>24034977.97208393</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6" t="s">
        <v>183</v>
      </c>
      <c r="B22" s="33" t="s">
        <v>184</v>
      </c>
      <c r="C22" s="127">
        <f t="shared" si="0"/>
        <v>2346832.063005902</v>
      </c>
      <c r="D22" s="127">
        <f t="shared" si="0"/>
        <v>14901922.71096847</v>
      </c>
      <c r="E22" s="127">
        <f t="shared" si="0"/>
        <v>17248754.773974374</v>
      </c>
      <c r="F22" s="127">
        <f t="shared" si="0"/>
        <v>16098350.909805873</v>
      </c>
      <c r="G22" s="127">
        <f t="shared" si="0"/>
        <v>16639261.799805874</v>
      </c>
      <c r="H22" s="129">
        <f t="shared" si="1"/>
        <v>0.19025394157655948</v>
      </c>
      <c r="I22" s="129">
        <f t="shared" si="2"/>
        <v>96.4664523198618</v>
      </c>
      <c r="J22" s="127">
        <f t="shared" si="3"/>
        <v>16525303.618228097</v>
      </c>
      <c r="K22" s="129">
        <f t="shared" si="4"/>
        <v>99.315124775673</v>
      </c>
      <c r="L22" s="127">
        <f t="shared" si="5"/>
        <v>113958.18157777749</v>
      </c>
      <c r="M22" s="127">
        <f t="shared" si="6"/>
        <v>609492.9741684999</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6" t="s">
        <v>185</v>
      </c>
      <c r="B23" s="33" t="s">
        <v>186</v>
      </c>
      <c r="C23" s="127">
        <f t="shared" si="0"/>
        <v>16736071.544480907</v>
      </c>
      <c r="D23" s="127">
        <f t="shared" si="0"/>
        <v>23435183.75167394</v>
      </c>
      <c r="E23" s="127">
        <f t="shared" si="0"/>
        <v>40171255.29615484</v>
      </c>
      <c r="F23" s="127">
        <f t="shared" si="0"/>
        <v>40171255.29615484</v>
      </c>
      <c r="G23" s="127">
        <f t="shared" si="0"/>
        <v>40171255.29615484</v>
      </c>
      <c r="H23" s="129">
        <f t="shared" si="1"/>
        <v>0.45931963509708496</v>
      </c>
      <c r="I23" s="129">
        <f t="shared" si="2"/>
        <v>100</v>
      </c>
      <c r="J23" s="127">
        <f t="shared" si="3"/>
        <v>40171255.29615484</v>
      </c>
      <c r="K23" s="129">
        <f t="shared" si="4"/>
        <v>100</v>
      </c>
      <c r="L23" s="127">
        <f t="shared" si="5"/>
        <v>0</v>
      </c>
      <c r="M23" s="127">
        <f t="shared" si="6"/>
        <v>0</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35" t="s">
        <v>187</v>
      </c>
      <c r="B24" s="235"/>
      <c r="C24" s="130">
        <f>SUM(C16:C23)</f>
        <v>8516346463.233462</v>
      </c>
      <c r="D24" s="130">
        <f>SUM(D16:D23)</f>
        <v>524760365.4920333</v>
      </c>
      <c r="E24" s="130">
        <f>SUM(E16:E23)</f>
        <v>9041106828.725492</v>
      </c>
      <c r="F24" s="130">
        <f>SUM(F16:F23)</f>
        <v>8678425712.84754</v>
      </c>
      <c r="G24" s="130">
        <f>SUM(G16:G23)</f>
        <v>8745817123.116013</v>
      </c>
      <c r="H24" s="131">
        <f t="shared" si="1"/>
        <v>100</v>
      </c>
      <c r="I24" s="131">
        <f t="shared" si="2"/>
        <v>96.73392084394709</v>
      </c>
      <c r="J24" s="130">
        <f>SUM(J16:J23)</f>
        <v>7596631997.623945</v>
      </c>
      <c r="K24" s="131">
        <f t="shared" si="4"/>
        <v>86.86017430601581</v>
      </c>
      <c r="L24" s="130">
        <f>SUM(L16:L23)</f>
        <v>1149185125.542067</v>
      </c>
      <c r="M24" s="130">
        <f>SUM(M16:M23)</f>
        <v>295289705.5394831</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2" t="s">
        <v>244</v>
      </c>
      <c r="B25" s="132"/>
      <c r="C25" s="133"/>
      <c r="D25" s="133"/>
      <c r="E25" s="133"/>
      <c r="F25" s="134"/>
      <c r="G25" s="133"/>
      <c r="H25" s="135"/>
      <c r="I25" s="135"/>
      <c r="J25" s="133"/>
      <c r="K25" s="135"/>
      <c r="L25" s="135"/>
      <c r="M25" s="133"/>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6"/>
      <c r="B26" s="136"/>
      <c r="C26" s="137"/>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6"/>
      <c r="B27" s="136"/>
      <c r="C27" s="137"/>
      <c r="D27" s="137"/>
      <c r="E27" s="137"/>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7</v>
      </c>
      <c r="B28" s="136"/>
      <c r="C28" s="137"/>
      <c r="D28" s="105"/>
      <c r="E28" s="105"/>
      <c r="F28" s="105"/>
      <c r="G28" s="105"/>
      <c r="H28" s="106"/>
      <c r="I28" s="106"/>
      <c r="J28" s="105"/>
      <c r="K28" s="106"/>
      <c r="L28" s="106"/>
      <c r="M28" s="210">
        <f>M1</f>
        <v>2001</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7" t="s">
        <v>384</v>
      </c>
      <c r="B29" s="217"/>
      <c r="C29" s="122"/>
      <c r="D29" s="123"/>
      <c r="E29" s="123"/>
      <c r="F29" s="236"/>
      <c r="G29" s="236"/>
      <c r="H29" s="236"/>
      <c r="I29" s="236"/>
      <c r="J29" s="236"/>
      <c r="K29" s="236"/>
      <c r="L29" s="236"/>
      <c r="M29" s="236"/>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4"/>
      <c r="B30" s="124"/>
      <c r="C30" s="231" t="s">
        <v>160</v>
      </c>
      <c r="D30" s="232"/>
      <c r="E30" s="233"/>
      <c r="F30" s="206"/>
      <c r="G30" s="231" t="s">
        <v>161</v>
      </c>
      <c r="H30" s="232"/>
      <c r="I30" s="232"/>
      <c r="J30" s="232"/>
      <c r="K30" s="232"/>
      <c r="L30" s="232"/>
      <c r="M30" s="233"/>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1"/>
      <c r="G31" s="138" t="s">
        <v>415</v>
      </c>
      <c r="J31" s="138" t="s">
        <v>298</v>
      </c>
      <c r="K31" s="205"/>
      <c r="L31" s="138" t="s">
        <v>415</v>
      </c>
      <c r="M31" s="138" t="s">
        <v>415</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34" t="s">
        <v>162</v>
      </c>
      <c r="B32" s="234"/>
      <c r="C32" s="125" t="s">
        <v>163</v>
      </c>
      <c r="D32" s="125" t="s">
        <v>164</v>
      </c>
      <c r="E32" s="125" t="s">
        <v>165</v>
      </c>
      <c r="F32" s="141"/>
      <c r="G32" s="125" t="s">
        <v>416</v>
      </c>
      <c r="H32" s="125" t="s">
        <v>166</v>
      </c>
      <c r="I32" s="125" t="s">
        <v>188</v>
      </c>
      <c r="J32" s="125" t="s">
        <v>417</v>
      </c>
      <c r="K32" s="125" t="s">
        <v>189</v>
      </c>
      <c r="L32" s="125" t="s">
        <v>418</v>
      </c>
      <c r="M32" s="125" t="s">
        <v>190</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6" t="s">
        <v>171</v>
      </c>
      <c r="B33" s="33" t="s">
        <v>191</v>
      </c>
      <c r="C33" s="127">
        <f aca="true" t="shared" si="7" ref="C33:E41">C105+C135</f>
        <v>836830496.5562006</v>
      </c>
      <c r="D33" s="127">
        <f t="shared" si="7"/>
        <v>0</v>
      </c>
      <c r="E33" s="127">
        <f t="shared" si="7"/>
        <v>836830496.5562006</v>
      </c>
      <c r="F33" s="127"/>
      <c r="G33" s="127">
        <f aca="true" t="shared" si="8" ref="G33:G41">F105+F135</f>
        <v>776066369.7787074</v>
      </c>
      <c r="H33" s="129">
        <f aca="true" t="shared" si="9" ref="H33:H42">IF($G$42=0,"    --",G33/$G$42*100)</f>
        <v>8.649316400158767</v>
      </c>
      <c r="I33" s="129">
        <f aca="true" t="shared" si="10" ref="I33:I42">IF(G33=0,"    --",IF(E33=0,"    --",G33/E33*100))</f>
        <v>92.7387772042779</v>
      </c>
      <c r="J33" s="127">
        <f aca="true" t="shared" si="11" ref="J33:J41">G105+G135</f>
        <v>744429742.8629813</v>
      </c>
      <c r="K33" s="129">
        <f aca="true" t="shared" si="12" ref="K33:K42">IF(G33=0,"     --",J33/G33*100)</f>
        <v>95.92346374643871</v>
      </c>
      <c r="L33" s="127">
        <f aca="true" t="shared" si="13" ref="L33:M41">H105+H135</f>
        <v>0</v>
      </c>
      <c r="M33" s="127">
        <f t="shared" si="13"/>
        <v>31636626.915726066</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6" t="s">
        <v>173</v>
      </c>
      <c r="B34" s="33" t="s">
        <v>192</v>
      </c>
      <c r="C34" s="127">
        <f t="shared" si="7"/>
        <v>707222512.711406</v>
      </c>
      <c r="D34" s="127">
        <f t="shared" si="7"/>
        <v>102574735.85518013</v>
      </c>
      <c r="E34" s="127">
        <f t="shared" si="7"/>
        <v>809797248.5665861</v>
      </c>
      <c r="F34" s="127"/>
      <c r="G34" s="127">
        <f t="shared" si="8"/>
        <v>833564364.5859628</v>
      </c>
      <c r="H34" s="129">
        <f t="shared" si="9"/>
        <v>9.290135753797871</v>
      </c>
      <c r="I34" s="129">
        <f t="shared" si="10"/>
        <v>102.93494650191101</v>
      </c>
      <c r="J34" s="127">
        <f t="shared" si="11"/>
        <v>799868177.0942267</v>
      </c>
      <c r="K34" s="129">
        <f t="shared" si="12"/>
        <v>95.9575782119149</v>
      </c>
      <c r="L34" s="127">
        <f t="shared" si="13"/>
        <v>0</v>
      </c>
      <c r="M34" s="127">
        <f t="shared" si="13"/>
        <v>33696187.491736054</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6" t="s">
        <v>175</v>
      </c>
      <c r="B35" s="33" t="s">
        <v>193</v>
      </c>
      <c r="C35" s="127">
        <f t="shared" si="7"/>
        <v>558570396.2238413</v>
      </c>
      <c r="D35" s="127">
        <f t="shared" si="7"/>
        <v>73570816.76138318</v>
      </c>
      <c r="E35" s="127">
        <f t="shared" si="7"/>
        <v>632141212.9752245</v>
      </c>
      <c r="F35" s="127"/>
      <c r="G35" s="127">
        <f t="shared" si="8"/>
        <v>533936108.10429597</v>
      </c>
      <c r="H35" s="129">
        <f t="shared" si="9"/>
        <v>5.950756940775942</v>
      </c>
      <c r="I35" s="129">
        <f t="shared" si="10"/>
        <v>84.46468876649917</v>
      </c>
      <c r="J35" s="127">
        <f t="shared" si="11"/>
        <v>466623523.97646</v>
      </c>
      <c r="K35" s="129">
        <f t="shared" si="12"/>
        <v>87.39313878455893</v>
      </c>
      <c r="L35" s="127">
        <f t="shared" si="13"/>
        <v>0</v>
      </c>
      <c r="M35" s="127">
        <f t="shared" si="13"/>
        <v>67312584.12783597</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6" t="s">
        <v>177</v>
      </c>
      <c r="B36" s="33" t="s">
        <v>178</v>
      </c>
      <c r="C36" s="127">
        <f t="shared" si="7"/>
        <v>5753779568.516615</v>
      </c>
      <c r="D36" s="127">
        <f t="shared" si="7"/>
        <v>89888962.32190701</v>
      </c>
      <c r="E36" s="127">
        <f t="shared" si="7"/>
        <v>5843668530.848522</v>
      </c>
      <c r="F36" s="127"/>
      <c r="G36" s="127">
        <f t="shared" si="8"/>
        <v>5588406562.713949</v>
      </c>
      <c r="H36" s="129">
        <f t="shared" si="9"/>
        <v>62.28319949931532</v>
      </c>
      <c r="I36" s="129">
        <f t="shared" si="10"/>
        <v>95.6318198613242</v>
      </c>
      <c r="J36" s="127">
        <f t="shared" si="11"/>
        <v>5248032362.073519</v>
      </c>
      <c r="K36" s="129">
        <f t="shared" si="12"/>
        <v>93.90927992048003</v>
      </c>
      <c r="L36" s="127">
        <f t="shared" si="13"/>
        <v>0</v>
      </c>
      <c r="M36" s="127">
        <f t="shared" si="13"/>
        <v>340374200.6304309</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6" t="s">
        <v>194</v>
      </c>
      <c r="B37" s="33" t="s">
        <v>195</v>
      </c>
      <c r="C37" s="127">
        <f t="shared" si="7"/>
        <v>32015566.207486566</v>
      </c>
      <c r="D37" s="127">
        <f t="shared" si="7"/>
        <v>758912.4</v>
      </c>
      <c r="E37" s="127">
        <f t="shared" si="7"/>
        <v>32774478.627486564</v>
      </c>
      <c r="F37" s="127"/>
      <c r="G37" s="127">
        <f t="shared" si="8"/>
        <v>14636721.334050702</v>
      </c>
      <c r="H37" s="129">
        <f t="shared" si="9"/>
        <v>0.1631273288072737</v>
      </c>
      <c r="I37" s="129">
        <f t="shared" si="10"/>
        <v>44.65889907940597</v>
      </c>
      <c r="J37" s="127">
        <f t="shared" si="11"/>
        <v>14208887.296571227</v>
      </c>
      <c r="K37" s="129">
        <f t="shared" si="12"/>
        <v>97.0769817384979</v>
      </c>
      <c r="L37" s="127">
        <f t="shared" si="13"/>
        <v>0</v>
      </c>
      <c r="M37" s="127">
        <f t="shared" si="13"/>
        <v>427834.0374794762</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6" t="s">
        <v>179</v>
      </c>
      <c r="B38" s="33" t="s">
        <v>196</v>
      </c>
      <c r="C38" s="127">
        <f t="shared" si="7"/>
        <v>40633028.019184306</v>
      </c>
      <c r="D38" s="127">
        <f t="shared" si="7"/>
        <v>949.6</v>
      </c>
      <c r="E38" s="127">
        <f t="shared" si="7"/>
        <v>40633977.61918431</v>
      </c>
      <c r="F38" s="127"/>
      <c r="G38" s="127">
        <f t="shared" si="8"/>
        <v>178263.77454425252</v>
      </c>
      <c r="H38" s="129">
        <f t="shared" si="9"/>
        <v>0.0019867627934444113</v>
      </c>
      <c r="I38" s="129">
        <f t="shared" si="10"/>
        <v>0.43870618873425227</v>
      </c>
      <c r="J38" s="127">
        <f t="shared" si="11"/>
        <v>26413.73307441732</v>
      </c>
      <c r="K38" s="129">
        <f t="shared" si="12"/>
        <v>14.817218552645606</v>
      </c>
      <c r="L38" s="127">
        <f t="shared" si="13"/>
        <v>0</v>
      </c>
      <c r="M38" s="127">
        <f t="shared" si="13"/>
        <v>151850.0414698352</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6" t="s">
        <v>181</v>
      </c>
      <c r="B39" s="33" t="s">
        <v>182</v>
      </c>
      <c r="C39" s="127">
        <f t="shared" si="7"/>
        <v>466806792.63646054</v>
      </c>
      <c r="D39" s="127">
        <f t="shared" si="7"/>
        <v>111162036.8588742</v>
      </c>
      <c r="E39" s="127">
        <f t="shared" si="7"/>
        <v>577968829.4953347</v>
      </c>
      <c r="F39" s="127"/>
      <c r="G39" s="127">
        <f t="shared" si="8"/>
        <v>552028599.1779659</v>
      </c>
      <c r="H39" s="129">
        <f t="shared" si="9"/>
        <v>6.152399075852406</v>
      </c>
      <c r="I39" s="129">
        <f t="shared" si="10"/>
        <v>95.51182884031668</v>
      </c>
      <c r="J39" s="127">
        <f t="shared" si="11"/>
        <v>276846626.8697423</v>
      </c>
      <c r="K39" s="129">
        <f t="shared" si="12"/>
        <v>50.150776115947394</v>
      </c>
      <c r="L39" s="127">
        <f t="shared" si="13"/>
        <v>0</v>
      </c>
      <c r="M39" s="127">
        <f t="shared" si="13"/>
        <v>275181972.28822374</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6" t="s">
        <v>183</v>
      </c>
      <c r="B40" s="33" t="s">
        <v>184</v>
      </c>
      <c r="C40" s="127">
        <f t="shared" si="7"/>
        <v>2016275.407786713</v>
      </c>
      <c r="D40" s="127">
        <f t="shared" si="7"/>
        <v>152851333.19</v>
      </c>
      <c r="E40" s="127">
        <f t="shared" si="7"/>
        <v>154867608.5977867</v>
      </c>
      <c r="F40" s="127"/>
      <c r="G40" s="127">
        <f t="shared" si="8"/>
        <v>1183528.4699433846</v>
      </c>
      <c r="H40" s="129">
        <f t="shared" si="9"/>
        <v>0.01319051128069767</v>
      </c>
      <c r="I40" s="129">
        <f t="shared" si="10"/>
        <v>0.7642195037809212</v>
      </c>
      <c r="J40" s="127">
        <f t="shared" si="11"/>
        <v>950363.3659081894</v>
      </c>
      <c r="K40" s="129">
        <f t="shared" si="12"/>
        <v>80.29915545281739</v>
      </c>
      <c r="L40" s="127">
        <f t="shared" si="13"/>
        <v>0</v>
      </c>
      <c r="M40" s="127">
        <f t="shared" si="13"/>
        <v>233165.1040351952</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6" t="s">
        <v>185</v>
      </c>
      <c r="B41" s="33" t="s">
        <v>186</v>
      </c>
      <c r="C41" s="127">
        <f t="shared" si="7"/>
        <v>118471814.90448089</v>
      </c>
      <c r="D41" s="127">
        <f t="shared" si="7"/>
        <v>21978477.99</v>
      </c>
      <c r="E41" s="127">
        <f t="shared" si="7"/>
        <v>140450292.9144809</v>
      </c>
      <c r="F41" s="127"/>
      <c r="G41" s="127">
        <f t="shared" si="8"/>
        <v>672574121.19</v>
      </c>
      <c r="H41" s="129">
        <f t="shared" si="9"/>
        <v>7.495887727218256</v>
      </c>
      <c r="I41" s="129">
        <f t="shared" si="10"/>
        <v>478.8698601002743</v>
      </c>
      <c r="J41" s="127">
        <f t="shared" si="11"/>
        <v>652808148.99</v>
      </c>
      <c r="K41" s="129">
        <f t="shared" si="12"/>
        <v>97.06114589050384</v>
      </c>
      <c r="L41" s="127">
        <f t="shared" si="13"/>
        <v>0</v>
      </c>
      <c r="M41" s="127">
        <f t="shared" si="13"/>
        <v>19765972.2</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35" t="s">
        <v>197</v>
      </c>
      <c r="B42" s="235"/>
      <c r="C42" s="130">
        <f>SUM(C33:C41)</f>
        <v>8516346451.18346</v>
      </c>
      <c r="D42" s="130">
        <f>SUM(D33:D41)</f>
        <v>552786224.9773445</v>
      </c>
      <c r="E42" s="130">
        <f>SUM(E33:E41)</f>
        <v>9069132676.200806</v>
      </c>
      <c r="F42" s="208"/>
      <c r="G42" s="130">
        <f>SUM(G33:G41)</f>
        <v>8972574639.129421</v>
      </c>
      <c r="H42" s="131">
        <f t="shared" si="9"/>
        <v>100</v>
      </c>
      <c r="I42" s="131">
        <f t="shared" si="10"/>
        <v>98.9353112307556</v>
      </c>
      <c r="J42" s="130">
        <f>SUM(J33:J41)</f>
        <v>8203794246.262483</v>
      </c>
      <c r="K42" s="131">
        <f t="shared" si="12"/>
        <v>91.43188634492618</v>
      </c>
      <c r="L42" s="130">
        <f>SUM(L33:L41)</f>
        <v>0</v>
      </c>
      <c r="M42" s="130">
        <f>SUM(M33:M41)</f>
        <v>768780392.8369372</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2" t="s">
        <v>244</v>
      </c>
      <c r="B43" s="132"/>
      <c r="C43" s="133"/>
      <c r="D43" s="133"/>
      <c r="E43" s="133"/>
      <c r="F43" s="133"/>
      <c r="G43" s="133"/>
      <c r="H43" s="135"/>
      <c r="I43" s="135"/>
      <c r="J43" s="133"/>
      <c r="K43" s="135"/>
      <c r="L43" s="135"/>
      <c r="M43" s="133"/>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2"/>
      <c r="B44" s="132"/>
      <c r="C44" s="133"/>
      <c r="D44" s="133"/>
      <c r="E44" s="133"/>
      <c r="F44" s="133"/>
      <c r="G44" s="133"/>
      <c r="H44" s="135"/>
      <c r="I44" s="135"/>
      <c r="J44" s="133"/>
      <c r="K44" s="135"/>
      <c r="L44" s="135"/>
      <c r="M44" s="133"/>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2"/>
      <c r="B45" s="132"/>
      <c r="C45" s="133"/>
      <c r="D45" s="133"/>
      <c r="E45" s="133"/>
      <c r="F45" s="133"/>
      <c r="G45" s="133"/>
      <c r="H45" s="135"/>
      <c r="I45" s="135"/>
      <c r="J45" s="133"/>
      <c r="K45" s="135"/>
      <c r="L45" s="135"/>
      <c r="M45" s="133"/>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7</v>
      </c>
      <c r="B46" s="132"/>
      <c r="C46" s="133"/>
      <c r="D46" s="133"/>
      <c r="E46" s="133"/>
      <c r="F46" s="133"/>
      <c r="G46" s="210">
        <f>M1</f>
        <v>2001</v>
      </c>
      <c r="H46" s="135"/>
      <c r="I46" s="135"/>
      <c r="J46" s="133"/>
      <c r="K46" s="135"/>
      <c r="L46" s="135"/>
      <c r="M46" s="133"/>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7" t="s">
        <v>383</v>
      </c>
      <c r="B47" s="217"/>
      <c r="C47" s="217"/>
      <c r="D47" s="139"/>
      <c r="E47" s="139"/>
      <c r="F47" s="140"/>
      <c r="G47" s="139"/>
      <c r="H47" s="34"/>
      <c r="I47" s="34"/>
      <c r="J47" s="34"/>
      <c r="K47" s="34"/>
      <c r="L47" s="34"/>
      <c r="M47" s="34"/>
    </row>
    <row r="48" spans="1:13" ht="33" customHeight="1">
      <c r="A48" s="218"/>
      <c r="B48" s="218"/>
      <c r="C48" s="218"/>
      <c r="D48" s="142" t="s">
        <v>198</v>
      </c>
      <c r="E48" s="142" t="s">
        <v>199</v>
      </c>
      <c r="F48" s="33"/>
      <c r="G48" s="141" t="s">
        <v>200</v>
      </c>
      <c r="H48" s="34"/>
      <c r="I48" s="34"/>
      <c r="J48" s="34"/>
      <c r="K48" s="34"/>
      <c r="L48" s="34"/>
      <c r="M48" s="34"/>
    </row>
    <row r="49" spans="1:13" ht="18" customHeight="1">
      <c r="A49" s="219" t="s">
        <v>11</v>
      </c>
      <c r="B49" s="219"/>
      <c r="C49" s="219"/>
      <c r="D49" s="142" t="s">
        <v>201</v>
      </c>
      <c r="E49" s="142" t="s">
        <v>202</v>
      </c>
      <c r="F49" s="143" t="s">
        <v>203</v>
      </c>
      <c r="G49" s="142" t="s">
        <v>204</v>
      </c>
      <c r="H49" s="34"/>
      <c r="I49" s="34"/>
      <c r="J49" s="34"/>
      <c r="K49" s="34"/>
      <c r="L49" s="34"/>
      <c r="M49" s="34"/>
    </row>
    <row r="50" spans="1:13" ht="18" customHeight="1">
      <c r="A50" s="144" t="s">
        <v>205</v>
      </c>
      <c r="B50" s="119" t="s">
        <v>206</v>
      </c>
      <c r="C50" s="128"/>
      <c r="D50" s="128">
        <f>D152+D170</f>
        <v>7753893942.426968</v>
      </c>
      <c r="E50" s="128">
        <f>E152+E170</f>
        <v>7328799739.697667</v>
      </c>
      <c r="F50" s="128"/>
      <c r="G50" s="128">
        <f aca="true" t="shared" si="14" ref="G50:G56">D50-E50</f>
        <v>425094202.7293005</v>
      </c>
      <c r="H50" s="34"/>
      <c r="I50" s="34"/>
      <c r="J50" s="34"/>
      <c r="K50" s="34"/>
      <c r="L50" s="34"/>
      <c r="M50" s="34"/>
    </row>
    <row r="51" spans="1:13" ht="18" customHeight="1">
      <c r="A51" s="45" t="s">
        <v>207</v>
      </c>
      <c r="B51" s="33" t="s">
        <v>208</v>
      </c>
      <c r="C51" s="127"/>
      <c r="D51" s="127">
        <f aca="true" t="shared" si="15" ref="D51:E55">D153+D171</f>
        <v>552206862.9525101</v>
      </c>
      <c r="E51" s="127">
        <f t="shared" si="15"/>
        <v>1360206866.3723843</v>
      </c>
      <c r="F51" s="127"/>
      <c r="G51" s="127">
        <f t="shared" si="14"/>
        <v>-808000003.4198742</v>
      </c>
      <c r="H51" s="34"/>
      <c r="I51" s="34"/>
      <c r="J51" s="34"/>
      <c r="K51" s="34"/>
      <c r="L51" s="34"/>
      <c r="M51" s="34"/>
    </row>
    <row r="52" spans="1:13" ht="18" customHeight="1">
      <c r="A52" s="45" t="s">
        <v>209</v>
      </c>
      <c r="B52" s="33" t="s">
        <v>210</v>
      </c>
      <c r="C52" s="127"/>
      <c r="D52" s="127">
        <f t="shared" si="15"/>
        <v>4559228.75</v>
      </c>
      <c r="E52" s="127">
        <f t="shared" si="15"/>
        <v>5030915.73</v>
      </c>
      <c r="F52" s="127"/>
      <c r="G52" s="127">
        <f t="shared" si="14"/>
        <v>-471686.98000000045</v>
      </c>
      <c r="H52" s="34"/>
      <c r="I52" s="34"/>
      <c r="J52" s="43"/>
      <c r="K52" s="34"/>
      <c r="L52" s="34"/>
      <c r="M52" s="34"/>
    </row>
    <row r="53" spans="1:13" ht="18" customHeight="1">
      <c r="A53" s="145" t="s">
        <v>211</v>
      </c>
      <c r="B53" s="145"/>
      <c r="C53" s="146"/>
      <c r="D53" s="146">
        <f>D50+D51+D52</f>
        <v>8310660034.1294775</v>
      </c>
      <c r="E53" s="146">
        <f>E50+E51+E52</f>
        <v>8694037521.80005</v>
      </c>
      <c r="F53" s="127"/>
      <c r="G53" s="146">
        <f t="shared" si="14"/>
        <v>-383377487.67057323</v>
      </c>
      <c r="H53" s="34"/>
      <c r="I53" s="34"/>
      <c r="J53" s="43"/>
      <c r="K53" s="34"/>
      <c r="L53" s="34"/>
      <c r="M53" s="34"/>
    </row>
    <row r="54" spans="1:13" ht="18" customHeight="1">
      <c r="A54" s="45" t="s">
        <v>212</v>
      </c>
      <c r="B54" s="33" t="s">
        <v>184</v>
      </c>
      <c r="C54" s="127"/>
      <c r="D54" s="127">
        <f t="shared" si="15"/>
        <v>1183528.4699433846</v>
      </c>
      <c r="E54" s="127">
        <f>E156+E174</f>
        <v>16639261.799805874</v>
      </c>
      <c r="F54" s="127"/>
      <c r="G54" s="127">
        <f t="shared" si="14"/>
        <v>-15455733.32986249</v>
      </c>
      <c r="H54" s="34"/>
      <c r="I54" s="34"/>
      <c r="J54" s="43"/>
      <c r="K54" s="34"/>
      <c r="L54" s="34"/>
      <c r="M54" s="34"/>
    </row>
    <row r="55" spans="1:13" ht="18" customHeight="1">
      <c r="A55" s="45" t="s">
        <v>213</v>
      </c>
      <c r="B55" s="33" t="s">
        <v>214</v>
      </c>
      <c r="C55" s="127"/>
      <c r="D55" s="127">
        <f t="shared" si="15"/>
        <v>665290305.24</v>
      </c>
      <c r="E55" s="127">
        <f>E157+E175</f>
        <v>40171255.29615484</v>
      </c>
      <c r="F55" s="127"/>
      <c r="G55" s="127">
        <f t="shared" si="14"/>
        <v>625119049.9438452</v>
      </c>
      <c r="H55" s="34"/>
      <c r="I55" s="34"/>
      <c r="J55" s="43"/>
      <c r="K55" s="34"/>
      <c r="L55" s="34"/>
      <c r="M55" s="34"/>
    </row>
    <row r="56" spans="1:13" ht="18" customHeight="1">
      <c r="A56" s="119" t="s">
        <v>215</v>
      </c>
      <c r="B56" s="119"/>
      <c r="C56" s="128"/>
      <c r="D56" s="128">
        <f>D54+D55</f>
        <v>666473833.7099434</v>
      </c>
      <c r="E56" s="128">
        <f>E54+E55</f>
        <v>56810517.095960714</v>
      </c>
      <c r="F56" s="127"/>
      <c r="G56" s="146">
        <f t="shared" si="14"/>
        <v>609663316.6139827</v>
      </c>
      <c r="H56" s="34"/>
      <c r="I56" s="34"/>
      <c r="J56" s="43"/>
      <c r="K56" s="34"/>
      <c r="L56" s="34"/>
      <c r="M56" s="34"/>
    </row>
    <row r="57" spans="1:13" ht="18" customHeight="1">
      <c r="A57" s="220" t="s">
        <v>457</v>
      </c>
      <c r="B57" s="220"/>
      <c r="C57" s="220"/>
      <c r="D57" s="147">
        <f>D53+D56</f>
        <v>8977133867.83942</v>
      </c>
      <c r="E57" s="147">
        <f>E53+E56</f>
        <v>8750848038.896011</v>
      </c>
      <c r="F57" s="127"/>
      <c r="G57" s="147">
        <f>G53+G56</f>
        <v>226285828.94340944</v>
      </c>
      <c r="H57" s="34"/>
      <c r="I57" s="34"/>
      <c r="J57" s="43"/>
      <c r="K57" s="34"/>
      <c r="L57" s="34"/>
      <c r="M57" s="34"/>
    </row>
    <row r="58" spans="1:13" ht="18" customHeight="1">
      <c r="A58" s="148" t="s">
        <v>217</v>
      </c>
      <c r="B58" s="33"/>
      <c r="C58" s="127"/>
      <c r="D58" s="127"/>
      <c r="E58" s="127"/>
      <c r="F58" s="127"/>
      <c r="G58" s="128"/>
      <c r="H58" s="34"/>
      <c r="I58" s="34"/>
      <c r="J58" s="34"/>
      <c r="K58" s="34"/>
      <c r="L58" s="34"/>
      <c r="M58" s="34"/>
    </row>
    <row r="59" spans="1:13" ht="18" customHeight="1">
      <c r="A59" s="152" t="s">
        <v>218</v>
      </c>
      <c r="B59" s="33"/>
      <c r="C59" s="127"/>
      <c r="D59" s="127"/>
      <c r="E59" s="127"/>
      <c r="F59" s="127">
        <f>F161+F179</f>
        <v>21039491.73</v>
      </c>
      <c r="G59" s="127"/>
      <c r="H59" s="34"/>
      <c r="I59" s="34"/>
      <c r="J59" s="34"/>
      <c r="K59" s="34"/>
      <c r="L59" s="34"/>
      <c r="M59" s="34"/>
    </row>
    <row r="60" spans="1:13" ht="18" customHeight="1">
      <c r="A60" s="152" t="s">
        <v>219</v>
      </c>
      <c r="B60" s="33"/>
      <c r="C60" s="127"/>
      <c r="D60" s="127"/>
      <c r="E60" s="127"/>
      <c r="F60" s="127">
        <f>F162+F180</f>
        <v>21256488.189999998</v>
      </c>
      <c r="G60" s="127"/>
      <c r="H60" s="34"/>
      <c r="I60" s="34"/>
      <c r="J60" s="34"/>
      <c r="K60" s="34"/>
      <c r="L60" s="34"/>
      <c r="M60" s="34"/>
    </row>
    <row r="61" spans="1:13" ht="18" customHeight="1">
      <c r="A61" s="152" t="s">
        <v>220</v>
      </c>
      <c r="B61" s="33"/>
      <c r="C61" s="127"/>
      <c r="D61" s="127"/>
      <c r="E61" s="127"/>
      <c r="F61" s="127">
        <f>F163+F181</f>
        <v>47724347.11</v>
      </c>
      <c r="G61" s="127"/>
      <c r="H61" s="34"/>
      <c r="I61" s="34"/>
      <c r="J61" s="34"/>
      <c r="K61" s="34"/>
      <c r="L61" s="34"/>
      <c r="M61" s="34"/>
    </row>
    <row r="62" spans="1:13" ht="18" customHeight="1">
      <c r="A62" s="220" t="s">
        <v>404</v>
      </c>
      <c r="B62" s="220"/>
      <c r="C62" s="220"/>
      <c r="D62" s="220"/>
      <c r="E62" s="220"/>
      <c r="F62" s="153">
        <f>F59+F60-F61</f>
        <v>-5428367.189999998</v>
      </c>
      <c r="G62" s="127"/>
      <c r="H62" s="34"/>
      <c r="I62" s="34"/>
      <c r="J62" s="34"/>
      <c r="K62" s="34"/>
      <c r="L62" s="34"/>
      <c r="M62" s="34"/>
    </row>
    <row r="63" spans="1:13" ht="18" customHeight="1" thickBot="1">
      <c r="A63" s="216" t="s">
        <v>222</v>
      </c>
      <c r="B63" s="216"/>
      <c r="C63" s="216"/>
      <c r="D63" s="216"/>
      <c r="E63" s="216"/>
      <c r="F63" s="216"/>
      <c r="G63" s="154">
        <f>G57+F62</f>
        <v>220857461.75340945</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438</v>
      </c>
      <c r="B66" s="136"/>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6"/>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1"/>
      <c r="B68" s="136"/>
      <c r="C68" s="210">
        <f>M1</f>
        <v>2001</v>
      </c>
      <c r="D68" s="105"/>
      <c r="E68" s="105"/>
      <c r="F68" s="105"/>
      <c r="G68" s="210">
        <f>M1</f>
        <v>2001</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5" customFormat="1" ht="33" customHeight="1">
      <c r="A69" s="230" t="s">
        <v>223</v>
      </c>
      <c r="B69" s="230"/>
      <c r="C69" s="230"/>
      <c r="D69" s="133"/>
      <c r="E69" s="230" t="s">
        <v>439</v>
      </c>
      <c r="F69" s="230"/>
      <c r="G69" s="230"/>
      <c r="H69" s="135"/>
      <c r="I69" s="135"/>
      <c r="J69" s="133"/>
      <c r="K69" s="135"/>
      <c r="L69" s="135"/>
      <c r="M69" s="133"/>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8" t="s">
        <v>405</v>
      </c>
      <c r="B70" s="228"/>
      <c r="C70" s="67">
        <f>IF(I24="    --","    --",I24/100)</f>
        <v>0.9673392084394709</v>
      </c>
      <c r="E70" s="33" t="s">
        <v>225</v>
      </c>
      <c r="F70" s="33"/>
      <c r="G70" s="68">
        <f>G42/M5</f>
        <v>2135.001560728343</v>
      </c>
    </row>
    <row r="71" spans="1:7" s="34" customFormat="1" ht="18" customHeight="1">
      <c r="A71" s="228" t="s">
        <v>406</v>
      </c>
      <c r="B71" s="228"/>
      <c r="C71" s="67">
        <f>IF(K24="    --","    --",K24/100)</f>
        <v>0.868601743060158</v>
      </c>
      <c r="E71" s="33" t="s">
        <v>226</v>
      </c>
      <c r="F71" s="33"/>
      <c r="G71" s="67">
        <f>IF(SUM(G33:G37)=0,"    --",(G18+G23)/SUM(G33:G37))</f>
        <v>0.048631013926930956</v>
      </c>
    </row>
    <row r="72" spans="1:10" s="34" customFormat="1" ht="18" customHeight="1">
      <c r="A72" s="228" t="s">
        <v>227</v>
      </c>
      <c r="B72" s="228"/>
      <c r="C72" s="68">
        <f>G24/M5</f>
        <v>2081.045180306137</v>
      </c>
      <c r="E72" s="33" t="s">
        <v>228</v>
      </c>
      <c r="F72" s="33"/>
      <c r="G72" s="68">
        <f>(G18+G23)/M5</f>
        <v>89.64088607577746</v>
      </c>
      <c r="H72" s="33"/>
      <c r="I72" s="33"/>
      <c r="J72" s="33"/>
    </row>
    <row r="73" spans="1:10" s="34" customFormat="1" ht="18" customHeight="1">
      <c r="A73" s="228" t="s">
        <v>229</v>
      </c>
      <c r="B73" s="228"/>
      <c r="C73" s="68">
        <f>(G20+G21)/M5</f>
        <v>323.65780162517757</v>
      </c>
      <c r="E73" s="33" t="s">
        <v>230</v>
      </c>
      <c r="F73" s="33"/>
      <c r="G73" s="67">
        <f>G63/E24</f>
        <v>0.024428144245757497</v>
      </c>
      <c r="H73" s="33"/>
      <c r="I73" s="33"/>
      <c r="J73" s="33"/>
    </row>
    <row r="74" spans="1:10" s="34" customFormat="1" ht="18" customHeight="1">
      <c r="A74" s="228" t="s">
        <v>231</v>
      </c>
      <c r="B74" s="228"/>
      <c r="C74" s="67">
        <f>SUM(G20+G21)/G24</f>
        <v>0.15552656169510226</v>
      </c>
      <c r="E74" s="33" t="s">
        <v>232</v>
      </c>
      <c r="F74" s="33"/>
      <c r="G74" s="68">
        <f>(G33+G34+G35)/M5</f>
        <v>510.0563370338053</v>
      </c>
      <c r="H74" s="33"/>
      <c r="I74" s="33"/>
      <c r="J74" s="33"/>
    </row>
    <row r="75" spans="1:10" s="34" customFormat="1" ht="18" customHeight="1">
      <c r="A75" s="228" t="s">
        <v>233</v>
      </c>
      <c r="B75" s="228"/>
      <c r="C75" s="69" t="str">
        <f>(INT(L24/G24*365)&amp;" días")</f>
        <v>47 días</v>
      </c>
      <c r="D75" s="33"/>
      <c r="E75" s="33" t="s">
        <v>234</v>
      </c>
      <c r="F75" s="33"/>
      <c r="G75" s="68">
        <f>G53</f>
        <v>-383377487.67057323</v>
      </c>
      <c r="H75" s="33"/>
      <c r="I75" s="33"/>
      <c r="J75" s="33"/>
    </row>
    <row r="76" spans="1:7" s="34" customFormat="1" ht="18" customHeight="1">
      <c r="A76" s="228" t="s">
        <v>407</v>
      </c>
      <c r="B76" s="228"/>
      <c r="C76" s="67">
        <f>IF(I42="    --","    --",I42/100)</f>
        <v>0.9893531123075561</v>
      </c>
      <c r="D76" s="33"/>
      <c r="E76" s="33" t="s">
        <v>235</v>
      </c>
      <c r="F76" s="33"/>
      <c r="G76" s="67">
        <f>IF(SUM(E33:E37)=0,"    --",SUM(E16:E19)/SUM(E33:E37))</f>
        <v>0.9053547629071694</v>
      </c>
    </row>
    <row r="77" spans="1:7" s="34" customFormat="1" ht="18" customHeight="1">
      <c r="A77" s="228" t="s">
        <v>408</v>
      </c>
      <c r="B77" s="228"/>
      <c r="C77" s="67">
        <f>IF(K42="    --","    --",K42/100)</f>
        <v>0.9143188634492618</v>
      </c>
      <c r="E77" s="33" t="s">
        <v>236</v>
      </c>
      <c r="F77" s="33"/>
      <c r="G77" s="67">
        <f>E16/E24</f>
        <v>0.36844035927390323</v>
      </c>
    </row>
    <row r="78" spans="1:7" s="34" customFormat="1" ht="18" customHeight="1">
      <c r="A78" s="228" t="s">
        <v>237</v>
      </c>
      <c r="B78" s="228"/>
      <c r="C78" s="67">
        <f>IF(G42=0,"    --",1-(G41/G42))</f>
        <v>0.9250411227278175</v>
      </c>
      <c r="E78" s="33" t="s">
        <v>238</v>
      </c>
      <c r="F78" s="33"/>
      <c r="G78" s="67">
        <f>IF((E19+E21)=0,"    --",(E36+E39)/(E19+E21))</f>
        <v>1.937202599857578</v>
      </c>
    </row>
    <row r="79" spans="1:7" s="34" customFormat="1" ht="18" customHeight="1">
      <c r="A79" s="228" t="s">
        <v>239</v>
      </c>
      <c r="B79" s="228"/>
      <c r="C79" s="69" t="str">
        <f>IF(G42=0,"    --",INT(M42/G42*365)&amp;" días")</f>
        <v>31 días</v>
      </c>
      <c r="E79" s="33" t="s">
        <v>240</v>
      </c>
      <c r="F79" s="33"/>
      <c r="G79" s="67">
        <f>IF((G18+G23)=0,"    --",((G33+G34+G35+G37)-(G16+G17+G18))/(G18+G23))</f>
        <v>-6.475178564280138</v>
      </c>
    </row>
    <row r="80" spans="1:7" s="34" customFormat="1" ht="18" customHeight="1" thickBot="1">
      <c r="A80" s="229" t="s">
        <v>241</v>
      </c>
      <c r="B80" s="229"/>
      <c r="C80" s="156">
        <f>G63/M5</f>
        <v>52.55247735534921</v>
      </c>
      <c r="E80" s="72" t="s">
        <v>242</v>
      </c>
      <c r="F80" s="72"/>
      <c r="G80" s="73">
        <f>IF(G42=0,"    --",SUM(G33:G35)/G42)</f>
        <v>0.23890209094732584</v>
      </c>
    </row>
    <row r="81" ht="12.75" customHeight="1">
      <c r="A81" s="3"/>
    </row>
    <row r="82" s="34" customFormat="1" ht="18" customHeight="1">
      <c r="A82" s="33" t="s">
        <v>243</v>
      </c>
    </row>
    <row r="83" ht="12.75" customHeight="1">
      <c r="A83" s="3"/>
    </row>
    <row r="84" ht="18" customHeight="1">
      <c r="A84" s="64" t="s">
        <v>464</v>
      </c>
    </row>
    <row r="85" ht="18" customHeight="1" hidden="1">
      <c r="A85" s="33"/>
    </row>
    <row r="86" ht="12.75" customHeight="1" hidden="1">
      <c r="A86" s="3"/>
    </row>
    <row r="87" ht="12.75" customHeight="1" hidden="1" thickBot="1">
      <c r="A87" s="3"/>
    </row>
    <row r="88" spans="1:10" ht="12.75" customHeight="1" hidden="1">
      <c r="A88" s="3"/>
      <c r="B88" s="223" t="s">
        <v>285</v>
      </c>
      <c r="C88" s="226" t="s">
        <v>246</v>
      </c>
      <c r="D88" s="226"/>
      <c r="E88" s="226"/>
      <c r="F88" s="226" t="s">
        <v>247</v>
      </c>
      <c r="G88" s="226" t="s">
        <v>248</v>
      </c>
      <c r="H88" s="226" t="s">
        <v>249</v>
      </c>
      <c r="I88" s="226" t="s">
        <v>250</v>
      </c>
      <c r="J88" s="221" t="s">
        <v>251</v>
      </c>
    </row>
    <row r="89" spans="1:10" ht="12.75" customHeight="1" hidden="1">
      <c r="A89" s="3"/>
      <c r="B89" s="224"/>
      <c r="C89" s="161" t="s">
        <v>252</v>
      </c>
      <c r="D89" s="161" t="s">
        <v>253</v>
      </c>
      <c r="E89" s="161" t="s">
        <v>254</v>
      </c>
      <c r="F89" s="227"/>
      <c r="G89" s="227"/>
      <c r="H89" s="227"/>
      <c r="I89" s="227"/>
      <c r="J89" s="222"/>
    </row>
    <row r="90" spans="1:10" ht="12.75" customHeight="1" hidden="1">
      <c r="A90" s="3"/>
      <c r="B90" s="225"/>
      <c r="C90" s="165" t="s">
        <v>255</v>
      </c>
      <c r="D90" s="165" t="s">
        <v>256</v>
      </c>
      <c r="E90" s="165" t="s">
        <v>257</v>
      </c>
      <c r="F90" s="166" t="s">
        <v>258</v>
      </c>
      <c r="G90" s="166" t="s">
        <v>259</v>
      </c>
      <c r="H90" s="166" t="s">
        <v>260</v>
      </c>
      <c r="I90" s="166" t="s">
        <v>261</v>
      </c>
      <c r="J90" s="167" t="s">
        <v>262</v>
      </c>
    </row>
    <row r="91" spans="1:10" ht="12.75" customHeight="1" hidden="1">
      <c r="A91" s="3"/>
      <c r="B91" s="168" t="s">
        <v>263</v>
      </c>
      <c r="C91" s="127">
        <f>'[10]5100'!D5+'[2]5100'!D5+'[1]5100'!D5+'[3]5100'!D5+'[4]5100'!D5</f>
        <v>2925797933.7140126</v>
      </c>
      <c r="D91" s="127">
        <f>'[10]5100'!E5+'[2]5100'!E5+'[1]5100'!E5+'[3]5100'!E5+'[4]5100'!E5</f>
        <v>72262255.17534733</v>
      </c>
      <c r="E91" s="127">
        <f>'[10]5100'!F5+'[2]5100'!F5+'[1]5100'!F5+'[3]5100'!F5+'[4]5100'!F5</f>
        <v>2998060188.88936</v>
      </c>
      <c r="F91" s="127">
        <f>'[10]5100'!G5+'[2]5100'!G5+'[1]5100'!G5+'[3]5100'!G5+'[4]5100'!G5</f>
        <v>2995947671.14936</v>
      </c>
      <c r="G91" s="127">
        <f>'[10]5100'!H5+'[2]5100'!H5+'[1]5100'!H5+'[3]5100'!H5+'[4]5100'!H5</f>
        <v>2996609532.95936</v>
      </c>
      <c r="H91" s="127">
        <f>'[10]5100'!I5+'[2]5100'!I5+'[1]5100'!I5+'[3]5100'!I5+'[4]5100'!I5</f>
        <v>1450655.9300000002</v>
      </c>
      <c r="I91" s="127">
        <f>'[10]5100'!J5+'[2]5100'!J5+'[1]5100'!J5+'[3]5100'!J5+'[4]5100'!J5</f>
        <v>2993313942.593711</v>
      </c>
      <c r="J91" s="127">
        <f>'[10]5100'!K5+'[2]5100'!K5+'[1]5100'!K5+'[3]5100'!K5+'[4]5100'!K5</f>
        <v>3295590.3656490897</v>
      </c>
    </row>
    <row r="92" spans="1:10" ht="12.75" customHeight="1" hidden="1">
      <c r="A92" s="3"/>
      <c r="B92" s="170" t="s">
        <v>264</v>
      </c>
      <c r="C92" s="127">
        <f>'[10]5100'!D6+'[2]5100'!D6+'[1]5100'!D6+'[3]5100'!D6+'[4]5100'!D6</f>
        <v>788444754.9617784</v>
      </c>
      <c r="D92" s="127">
        <f>'[10]5100'!E6+'[2]5100'!E6+'[1]5100'!E6+'[3]5100'!E6+'[4]5100'!E6</f>
        <v>56221065.39804287</v>
      </c>
      <c r="E92" s="127">
        <f>'[10]5100'!F6+'[2]5100'!F6+'[1]5100'!F6+'[3]5100'!F6+'[4]5100'!F6</f>
        <v>844665820.3598211</v>
      </c>
      <c r="F92" s="127">
        <f>'[10]5100'!G6+'[2]5100'!G6+'[1]5100'!G6+'[3]5100'!G6+'[4]5100'!G6</f>
        <v>839711256.0550141</v>
      </c>
      <c r="G92" s="127">
        <f>'[10]5100'!H6+'[2]5100'!H6+'[1]5100'!H6+'[3]5100'!H6+'[4]5100'!H6</f>
        <v>840108826.4150141</v>
      </c>
      <c r="H92" s="127">
        <f>'[10]5100'!I6+'[2]5100'!I6+'[1]5100'!I6+'[3]5100'!I6+'[4]5100'!I6</f>
        <v>4556993.944806991</v>
      </c>
      <c r="I92" s="127">
        <f>'[10]5100'!J6+'[2]5100'!J6+'[1]5100'!J6+'[3]5100'!J6+'[4]5100'!J6</f>
        <v>618924572.2137249</v>
      </c>
      <c r="J92" s="127">
        <f>'[10]5100'!K6+'[2]5100'!K6+'[1]5100'!K6+'[3]5100'!K6+'[4]5100'!K6</f>
        <v>221184254.2212894</v>
      </c>
    </row>
    <row r="93" spans="1:10" ht="12.75" customHeight="1" hidden="1">
      <c r="A93" s="3"/>
      <c r="B93" s="170" t="s">
        <v>265</v>
      </c>
      <c r="C93" s="127">
        <f>'[10]5100'!D7+'[2]5100'!D7+'[1]5100'!D7+'[3]5100'!D7+'[4]5100'!D7</f>
        <v>327740038.2217603</v>
      </c>
      <c r="D93" s="127">
        <f>'[10]5100'!E7+'[2]5100'!E7+'[1]5100'!E7+'[3]5100'!E7+'[4]5100'!E7</f>
        <v>-20431280.738764077</v>
      </c>
      <c r="E93" s="127">
        <f>'[10]5100'!F7+'[2]5100'!F7+'[1]5100'!F7+'[3]5100'!F7+'[4]5100'!F7</f>
        <v>307308757.48299617</v>
      </c>
      <c r="F93" s="127">
        <f>'[10]5100'!G7+'[2]5100'!G7+'[1]5100'!G7+'[3]5100'!G7+'[4]5100'!G7</f>
        <v>307296061.82299614</v>
      </c>
      <c r="G93" s="127">
        <f>'[10]5100'!H7+'[2]5100'!H7+'[1]5100'!H7+'[3]5100'!H7+'[4]5100'!H7</f>
        <v>307296061.82299614</v>
      </c>
      <c r="H93" s="127">
        <f>'[10]5100'!I7+'[2]5100'!I7+'[1]5100'!I7+'[3]5100'!I7+'[4]5100'!I7</f>
        <v>12695.67</v>
      </c>
      <c r="I93" s="127">
        <f>'[10]5100'!J7+'[2]5100'!J7+'[1]5100'!J7+'[3]5100'!J7+'[4]5100'!J7</f>
        <v>304925236.96994364</v>
      </c>
      <c r="J93" s="127">
        <f>'[10]5100'!K7+'[2]5100'!K7+'[1]5100'!K7+'[3]5100'!K7+'[4]5100'!K7</f>
        <v>2370824.853052497</v>
      </c>
    </row>
    <row r="94" spans="1:10" ht="12.75" customHeight="1" hidden="1">
      <c r="A94" s="3"/>
      <c r="B94" s="170" t="s">
        <v>266</v>
      </c>
      <c r="C94" s="127">
        <f>'[10]5100'!D8+'[2]5100'!D8+'[1]5100'!D8+'[3]5100'!D8+'[4]5100'!D8</f>
        <v>2410221208.523883</v>
      </c>
      <c r="D94" s="127">
        <f>'[10]5100'!E8+'[2]5100'!E8+'[1]5100'!E8+'[3]5100'!E8+'[4]5100'!E8</f>
        <v>336883748.674628</v>
      </c>
      <c r="E94" s="127">
        <f>'[10]5100'!F8+'[2]5100'!F8+'[1]5100'!F8+'[3]5100'!F8+'[4]5100'!F8</f>
        <v>2747104957.1985106</v>
      </c>
      <c r="F94" s="127">
        <f>'[10]5100'!G8+'[2]5100'!G8+'[1]5100'!G8+'[3]5100'!G8+'[4]5100'!G8</f>
        <v>2732885696.5323777</v>
      </c>
      <c r="G94" s="127">
        <f>'[10]5100'!H8+'[2]5100'!H8+'[1]5100'!H8+'[3]5100'!H8+'[4]5100'!H8</f>
        <v>2722354535.860297</v>
      </c>
      <c r="H94" s="127">
        <f>'[10]5100'!I8+'[2]5100'!I8+'[1]5100'!I8+'[3]5100'!I8+'[4]5100'!I8</f>
        <v>24750421.318214152</v>
      </c>
      <c r="I94" s="127">
        <f>'[10]5100'!J8+'[2]5100'!J8+'[1]5100'!J8+'[3]5100'!J8+'[4]5100'!J8</f>
        <v>2384666550.9129124</v>
      </c>
      <c r="J94" s="127">
        <f>'[10]5100'!K8+'[2]5100'!K8+'[1]5100'!K8+'[3]5100'!K8+'[4]5100'!K8</f>
        <v>337687984.94738436</v>
      </c>
    </row>
    <row r="95" spans="1:10" ht="12.75" customHeight="1" hidden="1">
      <c r="A95" s="3"/>
      <c r="B95" s="170" t="s">
        <v>267</v>
      </c>
      <c r="C95" s="127">
        <f>'[10]5100'!D9+'[2]5100'!D9+'[1]5100'!D9+'[3]5100'!D9+'[4]5100'!D9</f>
        <v>800110309.7588263</v>
      </c>
      <c r="D95" s="127">
        <f>'[10]5100'!E9+'[2]5100'!E9+'[1]5100'!E9+'[3]5100'!E9+'[4]5100'!E9</f>
        <v>-145893119.3461493</v>
      </c>
      <c r="E95" s="127">
        <f>'[10]5100'!F9+'[2]5100'!F9+'[1]5100'!F9+'[3]5100'!F9+'[4]5100'!F9</f>
        <v>654217190.4126768</v>
      </c>
      <c r="F95" s="127">
        <f>'[10]5100'!G9+'[2]5100'!G9+'[1]5100'!G9+'[3]5100'!G9+'[4]5100'!G9</f>
        <v>636592574.4084313</v>
      </c>
      <c r="G95" s="127">
        <f>'[10]5100'!H9+'[2]5100'!H9+'[1]5100'!H9+'[3]5100'!H9+'[4]5100'!H9</f>
        <v>626953148.0024673</v>
      </c>
      <c r="H95" s="127">
        <f>'[10]5100'!I9+'[2]5100'!I9+'[1]5100'!I9+'[3]5100'!I9+'[4]5100'!I9</f>
        <v>27264042.390209526</v>
      </c>
      <c r="I95" s="127">
        <f>'[10]5100'!J9+'[2]5100'!J9+'[1]5100'!J9+'[3]5100'!J9+'[4]5100'!J9</f>
        <v>275996577.5877455</v>
      </c>
      <c r="J95" s="127">
        <f>'[10]5100'!K9+'[2]5100'!K9+'[1]5100'!K9+'[3]5100'!K9+'[4]5100'!K9</f>
        <v>350956570.41472185</v>
      </c>
    </row>
    <row r="96" spans="1:10" ht="12.75" customHeight="1" hidden="1">
      <c r="A96" s="3"/>
      <c r="B96" s="170" t="s">
        <v>268</v>
      </c>
      <c r="C96" s="127">
        <f>'[10]5100'!D10+'[2]5100'!D10+'[1]5100'!D10+'[3]5100'!D10+'[4]5100'!D10</f>
        <v>549478369.5757151</v>
      </c>
      <c r="D96" s="127">
        <f>'[10]5100'!E10+'[2]5100'!E10+'[1]5100'!E10+'[3]5100'!E10+'[4]5100'!E10</f>
        <v>4167886.4862859854</v>
      </c>
      <c r="E96" s="127">
        <f>'[10]5100'!F10+'[2]5100'!F10+'[1]5100'!F10+'[3]5100'!F10+'[4]5100'!F10</f>
        <v>553646256.062001</v>
      </c>
      <c r="F96" s="127">
        <f>'[10]5100'!G10+'[2]5100'!G10+'[1]5100'!G10+'[3]5100'!G10+'[4]5100'!G10</f>
        <v>549439932.0834004</v>
      </c>
      <c r="G96" s="127">
        <f>'[10]5100'!H10+'[2]5100'!H10+'[1]5100'!H10+'[3]5100'!H10+'[4]5100'!H10</f>
        <v>529858123.9999171</v>
      </c>
      <c r="H96" s="127">
        <f>'[10]5100'!I10+'[2]5100'!I10+'[1]5100'!I10+'[3]5100'!I10+'[4]5100'!I10</f>
        <v>23788132.06208393</v>
      </c>
      <c r="I96" s="127">
        <f>'[10]5100'!J10+'[2]5100'!J10+'[1]5100'!J10+'[3]5100'!J10+'[4]5100'!J10</f>
        <v>340525476.0415249</v>
      </c>
      <c r="J96" s="127">
        <f>'[10]5100'!K10+'[2]5100'!K10+'[1]5100'!K10+'[3]5100'!K10+'[4]5100'!K10</f>
        <v>189332647.9583922</v>
      </c>
    </row>
    <row r="97" spans="1:10" ht="12.75" customHeight="1" hidden="1">
      <c r="A97" s="3"/>
      <c r="B97" s="170" t="s">
        <v>269</v>
      </c>
      <c r="C97" s="127">
        <f>'[10]5100'!D11+'[2]5100'!D11+'[1]5100'!D11+'[3]5100'!D11+'[4]5100'!D11</f>
        <v>2046326.013005902</v>
      </c>
      <c r="D97" s="127">
        <f>'[10]5100'!E11+'[2]5100'!E11+'[1]5100'!E11+'[3]5100'!E11+'[4]5100'!E11</f>
        <v>14643487.510968471</v>
      </c>
      <c r="E97" s="127">
        <f>'[10]5100'!F11+'[2]5100'!F11+'[1]5100'!F11+'[3]5100'!F11+'[4]5100'!F11</f>
        <v>16689813.523974374</v>
      </c>
      <c r="F97" s="127">
        <f>'[10]5100'!G11+'[2]5100'!G11+'[1]5100'!G11+'[3]5100'!G11+'[4]5100'!G11</f>
        <v>16080320.549805874</v>
      </c>
      <c r="G97" s="127">
        <f>'[10]5100'!H11+'[2]5100'!H11+'[1]5100'!H11+'[3]5100'!H11+'[4]5100'!H11</f>
        <v>16080320.549805874</v>
      </c>
      <c r="H97" s="127">
        <f>'[10]5100'!I11+'[2]5100'!I11+'[1]5100'!I11+'[3]5100'!I11+'[4]5100'!I11</f>
        <v>609492.9741684999</v>
      </c>
      <c r="I97" s="127">
        <f>'[10]5100'!J11+'[2]5100'!J11+'[1]5100'!J11+'[3]5100'!J11+'[4]5100'!J11</f>
        <v>15966362.368228097</v>
      </c>
      <c r="J97" s="127">
        <f>'[10]5100'!K11+'[2]5100'!K11+'[1]5100'!K11+'[3]5100'!K11+'[4]5100'!K11</f>
        <v>113958.18157777749</v>
      </c>
    </row>
    <row r="98" spans="1:10" ht="12.75" customHeight="1" hidden="1">
      <c r="A98" s="3"/>
      <c r="B98" s="170" t="s">
        <v>270</v>
      </c>
      <c r="C98" s="127">
        <f>'[10]5100'!D12+'[2]5100'!D12+'[1]5100'!D12+'[3]5100'!D12+'[4]5100'!D12</f>
        <v>16736071.544480907</v>
      </c>
      <c r="D98" s="127">
        <f>'[10]5100'!E12+'[2]5100'!E12+'[1]5100'!E12+'[3]5100'!E12+'[4]5100'!E12</f>
        <v>2.18167393891313</v>
      </c>
      <c r="E98" s="127">
        <f>'[10]5100'!F12+'[2]5100'!F12+'[1]5100'!F12+'[3]5100'!F12+'[4]5100'!F12</f>
        <v>16736073.726154845</v>
      </c>
      <c r="F98" s="127">
        <f>'[10]5100'!G12+'[2]5100'!G12+'[1]5100'!G12+'[3]5100'!G12+'[4]5100'!G12</f>
        <v>16736073.726154845</v>
      </c>
      <c r="G98" s="127">
        <f>'[10]5100'!H12+'[2]5100'!H12+'[1]5100'!H12+'[3]5100'!H12+'[4]5100'!H12</f>
        <v>16736073.726154845</v>
      </c>
      <c r="H98" s="127">
        <f>'[10]5100'!I12+'[2]5100'!I12+'[1]5100'!I12+'[3]5100'!I12+'[4]5100'!I12</f>
        <v>0</v>
      </c>
      <c r="I98" s="127">
        <f>'[10]5100'!J12+'[2]5100'!J12+'[1]5100'!J12+'[3]5100'!J12+'[4]5100'!J12</f>
        <v>16736073.726154845</v>
      </c>
      <c r="J98" s="127">
        <f>'[10]5100'!K12+'[2]5100'!K12+'[1]5100'!K12+'[3]5100'!K12+'[4]5100'!K12</f>
        <v>0</v>
      </c>
    </row>
    <row r="99" spans="1:10" ht="12.75" customHeight="1" hidden="1" thickBot="1">
      <c r="A99" s="3"/>
      <c r="B99" s="171" t="s">
        <v>271</v>
      </c>
      <c r="C99" s="172">
        <f aca="true" t="shared" si="16" ref="C99:J99">SUM(C91:C98)</f>
        <v>7820575012.313463</v>
      </c>
      <c r="D99" s="172">
        <f t="shared" si="16"/>
        <v>317854045.34203327</v>
      </c>
      <c r="E99" s="172">
        <f t="shared" si="16"/>
        <v>8138429057.655495</v>
      </c>
      <c r="F99" s="172">
        <f t="shared" si="16"/>
        <v>8094689586.32754</v>
      </c>
      <c r="G99" s="172">
        <f t="shared" si="16"/>
        <v>8055996623.336013</v>
      </c>
      <c r="H99" s="172">
        <f t="shared" si="16"/>
        <v>82432434.28948309</v>
      </c>
      <c r="I99" s="172">
        <f t="shared" si="16"/>
        <v>6951054792.413946</v>
      </c>
      <c r="J99" s="173">
        <f t="shared" si="16"/>
        <v>1104941830.9420671</v>
      </c>
    </row>
    <row r="100" ht="12.75" customHeight="1" hidden="1">
      <c r="A100" s="3"/>
    </row>
    <row r="101" ht="12.75" customHeight="1" hidden="1" thickBot="1">
      <c r="A101" s="3"/>
    </row>
    <row r="102" spans="1:9" ht="12.75" customHeight="1" hidden="1">
      <c r="A102" s="3"/>
      <c r="B102" s="157" t="s">
        <v>286</v>
      </c>
      <c r="C102" s="178" t="s">
        <v>272</v>
      </c>
      <c r="D102" s="179"/>
      <c r="E102" s="180"/>
      <c r="F102" s="158" t="s">
        <v>273</v>
      </c>
      <c r="G102" s="158" t="s">
        <v>274</v>
      </c>
      <c r="H102" s="158" t="s">
        <v>275</v>
      </c>
      <c r="I102" s="159" t="s">
        <v>276</v>
      </c>
    </row>
    <row r="103" spans="1:9" ht="12.75" customHeight="1" hidden="1">
      <c r="A103" s="3"/>
      <c r="B103" s="160"/>
      <c r="C103" s="161" t="s">
        <v>252</v>
      </c>
      <c r="D103" s="161" t="s">
        <v>253</v>
      </c>
      <c r="E103" s="161" t="s">
        <v>254</v>
      </c>
      <c r="F103" s="162"/>
      <c r="G103" s="162"/>
      <c r="H103" s="162"/>
      <c r="I103" s="163"/>
    </row>
    <row r="104" spans="1:9" ht="12.75" customHeight="1" hidden="1">
      <c r="A104" s="3"/>
      <c r="B104" s="164"/>
      <c r="C104" s="165" t="s">
        <v>255</v>
      </c>
      <c r="D104" s="165" t="s">
        <v>256</v>
      </c>
      <c r="E104" s="165" t="s">
        <v>257</v>
      </c>
      <c r="F104" s="166" t="s">
        <v>259</v>
      </c>
      <c r="G104" s="166" t="s">
        <v>258</v>
      </c>
      <c r="H104" s="166" t="s">
        <v>260</v>
      </c>
      <c r="I104" s="167" t="s">
        <v>261</v>
      </c>
    </row>
    <row r="105" spans="1:9" ht="12.75" customHeight="1" hidden="1">
      <c r="A105" s="3"/>
      <c r="B105" s="168" t="s">
        <v>277</v>
      </c>
      <c r="C105" s="127">
        <f>'[10]5100'!D19+'[2]5100'!D19+'[1]5100'!D19+'[3]5100'!D19+'[4]5100'!D19</f>
        <v>836830496.5562006</v>
      </c>
      <c r="D105" s="127">
        <f>'[10]5100'!E19+'[2]5100'!E19+'[1]5100'!E19+'[3]5100'!E19+'[4]5100'!E19</f>
        <v>0</v>
      </c>
      <c r="E105" s="127">
        <f>'[10]5100'!F19+'[2]5100'!F19+'[1]5100'!F19+'[3]5100'!F19+'[4]5100'!F19</f>
        <v>836830496.5562006</v>
      </c>
      <c r="F105" s="127">
        <f>'[10]5100'!G19+'[2]5100'!G19+'[1]5100'!G19+'[3]5100'!G19+'[4]5100'!G19</f>
        <v>776066369.7787074</v>
      </c>
      <c r="G105" s="127">
        <f>'[10]5100'!H19+'[2]5100'!H19+'[1]5100'!H19+'[3]5100'!H19+'[4]5100'!H19</f>
        <v>744429742.8629813</v>
      </c>
      <c r="H105" s="127">
        <f>'[10]5100'!I19+'[2]5100'!I19+'[1]5100'!I19+'[3]5100'!I19+'[4]5100'!I19</f>
        <v>0</v>
      </c>
      <c r="I105" s="127">
        <f>'[10]5100'!J19+'[2]5100'!J19+'[1]5100'!J19+'[3]5100'!J19+'[4]5100'!J19</f>
        <v>31636626.915726066</v>
      </c>
    </row>
    <row r="106" spans="1:9" ht="12.75" customHeight="1" hidden="1">
      <c r="A106" s="3"/>
      <c r="B106" s="170" t="s">
        <v>278</v>
      </c>
      <c r="C106" s="127">
        <f>'[10]5100'!D20+'[2]5100'!D20+'[1]5100'!D20+'[3]5100'!D20+'[4]5100'!D20</f>
        <v>707222512.711406</v>
      </c>
      <c r="D106" s="127">
        <f>'[10]5100'!E20+'[2]5100'!E20+'[1]5100'!E20+'[3]5100'!E20+'[4]5100'!E20</f>
        <v>102574735.85518013</v>
      </c>
      <c r="E106" s="127">
        <f>'[10]5100'!F20+'[2]5100'!F20+'[1]5100'!F20+'[3]5100'!F20+'[4]5100'!F20</f>
        <v>809797248.5665861</v>
      </c>
      <c r="F106" s="127">
        <f>'[10]5100'!G20+'[2]5100'!G20+'[1]5100'!G20+'[3]5100'!G20+'[4]5100'!G20</f>
        <v>833564364.5859628</v>
      </c>
      <c r="G106" s="127">
        <f>'[10]5100'!H20+'[2]5100'!H20+'[1]5100'!H20+'[3]5100'!H20+'[4]5100'!H20</f>
        <v>799868177.0942267</v>
      </c>
      <c r="H106" s="127">
        <f>'[10]5100'!I20+'[2]5100'!I20+'[1]5100'!I20+'[3]5100'!I20+'[4]5100'!I20</f>
        <v>0</v>
      </c>
      <c r="I106" s="127">
        <f>'[10]5100'!J20+'[2]5100'!J20+'[1]5100'!J20+'[3]5100'!J20+'[4]5100'!J20</f>
        <v>33696187.491736054</v>
      </c>
    </row>
    <row r="107" spans="1:9" ht="12.75" customHeight="1" hidden="1">
      <c r="A107" s="3"/>
      <c r="B107" s="170" t="s">
        <v>279</v>
      </c>
      <c r="C107" s="127">
        <f>'[10]5100'!D21+'[2]5100'!D21+'[1]5100'!D21+'[3]5100'!D21+'[4]5100'!D21</f>
        <v>453217368.0438413</v>
      </c>
      <c r="D107" s="127">
        <f>'[10]5100'!E21+'[2]5100'!E21+'[1]5100'!E21+'[3]5100'!E21+'[4]5100'!E21</f>
        <v>53325079.11138317</v>
      </c>
      <c r="E107" s="127">
        <f>'[10]5100'!F21+'[2]5100'!F21+'[1]5100'!F21+'[3]5100'!F21+'[4]5100'!F21</f>
        <v>506542447.1552245</v>
      </c>
      <c r="F107" s="127">
        <f>'[10]5100'!G21+'[2]5100'!G21+'[1]5100'!G21+'[3]5100'!G21+'[4]5100'!G21</f>
        <v>404794588.264296</v>
      </c>
      <c r="G107" s="127">
        <f>'[10]5100'!H21+'[2]5100'!H21+'[1]5100'!H21+'[3]5100'!H21+'[4]5100'!H21</f>
        <v>352345993.62645996</v>
      </c>
      <c r="H107" s="127">
        <f>'[10]5100'!I21+'[2]5100'!I21+'[1]5100'!I21+'[3]5100'!I21+'[4]5100'!I21</f>
        <v>0</v>
      </c>
      <c r="I107" s="127">
        <f>'[10]5100'!J21+'[2]5100'!J21+'[1]5100'!J21+'[3]5100'!J21+'[4]5100'!J21</f>
        <v>52448594.63783597</v>
      </c>
    </row>
    <row r="108" spans="1:9" ht="12.75" customHeight="1" hidden="1">
      <c r="A108" s="3"/>
      <c r="B108" s="170" t="s">
        <v>266</v>
      </c>
      <c r="C108" s="127">
        <f>'[10]5100'!D22+'[2]5100'!D22+'[1]5100'!D22+'[3]5100'!D22+'[4]5100'!D22</f>
        <v>5338242442.266615</v>
      </c>
      <c r="D108" s="127">
        <f>'[10]5100'!E22+'[2]5100'!E22+'[1]5100'!E22+'[3]5100'!E22+'[4]5100'!E22</f>
        <v>72397309.42190701</v>
      </c>
      <c r="E108" s="127">
        <f>'[10]5100'!F22+'[2]5100'!F22+'[1]5100'!F22+'[3]5100'!F22+'[4]5100'!F22</f>
        <v>5410639751.688522</v>
      </c>
      <c r="F108" s="127">
        <f>'[10]5100'!G22+'[2]5100'!G22+'[1]5100'!G22+'[3]5100'!G22+'[4]5100'!G22</f>
        <v>5154450901.843949</v>
      </c>
      <c r="G108" s="127">
        <f>'[10]5100'!H22+'[2]5100'!H22+'[1]5100'!H22+'[3]5100'!H22+'[4]5100'!H22</f>
        <v>4879587067.583519</v>
      </c>
      <c r="H108" s="127">
        <f>'[10]5100'!I22+'[2]5100'!I22+'[1]5100'!I22+'[3]5100'!I22+'[4]5100'!I22</f>
        <v>0</v>
      </c>
      <c r="I108" s="127">
        <f>'[10]5100'!J22+'[2]5100'!J22+'[1]5100'!J22+'[3]5100'!J22+'[4]5100'!J22</f>
        <v>274863834.2604309</v>
      </c>
    </row>
    <row r="109" spans="1:9" ht="12.75" customHeight="1" hidden="1">
      <c r="A109" s="3"/>
      <c r="B109" s="170" t="s">
        <v>280</v>
      </c>
      <c r="C109" s="127">
        <f>'[10]5100'!D23+'[2]5100'!D23+'[1]5100'!D23+'[3]5100'!D23+'[4]5100'!D23</f>
        <v>30241294.337486565</v>
      </c>
      <c r="D109" s="127">
        <f>'[10]5100'!E23+'[2]5100'!E23+'[1]5100'!E23+'[3]5100'!E23+'[4]5100'!E23</f>
        <v>0</v>
      </c>
      <c r="E109" s="127">
        <f>'[10]5100'!F23+'[2]5100'!F23+'[1]5100'!F23+'[3]5100'!F23+'[4]5100'!F23</f>
        <v>30241294.337486565</v>
      </c>
      <c r="F109" s="127">
        <f>'[10]5100'!G23+'[2]5100'!G23+'[1]5100'!G23+'[3]5100'!G23+'[4]5100'!G23</f>
        <v>9796136.654050702</v>
      </c>
      <c r="G109" s="127">
        <f>'[10]5100'!H23+'[2]5100'!H23+'[1]5100'!H23+'[3]5100'!H23+'[4]5100'!H23</f>
        <v>9722874.166571226</v>
      </c>
      <c r="H109" s="127">
        <f>'[10]5100'!I23+'[2]5100'!I23+'[1]5100'!I23+'[3]5100'!I23+'[4]5100'!I23</f>
        <v>0</v>
      </c>
      <c r="I109" s="127">
        <f>'[10]5100'!J23+'[2]5100'!J23+'[1]5100'!J23+'[3]5100'!J23+'[4]5100'!J23</f>
        <v>73262.48747947611</v>
      </c>
    </row>
    <row r="110" spans="1:9" ht="12.75" customHeight="1" hidden="1">
      <c r="A110" s="3"/>
      <c r="B110" s="170" t="s">
        <v>281</v>
      </c>
      <c r="C110" s="127">
        <f>'[10]5100'!D24+'[2]5100'!D24+'[1]5100'!D24+'[3]5100'!D24+'[4]5100'!D24</f>
        <v>40633028.019184306</v>
      </c>
      <c r="D110" s="127">
        <f>'[10]5100'!E24+'[2]5100'!E24+'[1]5100'!E24+'[3]5100'!E24+'[4]5100'!E24</f>
        <v>0</v>
      </c>
      <c r="E110" s="127">
        <f>'[10]5100'!F24+'[2]5100'!F24+'[1]5100'!F24+'[3]5100'!F24+'[4]5100'!F24</f>
        <v>40633028.019184306</v>
      </c>
      <c r="F110" s="127">
        <f>'[10]5100'!G24+'[2]5100'!G24+'[1]5100'!G24+'[3]5100'!G24+'[4]5100'!G24</f>
        <v>172651.15454425252</v>
      </c>
      <c r="G110" s="127">
        <f>'[10]5100'!H24+'[2]5100'!H24+'[1]5100'!H24+'[3]5100'!H24+'[4]5100'!H24</f>
        <v>20801.11307441732</v>
      </c>
      <c r="H110" s="127">
        <f>'[10]5100'!I24+'[2]5100'!I24+'[1]5100'!I24+'[3]5100'!I24+'[4]5100'!I24</f>
        <v>0</v>
      </c>
      <c r="I110" s="127">
        <f>'[10]5100'!J24+'[2]5100'!J24+'[1]5100'!J24+'[3]5100'!J24+'[4]5100'!J24</f>
        <v>151850.0414698352</v>
      </c>
    </row>
    <row r="111" spans="1:9" ht="12.75" customHeight="1" hidden="1">
      <c r="A111" s="3"/>
      <c r="B111" s="170" t="s">
        <v>268</v>
      </c>
      <c r="C111" s="127">
        <f>'[10]5100'!D25+'[2]5100'!D25+'[1]5100'!D25+'[3]5100'!D25+'[4]5100'!D25</f>
        <v>395435523.4164605</v>
      </c>
      <c r="D111" s="127">
        <f>'[10]5100'!E25+'[2]5100'!E25+'[1]5100'!E25+'[3]5100'!E25+'[4]5100'!E25</f>
        <v>113234840.0088742</v>
      </c>
      <c r="E111" s="127">
        <f>'[10]5100'!F25+'[2]5100'!F25+'[1]5100'!F25+'[3]5100'!F25+'[4]5100'!F25</f>
        <v>508670363.4253347</v>
      </c>
      <c r="F111" s="127">
        <f>'[10]5100'!G25+'[2]5100'!G25+'[1]5100'!G25+'[3]5100'!G25+'[4]5100'!G25</f>
        <v>502220590.92796594</v>
      </c>
      <c r="G111" s="127">
        <f>'[10]5100'!H25+'[2]5100'!H25+'[1]5100'!H25+'[3]5100'!H25+'[4]5100'!H25</f>
        <v>245797851.1797423</v>
      </c>
      <c r="H111" s="127">
        <f>'[10]5100'!I25+'[2]5100'!I25+'[1]5100'!I25+'[3]5100'!I25+'[4]5100'!I25</f>
        <v>0</v>
      </c>
      <c r="I111" s="127">
        <f>'[10]5100'!J25+'[2]5100'!J25+'[1]5100'!J25+'[3]5100'!J25+'[4]5100'!J25</f>
        <v>256422739.74822372</v>
      </c>
    </row>
    <row r="112" spans="1:9" ht="12.75" customHeight="1" hidden="1">
      <c r="A112" s="3"/>
      <c r="B112" s="170" t="s">
        <v>269</v>
      </c>
      <c r="C112" s="127">
        <f>'[10]5100'!D26+'[2]5100'!D26+'[1]5100'!D26+'[3]5100'!D26+'[4]5100'!D26</f>
        <v>2016275.407786713</v>
      </c>
      <c r="D112" s="127">
        <f>'[10]5100'!E26+'[2]5100'!E26+'[1]5100'!E26+'[3]5100'!E26+'[4]5100'!E26</f>
        <v>4348234.93</v>
      </c>
      <c r="E112" s="127">
        <f>'[10]5100'!F26+'[2]5100'!F26+'[1]5100'!F26+'[3]5100'!F26+'[4]5100'!F26</f>
        <v>6364510.337786713</v>
      </c>
      <c r="F112" s="127">
        <f>'[10]5100'!G26+'[2]5100'!G26+'[1]5100'!G26+'[3]5100'!G26+'[4]5100'!G26</f>
        <v>1183528.4699433846</v>
      </c>
      <c r="G112" s="127">
        <f>'[10]5100'!H26+'[2]5100'!H26+'[1]5100'!H26+'[3]5100'!H26+'[4]5100'!H26</f>
        <v>950363.3659081894</v>
      </c>
      <c r="H112" s="127">
        <f>'[10]5100'!I26+'[2]5100'!I26+'[1]5100'!I26+'[3]5100'!I26+'[4]5100'!I26</f>
        <v>0</v>
      </c>
      <c r="I112" s="127">
        <f>'[10]5100'!J26+'[2]5100'!J26+'[1]5100'!J26+'[3]5100'!J26+'[4]5100'!J26</f>
        <v>233165.1040351952</v>
      </c>
    </row>
    <row r="113" spans="1:9" ht="12.75" customHeight="1" hidden="1">
      <c r="A113" s="3"/>
      <c r="B113" s="174" t="s">
        <v>270</v>
      </c>
      <c r="C113" s="127">
        <f>'[10]5100'!D27+'[2]5100'!D27+'[1]5100'!D27+'[3]5100'!D27+'[4]5100'!D27</f>
        <v>16736071.544480907</v>
      </c>
      <c r="D113" s="127">
        <f>'[10]5100'!E27+'[2]5100'!E27+'[1]5100'!E27+'[3]5100'!E27+'[4]5100'!E27</f>
        <v>0</v>
      </c>
      <c r="E113" s="127">
        <f>'[10]5100'!F27+'[2]5100'!F27+'[1]5100'!F27+'[3]5100'!F27+'[4]5100'!F27</f>
        <v>16736071.544480907</v>
      </c>
      <c r="F113" s="127">
        <f>'[10]5100'!G27+'[2]5100'!G27+'[1]5100'!G27+'[3]5100'!G27+'[4]5100'!G27</f>
        <v>595000000</v>
      </c>
      <c r="G113" s="127">
        <f>'[10]5100'!H27+'[2]5100'!H27+'[1]5100'!H27+'[3]5100'!H27+'[4]5100'!H27</f>
        <v>595000000</v>
      </c>
      <c r="H113" s="127">
        <f>'[10]5100'!I27+'[2]5100'!I27+'[1]5100'!I27+'[3]5100'!I27+'[4]5100'!I27</f>
        <v>0</v>
      </c>
      <c r="I113" s="127">
        <f>'[10]5100'!J27+'[2]5100'!J27+'[1]5100'!J27+'[3]5100'!J27+'[4]5100'!J27</f>
        <v>0</v>
      </c>
    </row>
    <row r="114" spans="1:9" ht="12.75" customHeight="1" hidden="1" thickBot="1">
      <c r="A114" s="3"/>
      <c r="B114" s="171" t="s">
        <v>282</v>
      </c>
      <c r="C114" s="172">
        <f aca="true" t="shared" si="17" ref="C114:I114">SUM(C105:C113)</f>
        <v>7820575012.303462</v>
      </c>
      <c r="D114" s="172">
        <f t="shared" si="17"/>
        <v>345880199.3273445</v>
      </c>
      <c r="E114" s="172">
        <f t="shared" si="17"/>
        <v>8166455211.630807</v>
      </c>
      <c r="F114" s="172">
        <f t="shared" si="17"/>
        <v>8277249131.6794195</v>
      </c>
      <c r="G114" s="172">
        <f t="shared" si="17"/>
        <v>7627722870.992483</v>
      </c>
      <c r="H114" s="172">
        <f t="shared" si="17"/>
        <v>0</v>
      </c>
      <c r="I114" s="173">
        <f t="shared" si="17"/>
        <v>649526260.6869371</v>
      </c>
    </row>
    <row r="115" ht="12.75" customHeight="1" hidden="1">
      <c r="A115" s="3"/>
    </row>
    <row r="116" ht="12.75" customHeight="1" hidden="1">
      <c r="A116" s="3"/>
    </row>
    <row r="117" ht="12.75" customHeight="1" hidden="1" thickBot="1">
      <c r="A117" s="3"/>
    </row>
    <row r="118" spans="1:10" ht="15" customHeight="1" hidden="1">
      <c r="A118" s="3"/>
      <c r="B118" s="223" t="s">
        <v>283</v>
      </c>
      <c r="C118" s="226" t="s">
        <v>246</v>
      </c>
      <c r="D118" s="226"/>
      <c r="E118" s="226"/>
      <c r="F118" s="226" t="s">
        <v>247</v>
      </c>
      <c r="G118" s="226" t="s">
        <v>248</v>
      </c>
      <c r="H118" s="226" t="s">
        <v>249</v>
      </c>
      <c r="I118" s="226" t="s">
        <v>250</v>
      </c>
      <c r="J118" s="221" t="s">
        <v>251</v>
      </c>
    </row>
    <row r="119" spans="2:10" ht="12.75" hidden="1">
      <c r="B119" s="224"/>
      <c r="C119" s="161" t="s">
        <v>252</v>
      </c>
      <c r="D119" s="161" t="s">
        <v>253</v>
      </c>
      <c r="E119" s="161" t="s">
        <v>254</v>
      </c>
      <c r="F119" s="227"/>
      <c r="G119" s="227"/>
      <c r="H119" s="227"/>
      <c r="I119" s="227"/>
      <c r="J119" s="222"/>
    </row>
    <row r="120" spans="2:10" ht="12.75" hidden="1">
      <c r="B120" s="225"/>
      <c r="C120" s="165" t="s">
        <v>255</v>
      </c>
      <c r="D120" s="165" t="s">
        <v>256</v>
      </c>
      <c r="E120" s="165" t="s">
        <v>257</v>
      </c>
      <c r="F120" s="166" t="s">
        <v>258</v>
      </c>
      <c r="G120" s="166" t="s">
        <v>259</v>
      </c>
      <c r="H120" s="166" t="s">
        <v>260</v>
      </c>
      <c r="I120" s="166" t="s">
        <v>261</v>
      </c>
      <c r="J120" s="167" t="s">
        <v>262</v>
      </c>
    </row>
    <row r="121" spans="2:10" ht="12.75" hidden="1">
      <c r="B121" s="168" t="s">
        <v>263</v>
      </c>
      <c r="C121" s="169">
        <f>'[5]5100'!D5+'[6]5100'!D5+'[7]5100'!D5+'[8]5100'!D5+'[9]5100'!D5</f>
        <v>327251362.14</v>
      </c>
      <c r="D121" s="169">
        <f>'[5]5100'!E5+'[6]5100'!E5+'[7]5100'!E5+'[8]5100'!E5+'[9]5100'!E5</f>
        <v>5797097.19</v>
      </c>
      <c r="E121" s="169">
        <f>'[5]5100'!F5+'[6]5100'!F5+'[7]5100'!F5+'[8]5100'!F5+'[9]5100'!F5</f>
        <v>333048459.32</v>
      </c>
      <c r="F121" s="169">
        <f>'[5]5100'!G5+'[6]5100'!G5+'[7]5100'!G5+'[8]5100'!G5+'[9]5100'!G5</f>
        <v>269361334.71</v>
      </c>
      <c r="G121" s="169">
        <f>'[5]5100'!H5+'[6]5100'!H5+'[7]5100'!H5+'[8]5100'!H5+'[9]5100'!H5</f>
        <v>328241060.67999995</v>
      </c>
      <c r="H121" s="169">
        <f>'[5]5100'!I5+'[6]5100'!I5+'[7]5100'!I5+'[8]5100'!I5+'[9]5100'!I5</f>
        <v>4807398.640000001</v>
      </c>
      <c r="I121" s="169">
        <f>'[5]5100'!J5+'[6]5100'!J5+'[7]5100'!J5+'[8]5100'!J5+'[9]5100'!J5</f>
        <v>322301415.34999996</v>
      </c>
      <c r="J121" s="169">
        <f>'[5]5100'!K5+'[6]5100'!K5+'[7]5100'!K5+'[8]5100'!K5+'[9]5100'!K5</f>
        <v>5939645.34</v>
      </c>
    </row>
    <row r="122" spans="2:10" ht="12.75" hidden="1">
      <c r="B122" s="170" t="s">
        <v>264</v>
      </c>
      <c r="C122" s="169">
        <f>'[5]5100'!D6+'[6]5100'!D6+'[7]5100'!D6+'[8]5100'!D6+'[9]5100'!D6</f>
        <v>88185880.39000002</v>
      </c>
      <c r="D122" s="169">
        <f>'[5]5100'!E6+'[6]5100'!E6+'[7]5100'!E6+'[8]5100'!E6+'[9]5100'!E6</f>
        <v>22754555.46</v>
      </c>
      <c r="E122" s="169">
        <f>'[5]5100'!F6+'[6]5100'!F6+'[7]5100'!F6+'[8]5100'!F6+'[9]5100'!F6</f>
        <v>110940435.85</v>
      </c>
      <c r="F122" s="169">
        <f>'[5]5100'!G6+'[6]5100'!G6+'[7]5100'!G6+'[8]5100'!G6+'[9]5100'!G6</f>
        <v>78635342.78999999</v>
      </c>
      <c r="G122" s="169">
        <f>'[5]5100'!H6+'[6]5100'!H6+'[7]5100'!H6+'[8]5100'!H6+'[9]5100'!H6</f>
        <v>96054808.36000001</v>
      </c>
      <c r="H122" s="169">
        <f>'[5]5100'!I6+'[6]5100'!I6+'[7]5100'!I6+'[8]5100'!I6+'[9]5100'!I6</f>
        <v>14885627.479999999</v>
      </c>
      <c r="I122" s="169">
        <f>'[5]5100'!J6+'[6]5100'!J6+'[7]5100'!J6+'[8]5100'!J6+'[9]5100'!J6</f>
        <v>90094930.47999999</v>
      </c>
      <c r="J122" s="169">
        <f>'[5]5100'!K6+'[6]5100'!K6+'[7]5100'!K6+'[8]5100'!K6+'[9]5100'!K6</f>
        <v>5959877.870000001</v>
      </c>
    </row>
    <row r="123" spans="2:10" ht="12.75" hidden="1">
      <c r="B123" s="170" t="s">
        <v>265</v>
      </c>
      <c r="C123" s="169">
        <f>'[5]5100'!D7+'[6]5100'!D7+'[7]5100'!D7+'[8]5100'!D7+'[9]5100'!D7</f>
        <v>29020470.470000003</v>
      </c>
      <c r="D123" s="169">
        <f>'[5]5100'!E7+'[6]5100'!E7+'[7]5100'!E7+'[8]5100'!E7+'[9]5100'!E7</f>
        <v>754797.7100000001</v>
      </c>
      <c r="E123" s="169">
        <f>'[5]5100'!F7+'[6]5100'!F7+'[7]5100'!F7+'[8]5100'!F7+'[9]5100'!F7</f>
        <v>29775268.179999996</v>
      </c>
      <c r="F123" s="169">
        <f>'[5]5100'!G7+'[6]5100'!G7+'[7]5100'!G7+'[8]5100'!G7+'[9]5100'!G7</f>
        <v>23472917.430000003</v>
      </c>
      <c r="G123" s="169">
        <f>'[5]5100'!H7+'[6]5100'!H7+'[7]5100'!H7+'[8]5100'!H7+'[9]5100'!H7</f>
        <v>29258187.830000002</v>
      </c>
      <c r="H123" s="169">
        <f>'[5]5100'!I7+'[6]5100'!I7+'[7]5100'!I7+'[8]5100'!I7+'[9]5100'!I7</f>
        <v>517080.35</v>
      </c>
      <c r="I123" s="169">
        <f>'[5]5100'!J7+'[6]5100'!J7+'[7]5100'!J7+'[8]5100'!J7+'[9]5100'!J7</f>
        <v>29105481.03</v>
      </c>
      <c r="J123" s="169">
        <f>'[5]5100'!K7+'[6]5100'!K7+'[7]5100'!K7+'[8]5100'!K7+'[9]5100'!K7</f>
        <v>152706.81</v>
      </c>
    </row>
    <row r="124" spans="2:10" ht="12.75" hidden="1">
      <c r="B124" s="170" t="s">
        <v>266</v>
      </c>
      <c r="C124" s="169">
        <f>'[5]5100'!D8+'[6]5100'!D8+'[7]5100'!D8+'[8]5100'!D8+'[9]5100'!D8</f>
        <v>8520861.14</v>
      </c>
      <c r="D124" s="169">
        <f>'[5]5100'!E8+'[6]5100'!E8+'[7]5100'!E8+'[8]5100'!E8+'[9]5100'!E8</f>
        <v>3935248.94</v>
      </c>
      <c r="E124" s="169">
        <f>'[5]5100'!F8+'[6]5100'!F8+'[7]5100'!F8+'[8]5100'!F8+'[9]5100'!F8</f>
        <v>12456110.08</v>
      </c>
      <c r="F124" s="169">
        <f>'[5]5100'!G8+'[6]5100'!G8+'[7]5100'!G8+'[8]5100'!G8+'[9]5100'!G8</f>
        <v>8787042.629999999</v>
      </c>
      <c r="G124" s="169">
        <f>'[5]5100'!H8+'[6]5100'!H8+'[7]5100'!H8+'[8]5100'!H8+'[9]5100'!H8</f>
        <v>8876725.72</v>
      </c>
      <c r="H124" s="169">
        <f>'[5]5100'!I8+'[6]5100'!I8+'[7]5100'!I8+'[8]5100'!I8+'[9]5100'!I8</f>
        <v>3579384.34</v>
      </c>
      <c r="I124" s="169">
        <f>'[5]5100'!J8+'[6]5100'!J8+'[7]5100'!J8+'[8]5100'!J8+'[9]5100'!J8</f>
        <v>8544807.6</v>
      </c>
      <c r="J124" s="169">
        <f>'[5]5100'!K8+'[6]5100'!K8+'[7]5100'!K8+'[8]5100'!K8+'[9]5100'!K8</f>
        <v>331918.13</v>
      </c>
    </row>
    <row r="125" spans="2:10" ht="12.75" hidden="1">
      <c r="B125" s="170" t="s">
        <v>267</v>
      </c>
      <c r="C125" s="169">
        <f>'[5]5100'!D9+'[6]5100'!D9+'[7]5100'!D9+'[8]5100'!D9+'[9]5100'!D9</f>
        <v>241647948.71999997</v>
      </c>
      <c r="D125" s="169">
        <f>'[5]5100'!E9+'[6]5100'!E9+'[7]5100'!E9+'[8]5100'!E9+'[9]5100'!E9</f>
        <v>149120446.07</v>
      </c>
      <c r="E125" s="169">
        <f>'[5]5100'!F9+'[6]5100'!F9+'[7]5100'!F9+'[8]5100'!F9+'[9]5100'!F9</f>
        <v>390768394.8</v>
      </c>
      <c r="F125" s="169">
        <f>'[5]5100'!G9+'[6]5100'!G9+'[7]5100'!G9+'[8]5100'!G9+'[9]5100'!G9</f>
        <v>179191175.27999997</v>
      </c>
      <c r="G125" s="169">
        <f>'[5]5100'!H9+'[6]5100'!H9+'[7]5100'!H9+'[8]5100'!H9+'[9]5100'!H9</f>
        <v>201947460.26999998</v>
      </c>
      <c r="H125" s="169">
        <f>'[5]5100'!I9+'[6]5100'!I9+'[7]5100'!I9+'[8]5100'!I9+'[9]5100'!I9</f>
        <v>188820934.53</v>
      </c>
      <c r="I125" s="169">
        <f>'[5]5100'!J9+'[6]5100'!J9+'[7]5100'!J9+'[8]5100'!J9+'[9]5100'!J9</f>
        <v>170099132.04999998</v>
      </c>
      <c r="J125" s="169">
        <f>'[5]5100'!K9+'[6]5100'!K9+'[7]5100'!K9+'[8]5100'!K9+'[9]5100'!K9</f>
        <v>31848328.230000004</v>
      </c>
    </row>
    <row r="126" spans="2:10" ht="12.75" hidden="1">
      <c r="B126" s="170" t="s">
        <v>268</v>
      </c>
      <c r="C126" s="169">
        <f>'[5]5100'!D10+'[6]5100'!D10+'[7]5100'!D10+'[8]5100'!D10+'[9]5100'!D10</f>
        <v>844422.01</v>
      </c>
      <c r="D126" s="169">
        <f>'[5]5100'!E10+'[6]5100'!E10+'[7]5100'!E10+'[8]5100'!E10+'[9]5100'!E10</f>
        <v>850558.01</v>
      </c>
      <c r="E126" s="169">
        <f>'[5]5100'!F10+'[6]5100'!F10+'[7]5100'!F10+'[8]5100'!F10+'[9]5100'!F10</f>
        <v>1694980.02</v>
      </c>
      <c r="F126" s="169">
        <f>'[5]5100'!G10+'[6]5100'!G10+'[7]5100'!G10+'[8]5100'!G10+'[9]5100'!G10</f>
        <v>835101.75</v>
      </c>
      <c r="G126" s="169">
        <f>'[5]5100'!H10+'[6]5100'!H10+'[7]5100'!H10+'[8]5100'!H10+'[9]5100'!H10</f>
        <v>1448134.1</v>
      </c>
      <c r="H126" s="169">
        <f>'[5]5100'!I10+'[6]5100'!I10+'[7]5100'!I10+'[8]5100'!I10+'[9]5100'!I10</f>
        <v>246845.91</v>
      </c>
      <c r="I126" s="169">
        <f>'[5]5100'!J10+'[6]5100'!J10+'[7]5100'!J10+'[8]5100'!J10+'[9]5100'!J10</f>
        <v>1437315.88</v>
      </c>
      <c r="J126" s="169">
        <f>'[5]5100'!K10+'[6]5100'!K10+'[7]5100'!K10+'[8]5100'!K10+'[9]5100'!K10</f>
        <v>10818.22</v>
      </c>
    </row>
    <row r="127" spans="2:10" ht="12.75" hidden="1">
      <c r="B127" s="170" t="s">
        <v>269</v>
      </c>
      <c r="C127" s="169">
        <f>'[5]5100'!D11+'[6]5100'!D11+'[7]5100'!D11+'[8]5100'!D11+'[9]5100'!D11</f>
        <v>300506.05</v>
      </c>
      <c r="D127" s="169">
        <f>'[5]5100'!E11+'[6]5100'!E11+'[7]5100'!E11+'[8]5100'!E11+'[9]5100'!E11</f>
        <v>258435.2</v>
      </c>
      <c r="E127" s="169">
        <f>'[5]5100'!F11+'[6]5100'!F11+'[7]5100'!F11+'[8]5100'!F11+'[9]5100'!F11</f>
        <v>558941.25</v>
      </c>
      <c r="F127" s="169">
        <f>'[5]5100'!G11+'[6]5100'!G11+'[7]5100'!G11+'[8]5100'!G11+'[9]5100'!G11</f>
        <v>18030.36</v>
      </c>
      <c r="G127" s="169">
        <f>'[5]5100'!H11+'[6]5100'!H11+'[7]5100'!H11+'[8]5100'!H11+'[9]5100'!H11</f>
        <v>558941.25</v>
      </c>
      <c r="H127" s="169">
        <f>'[5]5100'!I11+'[6]5100'!I11+'[7]5100'!I11+'[8]5100'!I11+'[9]5100'!I11</f>
        <v>0</v>
      </c>
      <c r="I127" s="169">
        <f>'[5]5100'!J11+'[6]5100'!J11+'[7]5100'!J11+'[8]5100'!J11+'[9]5100'!J11</f>
        <v>558941.25</v>
      </c>
      <c r="J127" s="169">
        <f>'[5]5100'!K11+'[6]5100'!K11+'[7]5100'!K11+'[8]5100'!K11+'[9]5100'!K11</f>
        <v>0</v>
      </c>
    </row>
    <row r="128" spans="2:10" ht="12.75" hidden="1">
      <c r="B128" s="170" t="s">
        <v>270</v>
      </c>
      <c r="C128" s="169">
        <f>'[5]5100'!D12+'[6]5100'!D12+'[7]5100'!D12+'[8]5100'!D12+'[9]5100'!D12</f>
        <v>0</v>
      </c>
      <c r="D128" s="169">
        <f>'[5]5100'!E12+'[6]5100'!E12+'[7]5100'!E12+'[8]5100'!E12+'[9]5100'!E12</f>
        <v>23435181.57</v>
      </c>
      <c r="E128" s="169">
        <f>'[5]5100'!F12+'[6]5100'!F12+'[7]5100'!F12+'[8]5100'!F12+'[9]5100'!F12</f>
        <v>23435181.57</v>
      </c>
      <c r="F128" s="169">
        <f>'[5]5100'!G12+'[6]5100'!G12+'[7]5100'!G12+'[8]5100'!G12+'[9]5100'!G12</f>
        <v>23435181.57</v>
      </c>
      <c r="G128" s="169">
        <f>'[5]5100'!H12+'[6]5100'!H12+'[7]5100'!H12+'[8]5100'!H12+'[9]5100'!H12</f>
        <v>23435181.57</v>
      </c>
      <c r="H128" s="169">
        <f>'[5]5100'!I12+'[6]5100'!I12+'[7]5100'!I12+'[8]5100'!I12+'[9]5100'!I12</f>
        <v>0</v>
      </c>
      <c r="I128" s="169">
        <f>'[5]5100'!J12+'[6]5100'!J12+'[7]5100'!J12+'[8]5100'!J12+'[9]5100'!J12</f>
        <v>23435181.57</v>
      </c>
      <c r="J128" s="169">
        <f>'[5]5100'!K12+'[6]5100'!K12+'[7]5100'!K12+'[8]5100'!K12+'[9]5100'!K12</f>
        <v>0</v>
      </c>
    </row>
    <row r="129" spans="2:10" ht="13.5" hidden="1" thickBot="1">
      <c r="B129" s="171" t="s">
        <v>271</v>
      </c>
      <c r="C129" s="172">
        <f aca="true" t="shared" si="18" ref="C129:J129">SUM(C121:C128)</f>
        <v>695771450.9199998</v>
      </c>
      <c r="D129" s="172">
        <f t="shared" si="18"/>
        <v>206906320.14999998</v>
      </c>
      <c r="E129" s="172">
        <f t="shared" si="18"/>
        <v>902677771.07</v>
      </c>
      <c r="F129" s="172">
        <f t="shared" si="18"/>
        <v>583736126.52</v>
      </c>
      <c r="G129" s="172">
        <f t="shared" si="18"/>
        <v>689820499.78</v>
      </c>
      <c r="H129" s="172">
        <f t="shared" si="18"/>
        <v>212857271.25</v>
      </c>
      <c r="I129" s="172">
        <f t="shared" si="18"/>
        <v>645577205.2099999</v>
      </c>
      <c r="J129" s="173">
        <f t="shared" si="18"/>
        <v>44243294.60000001</v>
      </c>
    </row>
    <row r="130" ht="12.75" hidden="1"/>
    <row r="131" ht="13.5" hidden="1" thickBot="1"/>
    <row r="132" spans="2:9" ht="76.5" hidden="1">
      <c r="B132" s="157" t="s">
        <v>284</v>
      </c>
      <c r="C132" s="178" t="s">
        <v>272</v>
      </c>
      <c r="D132" s="179"/>
      <c r="E132" s="180"/>
      <c r="F132" s="158" t="s">
        <v>273</v>
      </c>
      <c r="G132" s="158" t="s">
        <v>274</v>
      </c>
      <c r="H132" s="158" t="s">
        <v>275</v>
      </c>
      <c r="I132" s="159" t="s">
        <v>276</v>
      </c>
    </row>
    <row r="133" spans="2:9" ht="12.75" hidden="1">
      <c r="B133" s="160"/>
      <c r="C133" s="161" t="s">
        <v>252</v>
      </c>
      <c r="D133" s="161" t="s">
        <v>253</v>
      </c>
      <c r="E133" s="161" t="s">
        <v>254</v>
      </c>
      <c r="F133" s="162"/>
      <c r="G133" s="162"/>
      <c r="H133" s="162"/>
      <c r="I133" s="163"/>
    </row>
    <row r="134" spans="2:9" ht="12.75" hidden="1">
      <c r="B134" s="164"/>
      <c r="C134" s="165" t="s">
        <v>255</v>
      </c>
      <c r="D134" s="165" t="s">
        <v>256</v>
      </c>
      <c r="E134" s="165" t="s">
        <v>257</v>
      </c>
      <c r="F134" s="166" t="s">
        <v>259</v>
      </c>
      <c r="G134" s="166" t="s">
        <v>258</v>
      </c>
      <c r="H134" s="166" t="s">
        <v>260</v>
      </c>
      <c r="I134" s="167" t="s">
        <v>261</v>
      </c>
    </row>
    <row r="135" spans="2:9" ht="12.75" hidden="1">
      <c r="B135" s="168" t="s">
        <v>277</v>
      </c>
      <c r="C135" s="169">
        <f>'[5]5100'!D19+'[6]5100'!D19+'[7]5100'!D19+'[8]5100'!D19+'[9]5100'!D19</f>
        <v>0</v>
      </c>
      <c r="D135" s="169">
        <f>'[5]5100'!E19+'[6]5100'!E19+'[7]5100'!E19+'[8]5100'!E19+'[9]5100'!E19</f>
        <v>0</v>
      </c>
      <c r="E135" s="169">
        <f>'[5]5100'!F19+'[6]5100'!F19+'[7]5100'!F19+'[8]5100'!F19+'[9]5100'!F19</f>
        <v>0</v>
      </c>
      <c r="F135" s="169">
        <f>'[5]5100'!G19+'[6]5100'!G19+'[7]5100'!G19+'[8]5100'!G19+'[9]5100'!G19</f>
        <v>0</v>
      </c>
      <c r="G135" s="169">
        <f>'[5]5100'!H19+'[6]5100'!H19+'[7]5100'!H19+'[8]5100'!H19+'[9]5100'!H19</f>
        <v>0</v>
      </c>
      <c r="H135" s="169">
        <f>'[5]5100'!I19+'[6]5100'!I19+'[7]5100'!I19+'[8]5100'!I19+'[9]5100'!I19</f>
        <v>0</v>
      </c>
      <c r="I135" s="169">
        <f>'[5]5100'!J19+'[6]5100'!J19+'[7]5100'!J19+'[8]5100'!J19+'[9]5100'!J19</f>
        <v>0</v>
      </c>
    </row>
    <row r="136" spans="2:9" ht="12.75" hidden="1">
      <c r="B136" s="170" t="s">
        <v>278</v>
      </c>
      <c r="C136" s="169">
        <f>'[5]5100'!D20+'[6]5100'!D20+'[7]5100'!D20+'[8]5100'!D20+'[9]5100'!D20</f>
        <v>0</v>
      </c>
      <c r="D136" s="169">
        <f>'[5]5100'!E20+'[6]5100'!E20+'[7]5100'!E20+'[8]5100'!E20+'[9]5100'!E20</f>
        <v>0</v>
      </c>
      <c r="E136" s="169">
        <f>'[5]5100'!F20+'[6]5100'!F20+'[7]5100'!F20+'[8]5100'!F20+'[9]5100'!F20</f>
        <v>0</v>
      </c>
      <c r="F136" s="169">
        <f>'[5]5100'!G20+'[6]5100'!G20+'[7]5100'!G20+'[8]5100'!G20+'[9]5100'!G20</f>
        <v>0</v>
      </c>
      <c r="G136" s="169">
        <f>'[5]5100'!H20+'[6]5100'!H20+'[7]5100'!H20+'[8]5100'!H20+'[9]5100'!H20</f>
        <v>0</v>
      </c>
      <c r="H136" s="169">
        <f>'[5]5100'!I20+'[6]5100'!I20+'[7]5100'!I20+'[8]5100'!I20+'[9]5100'!I20</f>
        <v>0</v>
      </c>
      <c r="I136" s="169">
        <f>'[5]5100'!J20+'[6]5100'!J20+'[7]5100'!J20+'[8]5100'!J20+'[9]5100'!J20</f>
        <v>0</v>
      </c>
    </row>
    <row r="137" spans="2:9" ht="12.75" hidden="1">
      <c r="B137" s="170" t="s">
        <v>279</v>
      </c>
      <c r="C137" s="169">
        <f>'[5]5100'!D21+'[6]5100'!D21+'[7]5100'!D21+'[8]5100'!D21+'[9]5100'!D21</f>
        <v>105353028.18</v>
      </c>
      <c r="D137" s="169">
        <f>'[5]5100'!E21+'[6]5100'!E21+'[7]5100'!E21+'[8]5100'!E21+'[9]5100'!E21</f>
        <v>20245737.65</v>
      </c>
      <c r="E137" s="169">
        <f>'[5]5100'!F21+'[6]5100'!F21+'[7]5100'!F21+'[8]5100'!F21+'[9]5100'!F21</f>
        <v>125598765.82000001</v>
      </c>
      <c r="F137" s="169">
        <f>'[5]5100'!G21+'[6]5100'!G21+'[7]5100'!G21+'[8]5100'!G21+'[9]5100'!G21</f>
        <v>129141519.84</v>
      </c>
      <c r="G137" s="169">
        <f>'[5]5100'!H21+'[6]5100'!H21+'[7]5100'!H21+'[8]5100'!H21+'[9]5100'!H21</f>
        <v>114277530.35</v>
      </c>
      <c r="H137" s="169">
        <f>'[5]5100'!I21+'[6]5100'!I21+'[7]5100'!I21+'[8]5100'!I21+'[9]5100'!I21</f>
        <v>0</v>
      </c>
      <c r="I137" s="169">
        <f>'[5]5100'!J21+'[6]5100'!J21+'[7]5100'!J21+'[8]5100'!J21+'[9]5100'!J21</f>
        <v>14863989.49</v>
      </c>
    </row>
    <row r="138" spans="2:9" ht="12.75" hidden="1">
      <c r="B138" s="170" t="s">
        <v>266</v>
      </c>
      <c r="C138" s="169">
        <f>'[5]5100'!D22+'[6]5100'!D22+'[7]5100'!D22+'[8]5100'!D22+'[9]5100'!D22</f>
        <v>415537126.25</v>
      </c>
      <c r="D138" s="169">
        <f>'[5]5100'!E22+'[6]5100'!E22+'[7]5100'!E22+'[8]5100'!E22+'[9]5100'!E22</f>
        <v>17491652.900000002</v>
      </c>
      <c r="E138" s="169">
        <f>'[5]5100'!F22+'[6]5100'!F22+'[7]5100'!F22+'[8]5100'!F22+'[9]5100'!F22</f>
        <v>433028779.1600001</v>
      </c>
      <c r="F138" s="169">
        <f>'[5]5100'!G22+'[6]5100'!G22+'[7]5100'!G22+'[8]5100'!G22+'[9]5100'!G22</f>
        <v>433955660.87</v>
      </c>
      <c r="G138" s="169">
        <f>'[5]5100'!H22+'[6]5100'!H22+'[7]5100'!H22+'[8]5100'!H22+'[9]5100'!H22</f>
        <v>368445294.48999995</v>
      </c>
      <c r="H138" s="169">
        <f>'[5]5100'!I22+'[6]5100'!I22+'[7]5100'!I22+'[8]5100'!I22+'[9]5100'!I22</f>
        <v>0</v>
      </c>
      <c r="I138" s="169">
        <f>'[5]5100'!J22+'[6]5100'!J22+'[7]5100'!J22+'[8]5100'!J22+'[9]5100'!J22</f>
        <v>65510366.37</v>
      </c>
    </row>
    <row r="139" spans="2:9" ht="12.75" hidden="1">
      <c r="B139" s="170" t="s">
        <v>280</v>
      </c>
      <c r="C139" s="169">
        <f>'[5]5100'!D23+'[6]5100'!D23+'[7]5100'!D23+'[8]5100'!D23+'[9]5100'!D23</f>
        <v>1774271.87</v>
      </c>
      <c r="D139" s="169">
        <f>'[5]5100'!E23+'[6]5100'!E23+'[7]5100'!E23+'[8]5100'!E23+'[9]5100'!E23</f>
        <v>758912.4</v>
      </c>
      <c r="E139" s="169">
        <f>'[5]5100'!F23+'[6]5100'!F23+'[7]5100'!F23+'[8]5100'!F23+'[9]5100'!F23</f>
        <v>2533184.29</v>
      </c>
      <c r="F139" s="169">
        <f>'[5]5100'!G23+'[6]5100'!G23+'[7]5100'!G23+'[8]5100'!G23+'[9]5100'!G23</f>
        <v>4840584.68</v>
      </c>
      <c r="G139" s="169">
        <f>'[5]5100'!H23+'[6]5100'!H23+'[7]5100'!H23+'[8]5100'!H23+'[9]5100'!H23</f>
        <v>4486013.130000001</v>
      </c>
      <c r="H139" s="169">
        <f>'[5]5100'!I23+'[6]5100'!I23+'[7]5100'!I23+'[8]5100'!I23+'[9]5100'!I23</f>
        <v>0</v>
      </c>
      <c r="I139" s="169">
        <f>'[5]5100'!J23+'[6]5100'!J23+'[7]5100'!J23+'[8]5100'!J23+'[9]5100'!J23</f>
        <v>354571.55000000005</v>
      </c>
    </row>
    <row r="140" spans="2:9" ht="12.75" hidden="1">
      <c r="B140" s="170" t="s">
        <v>281</v>
      </c>
      <c r="C140" s="169">
        <f>'[5]5100'!D24+'[6]5100'!D24+'[7]5100'!D24+'[8]5100'!D24+'[9]5100'!D24</f>
        <v>0</v>
      </c>
      <c r="D140" s="169">
        <f>'[5]5100'!E24+'[6]5100'!E24+'[7]5100'!E24+'[8]5100'!E24+'[9]5100'!E24</f>
        <v>949.6</v>
      </c>
      <c r="E140" s="169">
        <f>'[5]5100'!F24+'[6]5100'!F24+'[7]5100'!F24+'[8]5100'!F24+'[9]5100'!F24</f>
        <v>949.6</v>
      </c>
      <c r="F140" s="169">
        <f>'[5]5100'!G24+'[6]5100'!G24+'[7]5100'!G24+'[8]5100'!G24+'[9]5100'!G24</f>
        <v>5612.62</v>
      </c>
      <c r="G140" s="169">
        <f>'[5]5100'!H24+'[6]5100'!H24+'[7]5100'!H24+'[8]5100'!H24+'[9]5100'!H24</f>
        <v>5612.62</v>
      </c>
      <c r="H140" s="169">
        <f>'[5]5100'!I24+'[6]5100'!I24+'[7]5100'!I24+'[8]5100'!I24+'[9]5100'!I24</f>
        <v>0</v>
      </c>
      <c r="I140" s="169">
        <f>'[5]5100'!J24+'[6]5100'!J24+'[7]5100'!J24+'[8]5100'!J24+'[9]5100'!J24</f>
        <v>0</v>
      </c>
    </row>
    <row r="141" spans="2:9" ht="12.75" hidden="1">
      <c r="B141" s="170" t="s">
        <v>268</v>
      </c>
      <c r="C141" s="169">
        <f>'[5]5100'!D25+'[6]5100'!D25+'[7]5100'!D25+'[8]5100'!D25+'[9]5100'!D25</f>
        <v>71371269.22</v>
      </c>
      <c r="D141" s="169">
        <f>'[5]5100'!E25+'[6]5100'!E25+'[7]5100'!E25+'[8]5100'!E25+'[9]5100'!E25</f>
        <v>-2072803.1499999985</v>
      </c>
      <c r="E141" s="169">
        <f>'[5]5100'!F25+'[6]5100'!F25+'[7]5100'!F25+'[8]5100'!F25+'[9]5100'!F25</f>
        <v>69298466.07000001</v>
      </c>
      <c r="F141" s="169">
        <f>'[5]5100'!G25+'[6]5100'!G25+'[7]5100'!G25+'[8]5100'!G25+'[9]5100'!G25</f>
        <v>49808008.25</v>
      </c>
      <c r="G141" s="169">
        <f>'[5]5100'!H25+'[6]5100'!H25+'[7]5100'!H25+'[8]5100'!H25+'[9]5100'!H25</f>
        <v>31048775.689999998</v>
      </c>
      <c r="H141" s="169">
        <f>'[5]5100'!I25+'[6]5100'!I25+'[7]5100'!I25+'[8]5100'!I25+'[9]5100'!I25</f>
        <v>0</v>
      </c>
      <c r="I141" s="169">
        <f>'[5]5100'!J25+'[6]5100'!J25+'[7]5100'!J25+'[8]5100'!J25+'[9]5100'!J25</f>
        <v>18759232.54</v>
      </c>
    </row>
    <row r="142" spans="2:9" ht="12.75" hidden="1">
      <c r="B142" s="170" t="s">
        <v>269</v>
      </c>
      <c r="C142" s="169">
        <f>'[5]5100'!D26+'[6]5100'!D26+'[7]5100'!D26+'[8]5100'!D26+'[9]5100'!D26</f>
        <v>0</v>
      </c>
      <c r="D142" s="169">
        <f>'[5]5100'!E26+'[6]5100'!E26+'[7]5100'!E26+'[8]5100'!E26+'[9]5100'!E26</f>
        <v>148503098.26</v>
      </c>
      <c r="E142" s="169">
        <f>'[5]5100'!F26+'[6]5100'!F26+'[7]5100'!F26+'[8]5100'!F26+'[9]5100'!F26</f>
        <v>148503098.26</v>
      </c>
      <c r="F142" s="169">
        <f>'[5]5100'!G26+'[6]5100'!G26+'[7]5100'!G26+'[8]5100'!G26+'[9]5100'!G26</f>
        <v>0</v>
      </c>
      <c r="G142" s="169">
        <f>'[5]5100'!H26+'[6]5100'!H26+'[7]5100'!H26+'[8]5100'!H26+'[9]5100'!H26</f>
        <v>0</v>
      </c>
      <c r="H142" s="169">
        <f>'[5]5100'!I26+'[6]5100'!I26+'[7]5100'!I26+'[8]5100'!I26+'[9]5100'!I26</f>
        <v>0</v>
      </c>
      <c r="I142" s="169">
        <f>'[5]5100'!J26+'[6]5100'!J26+'[7]5100'!J26+'[8]5100'!J26+'[9]5100'!J26</f>
        <v>0</v>
      </c>
    </row>
    <row r="143" spans="2:9" ht="12.75" hidden="1">
      <c r="B143" s="174" t="s">
        <v>270</v>
      </c>
      <c r="C143" s="169">
        <f>'[5]5100'!D27+'[6]5100'!D27+'[7]5100'!D27+'[8]5100'!D27+'[9]5100'!D27</f>
        <v>101735743.35999998</v>
      </c>
      <c r="D143" s="169">
        <f>'[5]5100'!E27+'[6]5100'!E27+'[7]5100'!E27+'[8]5100'!E27+'[9]5100'!E27</f>
        <v>21978477.99</v>
      </c>
      <c r="E143" s="169">
        <f>'[5]5100'!F27+'[6]5100'!F27+'[7]5100'!F27+'[8]5100'!F27+'[9]5100'!F27</f>
        <v>123714221.36999999</v>
      </c>
      <c r="F143" s="169">
        <f>'[5]5100'!G27+'[6]5100'!G27+'[7]5100'!G27+'[8]5100'!G27+'[9]5100'!G27</f>
        <v>77574121.19</v>
      </c>
      <c r="G143" s="169">
        <f>'[5]5100'!H27+'[6]5100'!H27+'[7]5100'!H27+'[8]5100'!H27+'[9]5100'!H27</f>
        <v>57808148.99</v>
      </c>
      <c r="H143" s="169">
        <f>'[5]5100'!I27+'[6]5100'!I27+'[7]5100'!I27+'[8]5100'!I27+'[9]5100'!I27</f>
        <v>0</v>
      </c>
      <c r="I143" s="169">
        <f>'[5]5100'!J27+'[6]5100'!J27+'[7]5100'!J27+'[8]5100'!J27+'[9]5100'!J27</f>
        <v>19765972.2</v>
      </c>
    </row>
    <row r="144" spans="2:9" ht="13.5" hidden="1" thickBot="1">
      <c r="B144" s="171" t="s">
        <v>282</v>
      </c>
      <c r="C144" s="172">
        <f aca="true" t="shared" si="19" ref="C144:I144">SUM(C135:C143)</f>
        <v>695771438.88</v>
      </c>
      <c r="D144" s="172">
        <f t="shared" si="19"/>
        <v>206906025.65</v>
      </c>
      <c r="E144" s="172">
        <f t="shared" si="19"/>
        <v>902677464.5700002</v>
      </c>
      <c r="F144" s="172">
        <f t="shared" si="19"/>
        <v>695325507.45</v>
      </c>
      <c r="G144" s="172">
        <f t="shared" si="19"/>
        <v>576071375.2699999</v>
      </c>
      <c r="H144" s="172">
        <f t="shared" si="19"/>
        <v>0</v>
      </c>
      <c r="I144" s="173">
        <f t="shared" si="19"/>
        <v>119254132.14999999</v>
      </c>
    </row>
    <row r="145" ht="12.75" hidden="1"/>
    <row r="146" ht="12.75" hidden="1"/>
    <row r="147" ht="12.75" hidden="1"/>
    <row r="148" ht="13.5" hidden="1" thickBot="1"/>
    <row r="149" spans="1:7" ht="15.75" hidden="1">
      <c r="A149" s="217" t="s">
        <v>287</v>
      </c>
      <c r="B149" s="217"/>
      <c r="C149" s="27"/>
      <c r="D149" s="139"/>
      <c r="E149" s="139"/>
      <c r="F149" s="140"/>
      <c r="G149" s="139"/>
    </row>
    <row r="150" spans="1:7" ht="47.25" hidden="1">
      <c r="A150" s="218"/>
      <c r="B150" s="218"/>
      <c r="C150" s="218"/>
      <c r="D150" s="142" t="s">
        <v>198</v>
      </c>
      <c r="E150" s="142" t="s">
        <v>199</v>
      </c>
      <c r="F150" s="33"/>
      <c r="G150" s="141" t="s">
        <v>200</v>
      </c>
    </row>
    <row r="151" spans="1:7" ht="15.75" hidden="1">
      <c r="A151" s="219" t="s">
        <v>11</v>
      </c>
      <c r="B151" s="219"/>
      <c r="C151" s="219"/>
      <c r="D151" s="142" t="s">
        <v>201</v>
      </c>
      <c r="E151" s="142" t="s">
        <v>202</v>
      </c>
      <c r="F151" s="143" t="s">
        <v>203</v>
      </c>
      <c r="G151" s="142" t="s">
        <v>204</v>
      </c>
    </row>
    <row r="152" spans="1:7" ht="15.75" hidden="1">
      <c r="A152" s="144" t="s">
        <v>205</v>
      </c>
      <c r="B152" s="119" t="s">
        <v>206</v>
      </c>
      <c r="C152" s="128"/>
      <c r="D152" s="128">
        <f>'[10]5120'!$D$4+'[2]5120'!$D$4+'[1]5120'!$D$4+'[3]5120'!$D$4+'[4]5120'!$D$4-D153</f>
        <v>7178672361.116967</v>
      </c>
      <c r="E152" s="128">
        <f>'[10]5120'!$E$4+'[2]5120'!$E$4+'[1]5120'!$E$4+'[3]5120'!$E$4+'[4]5120'!$E$4-E153</f>
        <v>6866368957.077667</v>
      </c>
      <c r="F152" s="128"/>
      <c r="G152" s="128">
        <f aca="true" t="shared" si="20" ref="G152:G158">D152-E152</f>
        <v>312303404.03929996</v>
      </c>
    </row>
    <row r="153" spans="1:7" ht="15.75" hidden="1">
      <c r="A153" s="45" t="s">
        <v>207</v>
      </c>
      <c r="B153" s="33" t="s">
        <v>208</v>
      </c>
      <c r="C153" s="127"/>
      <c r="D153" s="127">
        <f>'[10]5100'!$G$24+'[10]5100'!$G$25+'[2]5100'!$G$24+'[2]5100'!$G$25+'[1]5100'!$G$24+'[1]5100'!$G$25+'[3]5100'!$G$24+'[3]5100'!$G$25+'[4]5100'!$G$24+'[4]5100'!$G$25</f>
        <v>502393242.0825102</v>
      </c>
      <c r="E153" s="127">
        <f>'[10]5100'!$H$9+'[10]5100'!$H$10+'[2]5100'!$H$9+'[2]5100'!$H$10+'[1]5100'!$H$9+'[1]5100'!$H$10+'[3]5100'!$H$9+'[3]5100'!$H$10+'[4]5100'!$H$9+'[4]5100'!$H$10</f>
        <v>1156811272.0023844</v>
      </c>
      <c r="F153" s="127"/>
      <c r="G153" s="127">
        <f t="shared" si="20"/>
        <v>-654418029.9198742</v>
      </c>
    </row>
    <row r="154" spans="1:7" ht="15.75" hidden="1">
      <c r="A154" s="45" t="s">
        <v>209</v>
      </c>
      <c r="B154" s="33" t="s">
        <v>210</v>
      </c>
      <c r="C154" s="127"/>
      <c r="D154" s="127">
        <f>'[10]5120'!D6+'[2]5120'!D6+'[1]5120'!D6+'[3]5120'!D6+'[4]5120'!D6</f>
        <v>4559228.75</v>
      </c>
      <c r="E154" s="127">
        <f>'[10]5120'!E6+'[2]5120'!E6+'[1]5120'!E6+'[3]5120'!E6+'[4]5120'!E6</f>
        <v>5030915.73</v>
      </c>
      <c r="F154" s="127"/>
      <c r="G154" s="127">
        <f t="shared" si="20"/>
        <v>-471686.98000000045</v>
      </c>
    </row>
    <row r="155" spans="1:7" ht="15.75" hidden="1">
      <c r="A155" s="145" t="s">
        <v>211</v>
      </c>
      <c r="B155" s="145"/>
      <c r="C155" s="146"/>
      <c r="D155" s="146">
        <f>D152+D153+D154</f>
        <v>7685624831.949477</v>
      </c>
      <c r="E155" s="146">
        <f>E152+E153+E154</f>
        <v>8028211144.810051</v>
      </c>
      <c r="F155" s="127"/>
      <c r="G155" s="146">
        <f t="shared" si="20"/>
        <v>-342586312.86057377</v>
      </c>
    </row>
    <row r="156" spans="1:7" ht="15.75" hidden="1">
      <c r="A156" s="45" t="s">
        <v>212</v>
      </c>
      <c r="B156" s="33" t="s">
        <v>184</v>
      </c>
      <c r="C156" s="127"/>
      <c r="D156" s="127">
        <f>'[10]5120'!D5+'[2]5120'!D5+'[1]5120'!D5+'[3]5120'!D5+'[4]5120'!D5</f>
        <v>1183528.4699433846</v>
      </c>
      <c r="E156" s="127">
        <f>'[10]5120'!E5+'[2]5120'!E5+'[1]5120'!E5+'[3]5120'!E5+'[4]5120'!E5</f>
        <v>16080320.549805874</v>
      </c>
      <c r="F156" s="127"/>
      <c r="G156" s="127">
        <f t="shared" si="20"/>
        <v>-14896792.07986249</v>
      </c>
    </row>
    <row r="157" spans="1:7" ht="15.75" hidden="1">
      <c r="A157" s="45" t="s">
        <v>213</v>
      </c>
      <c r="B157" s="33" t="s">
        <v>214</v>
      </c>
      <c r="C157" s="127"/>
      <c r="D157" s="127">
        <f>'[10]5120'!D8+'[2]5120'!D8+'[1]5120'!D8+'[3]5120'!D8+'[4]5120'!D8</f>
        <v>595000000</v>
      </c>
      <c r="E157" s="127">
        <f>'[10]5120'!E8+'[2]5120'!E8+'[1]5120'!E8+'[3]5120'!E8+'[4]5120'!E8</f>
        <v>16736073.726154845</v>
      </c>
      <c r="F157" s="127"/>
      <c r="G157" s="127">
        <f t="shared" si="20"/>
        <v>578263926.2738452</v>
      </c>
    </row>
    <row r="158" spans="1:7" ht="15.75" hidden="1">
      <c r="A158" s="119" t="s">
        <v>215</v>
      </c>
      <c r="B158" s="119"/>
      <c r="C158" s="128"/>
      <c r="D158" s="128">
        <f>D156+D157</f>
        <v>596183528.4699434</v>
      </c>
      <c r="E158" s="128">
        <f>E156+E157</f>
        <v>32816394.27596072</v>
      </c>
      <c r="F158" s="127"/>
      <c r="G158" s="146">
        <f t="shared" si="20"/>
        <v>563367134.1939827</v>
      </c>
    </row>
    <row r="159" spans="1:10" ht="15.75" hidden="1">
      <c r="A159" s="220" t="s">
        <v>216</v>
      </c>
      <c r="B159" s="220"/>
      <c r="C159" s="220"/>
      <c r="D159" s="147">
        <f>D155+D158</f>
        <v>8281808360.41942</v>
      </c>
      <c r="E159" s="147">
        <f>E155+E158</f>
        <v>8061027539.086012</v>
      </c>
      <c r="F159" s="127"/>
      <c r="G159" s="147">
        <f>G155+G158</f>
        <v>220780821.33340895</v>
      </c>
      <c r="J159" s="26"/>
    </row>
    <row r="160" spans="1:10" ht="15.75" hidden="1">
      <c r="A160" s="148" t="s">
        <v>217</v>
      </c>
      <c r="B160" s="33"/>
      <c r="C160" s="127"/>
      <c r="D160" s="127"/>
      <c r="E160" s="127"/>
      <c r="F160" s="127"/>
      <c r="G160" s="128"/>
      <c r="J160" s="26"/>
    </row>
    <row r="161" spans="1:7" ht="15.75" hidden="1">
      <c r="A161" s="152" t="s">
        <v>218</v>
      </c>
      <c r="B161" s="33"/>
      <c r="C161" s="127"/>
      <c r="D161" s="127"/>
      <c r="E161" s="127"/>
      <c r="F161" s="127">
        <f>'[10]5120'!F10+'[2]5120'!F10+'[1]5120'!F10+'[3]5120'!F10+'[4]5120'!F10</f>
        <v>4348234.93</v>
      </c>
      <c r="G161" s="127"/>
    </row>
    <row r="162" spans="1:7" ht="15.75" hidden="1">
      <c r="A162" s="152" t="s">
        <v>219</v>
      </c>
      <c r="B162" s="33"/>
      <c r="C162" s="127"/>
      <c r="D162" s="127"/>
      <c r="E162" s="127"/>
      <c r="F162" s="127">
        <f>'[10]5120'!F12+'[2]5120'!F12+'[1]5120'!F12+'[3]5120'!F12+'[4]5120'!F12</f>
        <v>0</v>
      </c>
      <c r="G162" s="127"/>
    </row>
    <row r="163" spans="1:7" ht="15.75" hidden="1">
      <c r="A163" s="152" t="s">
        <v>220</v>
      </c>
      <c r="B163" s="33"/>
      <c r="C163" s="127"/>
      <c r="D163" s="127"/>
      <c r="E163" s="127"/>
      <c r="F163" s="127">
        <f>'[10]5120'!F11+'[2]5120'!F11+'[1]5120'!F11+'[3]5120'!F11+'[4]5120'!F11</f>
        <v>37914248.08</v>
      </c>
      <c r="G163" s="127"/>
    </row>
    <row r="164" spans="1:7" ht="15.75" hidden="1">
      <c r="A164" s="220" t="s">
        <v>221</v>
      </c>
      <c r="B164" s="220"/>
      <c r="C164" s="220"/>
      <c r="D164" s="220"/>
      <c r="E164" s="220"/>
      <c r="F164" s="153">
        <f>F161+F162-F163</f>
        <v>-33566013.15</v>
      </c>
      <c r="G164" s="127"/>
    </row>
    <row r="165" spans="1:7" ht="16.5" hidden="1" thickBot="1">
      <c r="A165" s="216" t="s">
        <v>222</v>
      </c>
      <c r="B165" s="216"/>
      <c r="C165" s="216"/>
      <c r="D165" s="216"/>
      <c r="E165" s="216"/>
      <c r="F165" s="216"/>
      <c r="G165" s="154">
        <f>G159+F164</f>
        <v>187214808.18340895</v>
      </c>
    </row>
    <row r="166" ht="13.5" hidden="1" thickBot="1"/>
    <row r="167" spans="1:7" ht="15.75" hidden="1">
      <c r="A167" s="217" t="s">
        <v>288</v>
      </c>
      <c r="B167" s="217"/>
      <c r="C167" s="27"/>
      <c r="D167" s="139"/>
      <c r="E167" s="139"/>
      <c r="F167" s="140"/>
      <c r="G167" s="139"/>
    </row>
    <row r="168" spans="1:7" ht="47.25" hidden="1">
      <c r="A168" s="218"/>
      <c r="B168" s="218"/>
      <c r="C168" s="218"/>
      <c r="D168" s="142" t="s">
        <v>198</v>
      </c>
      <c r="E168" s="142" t="s">
        <v>199</v>
      </c>
      <c r="F168" s="33"/>
      <c r="G168" s="141" t="s">
        <v>200</v>
      </c>
    </row>
    <row r="169" spans="1:7" ht="15.75" hidden="1">
      <c r="A169" s="219" t="s">
        <v>11</v>
      </c>
      <c r="B169" s="219"/>
      <c r="C169" s="219"/>
      <c r="D169" s="142" t="s">
        <v>201</v>
      </c>
      <c r="E169" s="142" t="s">
        <v>202</v>
      </c>
      <c r="F169" s="143" t="s">
        <v>203</v>
      </c>
      <c r="G169" s="142" t="s">
        <v>204</v>
      </c>
    </row>
    <row r="170" spans="1:7" ht="15.75" hidden="1">
      <c r="A170" s="144" t="s">
        <v>205</v>
      </c>
      <c r="B170" s="119" t="s">
        <v>206</v>
      </c>
      <c r="C170" s="128"/>
      <c r="D170" s="128">
        <f>'[5]5120'!$D$4+'[6]5120'!$D$4+'[7]5120'!$D$4+'[8]5120'!$D$4+'[9]5120'!$D$4-D171</f>
        <v>575221581.31</v>
      </c>
      <c r="E170" s="128">
        <f>'[5]5120'!$E$4+'[6]5120'!$E$4+'[7]5120'!$E$4+'[8]5120'!$E$4+'[9]5120'!$E$4-E171</f>
        <v>462430782.6200001</v>
      </c>
      <c r="F170" s="128"/>
      <c r="G170" s="128">
        <f aca="true" t="shared" si="21" ref="G170:G176">D170-E170</f>
        <v>112790798.68999982</v>
      </c>
    </row>
    <row r="171" spans="1:7" ht="15.75" hidden="1">
      <c r="A171" s="45" t="s">
        <v>207</v>
      </c>
      <c r="B171" s="33" t="s">
        <v>208</v>
      </c>
      <c r="C171" s="127"/>
      <c r="D171" s="127">
        <f>'[5]5100'!$G$24+'[5]5100'!$G$25+'[6]5100'!$G$24+'[6]5100'!$G$25+'[7]5100'!$G$24+'[7]5100'!$G$25+'[8]5100'!$G$24+'[8]5100'!$G$25+'[9]5100'!$G$24+'[9]5100'!$G$25</f>
        <v>49813620.87</v>
      </c>
      <c r="E171" s="127">
        <f>'[5]5100'!$H$9+'[5]5100'!$H$10+'[6]5100'!$H$9+'[6]5100'!$H$10+'[7]5100'!$H$9+'[7]5100'!$H$10+'[8]5100'!$H$9+'[8]5100'!$H$10+'[9]5100'!$H$9+'[9]5100'!$H$10</f>
        <v>203395594.36999997</v>
      </c>
      <c r="F171" s="127"/>
      <c r="G171" s="127">
        <f t="shared" si="21"/>
        <v>-153581973.49999997</v>
      </c>
    </row>
    <row r="172" spans="1:7" ht="15.75" hidden="1">
      <c r="A172" s="45" t="s">
        <v>209</v>
      </c>
      <c r="B172" s="33" t="s">
        <v>210</v>
      </c>
      <c r="C172" s="127"/>
      <c r="D172" s="127">
        <f>'[5]5120'!D6+'[6]5120'!D6+'[7]5120'!D6+'[8]5120'!D6+'[9]5120'!D6</f>
        <v>0</v>
      </c>
      <c r="E172" s="127">
        <f>'[5]5120'!E6+'[6]5120'!E6+'[7]5120'!E6+'[8]5120'!E6+'[9]5120'!E6</f>
        <v>0</v>
      </c>
      <c r="F172" s="127"/>
      <c r="G172" s="127">
        <f t="shared" si="21"/>
        <v>0</v>
      </c>
    </row>
    <row r="173" spans="1:7" ht="15.75" hidden="1">
      <c r="A173" s="145" t="s">
        <v>211</v>
      </c>
      <c r="B173" s="145"/>
      <c r="C173" s="146"/>
      <c r="D173" s="146">
        <f>D170+D171+D172</f>
        <v>625035202.18</v>
      </c>
      <c r="E173" s="146">
        <f>E170+E171+E172</f>
        <v>665826376.9900001</v>
      </c>
      <c r="F173" s="127"/>
      <c r="G173" s="146">
        <f t="shared" si="21"/>
        <v>-40791174.81000018</v>
      </c>
    </row>
    <row r="174" spans="1:7" ht="15.75" hidden="1">
      <c r="A174" s="45" t="s">
        <v>212</v>
      </c>
      <c r="B174" s="33" t="s">
        <v>184</v>
      </c>
      <c r="C174" s="127"/>
      <c r="D174" s="127">
        <f>'[5]5120'!D5+'[6]5120'!D5+'[7]5120'!D5+'[8]5120'!D5+'[9]5120'!D5</f>
        <v>0</v>
      </c>
      <c r="E174" s="127">
        <f>'[5]5120'!E5+'[6]5120'!E5+'[7]5120'!E5+'[8]5120'!E5+'[9]5120'!E5</f>
        <v>558941.25</v>
      </c>
      <c r="F174" s="127"/>
      <c r="G174" s="127">
        <f t="shared" si="21"/>
        <v>-558941.25</v>
      </c>
    </row>
    <row r="175" spans="1:7" ht="15.75" hidden="1">
      <c r="A175" s="45" t="s">
        <v>213</v>
      </c>
      <c r="B175" s="33" t="s">
        <v>214</v>
      </c>
      <c r="C175" s="127"/>
      <c r="D175" s="127">
        <f>'[5]5120'!D8+'[6]5120'!D8+'[7]5120'!D8+'[8]5120'!D8+'[9]5120'!D8</f>
        <v>70290305.24</v>
      </c>
      <c r="E175" s="127">
        <f>'[5]5120'!E8+'[6]5120'!E8+'[7]5120'!E8+'[8]5120'!E8+'[9]5120'!E8</f>
        <v>23435181.57</v>
      </c>
      <c r="F175" s="127"/>
      <c r="G175" s="127">
        <f t="shared" si="21"/>
        <v>46855123.669999994</v>
      </c>
    </row>
    <row r="176" spans="1:7" ht="15.75" hidden="1">
      <c r="A176" s="119" t="s">
        <v>215</v>
      </c>
      <c r="B176" s="119"/>
      <c r="C176" s="128"/>
      <c r="D176" s="128">
        <f>D174+D175</f>
        <v>70290305.24</v>
      </c>
      <c r="E176" s="128">
        <f>E174+E175</f>
        <v>23994122.82</v>
      </c>
      <c r="F176" s="127"/>
      <c r="G176" s="146">
        <f t="shared" si="21"/>
        <v>46296182.419999994</v>
      </c>
    </row>
    <row r="177" spans="1:10" ht="15.75" hidden="1">
      <c r="A177" s="220" t="s">
        <v>216</v>
      </c>
      <c r="B177" s="220"/>
      <c r="C177" s="220"/>
      <c r="D177" s="147">
        <f>D173+D176</f>
        <v>695325507.42</v>
      </c>
      <c r="E177" s="147">
        <f>E173+E176</f>
        <v>689820499.8100002</v>
      </c>
      <c r="F177" s="127"/>
      <c r="G177" s="147">
        <f>G173+G176</f>
        <v>5505007.609999813</v>
      </c>
      <c r="J177" s="26"/>
    </row>
    <row r="178" spans="1:7" ht="15.75" hidden="1">
      <c r="A178" s="148" t="s">
        <v>217</v>
      </c>
      <c r="B178" s="33"/>
      <c r="C178" s="127"/>
      <c r="D178" s="127"/>
      <c r="E178" s="127"/>
      <c r="F178" s="127"/>
      <c r="G178" s="128"/>
    </row>
    <row r="179" spans="1:7" ht="15.75" hidden="1">
      <c r="A179" s="152" t="s">
        <v>218</v>
      </c>
      <c r="B179" s="33"/>
      <c r="C179" s="127"/>
      <c r="D179" s="127"/>
      <c r="E179" s="127"/>
      <c r="F179" s="127">
        <f>'[5]5120'!F10+'[6]5120'!F10+'[7]5120'!F10+'[8]5120'!F10+'[9]5120'!F10</f>
        <v>16691256.8</v>
      </c>
      <c r="G179" s="127"/>
    </row>
    <row r="180" spans="1:7" ht="15.75" hidden="1">
      <c r="A180" s="152" t="s">
        <v>219</v>
      </c>
      <c r="B180" s="33"/>
      <c r="C180" s="127"/>
      <c r="D180" s="127"/>
      <c r="E180" s="127"/>
      <c r="F180" s="127">
        <f>'[5]5120'!F12+'[6]5120'!F12+'[7]5120'!F12+'[8]5120'!F12+'[9]5120'!F12</f>
        <v>21256488.189999998</v>
      </c>
      <c r="G180" s="127"/>
    </row>
    <row r="181" spans="1:7" ht="15.75" hidden="1">
      <c r="A181" s="152" t="s">
        <v>220</v>
      </c>
      <c r="B181" s="33"/>
      <c r="C181" s="127"/>
      <c r="D181" s="127"/>
      <c r="E181" s="127"/>
      <c r="F181" s="127">
        <f>'[5]5120'!F11+'[6]5120'!F11+'[7]5120'!F11+'[8]5120'!F11+'[9]5120'!F11</f>
        <v>9810099.030000001</v>
      </c>
      <c r="G181" s="127"/>
    </row>
    <row r="182" spans="1:7" ht="15.75" hidden="1">
      <c r="A182" s="220" t="s">
        <v>221</v>
      </c>
      <c r="B182" s="220"/>
      <c r="C182" s="220"/>
      <c r="D182" s="220"/>
      <c r="E182" s="220"/>
      <c r="F182" s="153">
        <f>F179+F180-F181</f>
        <v>28137645.959999993</v>
      </c>
      <c r="G182" s="127"/>
    </row>
    <row r="183" spans="1:7" ht="16.5" hidden="1" thickBot="1">
      <c r="A183" s="216" t="s">
        <v>222</v>
      </c>
      <c r="B183" s="216"/>
      <c r="C183" s="216"/>
      <c r="D183" s="216"/>
      <c r="E183" s="216"/>
      <c r="F183" s="216"/>
      <c r="G183" s="154">
        <f>G177+F182</f>
        <v>33642653.56999981</v>
      </c>
    </row>
    <row r="184" ht="12.75" hidden="1"/>
    <row r="185" ht="9.75" customHeight="1"/>
  </sheetData>
  <sheetProtection selectLockedCells="1" selectUnlockedCells="1"/>
  <mergeCells count="56">
    <mergeCell ref="A12:B12"/>
    <mergeCell ref="F12:M12"/>
    <mergeCell ref="C13:E13"/>
    <mergeCell ref="F13:M13"/>
    <mergeCell ref="A24:B24"/>
    <mergeCell ref="A29:B29"/>
    <mergeCell ref="F29:M29"/>
    <mergeCell ref="C30:E30"/>
    <mergeCell ref="G30:M30"/>
    <mergeCell ref="A32:B32"/>
    <mergeCell ref="A42:B42"/>
    <mergeCell ref="A47:C47"/>
    <mergeCell ref="A48:C48"/>
    <mergeCell ref="A49:C49"/>
    <mergeCell ref="A57:C57"/>
    <mergeCell ref="A62:E62"/>
    <mergeCell ref="A63:F63"/>
    <mergeCell ref="A69:C69"/>
    <mergeCell ref="E69:G69"/>
    <mergeCell ref="A70:B70"/>
    <mergeCell ref="A71:B71"/>
    <mergeCell ref="A72:B72"/>
    <mergeCell ref="A73:B73"/>
    <mergeCell ref="A74:B74"/>
    <mergeCell ref="A75:B75"/>
    <mergeCell ref="J88:J89"/>
    <mergeCell ref="A76:B76"/>
    <mergeCell ref="A77:B77"/>
    <mergeCell ref="A78:B78"/>
    <mergeCell ref="A79:B79"/>
    <mergeCell ref="A80:B80"/>
    <mergeCell ref="B88:B90"/>
    <mergeCell ref="H118:H119"/>
    <mergeCell ref="I118:I119"/>
    <mergeCell ref="C88:E88"/>
    <mergeCell ref="F88:F89"/>
    <mergeCell ref="G88:G89"/>
    <mergeCell ref="H88:H89"/>
    <mergeCell ref="I88:I89"/>
    <mergeCell ref="J118:J119"/>
    <mergeCell ref="A149:B149"/>
    <mergeCell ref="A150:C150"/>
    <mergeCell ref="A151:C151"/>
    <mergeCell ref="A159:C159"/>
    <mergeCell ref="A164:E164"/>
    <mergeCell ref="B118:B120"/>
    <mergeCell ref="C118:E118"/>
    <mergeCell ref="F118:F119"/>
    <mergeCell ref="G118:G119"/>
    <mergeCell ref="A183:F183"/>
    <mergeCell ref="A165:F165"/>
    <mergeCell ref="A167:B167"/>
    <mergeCell ref="A168:C168"/>
    <mergeCell ref="A169:C169"/>
    <mergeCell ref="A177:C177"/>
    <mergeCell ref="A182:E182"/>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11.421875" style="240"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GR199"/>
  <sheetViews>
    <sheetView tabSelected="1" zoomScale="75" zoomScaleNormal="75" zoomScalePageLayoutView="0" workbookViewId="0" topLeftCell="A42">
      <selection activeCell="E64" sqref="E64"/>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8.00390625" style="3" customWidth="1"/>
    <col min="9" max="11" width="19.28125" style="3" customWidth="1"/>
    <col min="12" max="17" width="19.28125" style="3" hidden="1" customWidth="1"/>
    <col min="18" max="21" width="20.421875" style="3" hidden="1" customWidth="1"/>
    <col min="22" max="22" width="11.421875" style="3" customWidth="1"/>
    <col min="23" max="16384" width="11.421875" style="3" customWidth="1"/>
  </cols>
  <sheetData>
    <row r="1" spans="1:128" ht="60" customHeight="1">
      <c r="A1" s="5"/>
      <c r="B1" s="7"/>
      <c r="C1" s="7"/>
      <c r="D1" s="9"/>
      <c r="E1" s="9"/>
      <c r="G1" s="9"/>
      <c r="H1" s="7" t="s">
        <v>6</v>
      </c>
      <c r="I1" s="8">
        <f>Balance!Q1</f>
        <v>2001</v>
      </c>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row>
    <row r="2" spans="1:128" ht="12.75" customHeight="1" thickBot="1">
      <c r="A2" s="5"/>
      <c r="B2" s="6"/>
      <c r="C2" s="6"/>
      <c r="D2" s="9"/>
      <c r="E2" s="9"/>
      <c r="F2" s="9"/>
      <c r="G2" s="7"/>
      <c r="H2" s="94"/>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row>
    <row r="3" spans="1:128" ht="33" customHeight="1">
      <c r="A3" s="77" t="str">
        <f>"                                            "&amp;"SUBSECTOR ADMINISTRATIVO"</f>
        <v>                                            SUBSECTOR ADMINISTRATIVO</v>
      </c>
      <c r="B3" s="10"/>
      <c r="C3" s="10"/>
      <c r="D3" s="10"/>
      <c r="E3" s="10"/>
      <c r="F3" s="10"/>
      <c r="G3" s="10"/>
      <c r="H3" s="95"/>
      <c r="I3" s="95"/>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row>
    <row r="4" spans="1:128" ht="19.5" customHeight="1">
      <c r="A4" s="14" t="str">
        <f>"AGREGADO"</f>
        <v>AGREGADO</v>
      </c>
      <c r="B4" s="81"/>
      <c r="C4" s="81"/>
      <c r="D4" s="81"/>
      <c r="E4" s="81"/>
      <c r="F4" s="81"/>
      <c r="G4" s="81"/>
      <c r="H4" s="55"/>
      <c r="I4" s="96"/>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row>
    <row r="5" spans="1:128" ht="18" customHeight="1" thickBot="1">
      <c r="A5" s="18"/>
      <c r="B5" s="48"/>
      <c r="C5" s="48"/>
      <c r="D5" s="97"/>
      <c r="E5" s="109"/>
      <c r="F5" s="109"/>
      <c r="G5" s="109"/>
      <c r="H5" s="78"/>
      <c r="I5" s="79"/>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row>
    <row r="6" spans="1:128" ht="15" customHeight="1">
      <c r="A6" s="98"/>
      <c r="B6" s="99"/>
      <c r="C6" s="99"/>
      <c r="D6" s="2"/>
      <c r="E6" s="2"/>
      <c r="F6" s="2"/>
      <c r="G6" s="2"/>
      <c r="H6" s="2"/>
      <c r="I6" s="99"/>
      <c r="J6" s="99"/>
      <c r="K6" s="99"/>
      <c r="L6" s="99"/>
      <c r="M6" s="99"/>
      <c r="N6" s="99"/>
      <c r="O6" s="99"/>
      <c r="P6" s="100"/>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row>
    <row r="7" spans="1:128" ht="12.75" customHeight="1">
      <c r="A7" s="102"/>
      <c r="B7" s="102"/>
      <c r="C7" s="102"/>
      <c r="D7" s="102"/>
      <c r="E7" s="102"/>
      <c r="F7" s="102"/>
      <c r="G7" s="102"/>
      <c r="H7" s="102"/>
      <c r="I7" s="102"/>
      <c r="J7" s="102"/>
      <c r="K7" s="102"/>
      <c r="L7" s="102"/>
      <c r="M7" s="102"/>
      <c r="N7" s="102"/>
      <c r="O7" s="102"/>
      <c r="P7" s="102"/>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row>
    <row r="8" spans="1:200" s="2" customFormat="1" ht="21" customHeight="1">
      <c r="A8" s="104" t="s">
        <v>388</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row>
    <row r="9" spans="1:200"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row>
    <row r="10" spans="1:200"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row>
    <row r="11" spans="1:200" s="2" customFormat="1" ht="18" customHeight="1" thickBot="1">
      <c r="A11" s="49" t="s">
        <v>7</v>
      </c>
      <c r="B11" s="102"/>
      <c r="C11" s="102"/>
      <c r="D11" s="102"/>
      <c r="E11" s="102"/>
      <c r="F11" s="103"/>
      <c r="G11" s="103"/>
      <c r="H11" s="210">
        <f>I1</f>
        <v>2001</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row>
    <row r="12" spans="1:200" s="2" customFormat="1" ht="33" customHeight="1">
      <c r="A12" s="217" t="s">
        <v>387</v>
      </c>
      <c r="B12" s="217"/>
      <c r="C12" s="122"/>
      <c r="D12" s="123"/>
      <c r="E12" s="123"/>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row>
    <row r="13" spans="1:200" s="2" customFormat="1" ht="48" customHeight="1">
      <c r="A13" s="234" t="s">
        <v>162</v>
      </c>
      <c r="B13" s="234"/>
      <c r="C13" s="182" t="s">
        <v>289</v>
      </c>
      <c r="D13" s="182" t="s">
        <v>290</v>
      </c>
      <c r="E13" s="182" t="s">
        <v>291</v>
      </c>
      <c r="F13" s="182" t="s">
        <v>292</v>
      </c>
      <c r="G13" s="125">
        <v>-1</v>
      </c>
      <c r="H13" s="182" t="s">
        <v>293</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row>
    <row r="14" spans="1:118" s="2" customFormat="1" ht="18" customHeight="1">
      <c r="A14" s="126" t="s">
        <v>171</v>
      </c>
      <c r="B14" s="33" t="s">
        <v>172</v>
      </c>
      <c r="C14" s="127">
        <f aca="true" t="shared" si="0" ref="C14:F21">C92+C141</f>
        <v>10991967.667540418</v>
      </c>
      <c r="D14" s="127">
        <f t="shared" si="0"/>
        <v>-1340339.536974505</v>
      </c>
      <c r="E14" s="127">
        <f t="shared" si="0"/>
        <v>9651628.130565913</v>
      </c>
      <c r="F14" s="127">
        <f t="shared" si="0"/>
        <v>9651628.130565913</v>
      </c>
      <c r="G14" s="129">
        <f aca="true" t="shared" si="1" ref="G14:G22">IF(E14=0,"    --",F14/E14*100)</f>
        <v>100</v>
      </c>
      <c r="H14" s="127">
        <f aca="true" t="shared" si="2" ref="H14:H21">G92+G141</f>
        <v>0</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row>
    <row r="15" spans="1:118" s="2" customFormat="1" ht="18" customHeight="1">
      <c r="A15" s="126" t="s">
        <v>173</v>
      </c>
      <c r="B15" s="33" t="s">
        <v>174</v>
      </c>
      <c r="C15" s="127">
        <f t="shared" si="0"/>
        <v>194101690.3188576</v>
      </c>
      <c r="D15" s="127">
        <f t="shared" si="0"/>
        <v>-3324015.015988725</v>
      </c>
      <c r="E15" s="127">
        <f t="shared" si="0"/>
        <v>190777675.3028689</v>
      </c>
      <c r="F15" s="127">
        <f t="shared" si="0"/>
        <v>188858240.90712997</v>
      </c>
      <c r="G15" s="129">
        <f t="shared" si="1"/>
        <v>98.99388940939147</v>
      </c>
      <c r="H15" s="127">
        <f t="shared" si="2"/>
        <v>1919434.395738931</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row>
    <row r="16" spans="1:118" s="2" customFormat="1" ht="18" customHeight="1">
      <c r="A16" s="126" t="s">
        <v>175</v>
      </c>
      <c r="B16" s="33" t="s">
        <v>176</v>
      </c>
      <c r="C16" s="127">
        <f t="shared" si="0"/>
        <v>1949352.3523304847</v>
      </c>
      <c r="D16" s="127">
        <f t="shared" si="0"/>
        <v>0</v>
      </c>
      <c r="E16" s="127">
        <f t="shared" si="0"/>
        <v>1949352.3523304847</v>
      </c>
      <c r="F16" s="127">
        <f t="shared" si="0"/>
        <v>1902829.9323834938</v>
      </c>
      <c r="G16" s="129">
        <f t="shared" si="1"/>
        <v>97.61344223421833</v>
      </c>
      <c r="H16" s="127">
        <f t="shared" si="2"/>
        <v>46522.40994699086</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row>
    <row r="17" spans="1:118" s="2" customFormat="1" ht="18" customHeight="1">
      <c r="A17" s="126" t="s">
        <v>177</v>
      </c>
      <c r="B17" s="33" t="s">
        <v>178</v>
      </c>
      <c r="C17" s="127">
        <f t="shared" si="0"/>
        <v>305879528.034586</v>
      </c>
      <c r="D17" s="127">
        <f t="shared" si="0"/>
        <v>-2982961.2988961814</v>
      </c>
      <c r="E17" s="127">
        <f t="shared" si="0"/>
        <v>302896566.7356899</v>
      </c>
      <c r="F17" s="127">
        <f t="shared" si="0"/>
        <v>302711313.8316383</v>
      </c>
      <c r="G17" s="129">
        <f t="shared" si="1"/>
        <v>99.93883954973539</v>
      </c>
      <c r="H17" s="127">
        <f t="shared" si="2"/>
        <v>185252.89405157804</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row>
    <row r="18" spans="1:118" s="2" customFormat="1" ht="18" customHeight="1">
      <c r="A18" s="126" t="s">
        <v>179</v>
      </c>
      <c r="B18" s="33" t="s">
        <v>180</v>
      </c>
      <c r="C18" s="127">
        <f t="shared" si="0"/>
        <v>268881943.93410265</v>
      </c>
      <c r="D18" s="127">
        <f t="shared" si="0"/>
        <v>-417966.6607079923</v>
      </c>
      <c r="E18" s="127">
        <f t="shared" si="0"/>
        <v>268463977.27339464</v>
      </c>
      <c r="F18" s="127">
        <f t="shared" si="0"/>
        <v>267491444.85348648</v>
      </c>
      <c r="G18" s="129">
        <f t="shared" si="1"/>
        <v>99.63774193104584</v>
      </c>
      <c r="H18" s="127">
        <f t="shared" si="2"/>
        <v>972532.4299081969</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row>
    <row r="19" spans="1:118" s="2" customFormat="1" ht="18" customHeight="1">
      <c r="A19" s="126" t="s">
        <v>181</v>
      </c>
      <c r="B19" s="33" t="s">
        <v>182</v>
      </c>
      <c r="C19" s="127">
        <f t="shared" si="0"/>
        <v>143326629.58534637</v>
      </c>
      <c r="D19" s="127">
        <f t="shared" si="0"/>
        <v>-719838.4669468584</v>
      </c>
      <c r="E19" s="127">
        <f t="shared" si="0"/>
        <v>142606791.1083995</v>
      </c>
      <c r="F19" s="127">
        <f t="shared" si="0"/>
        <v>140465281.77468154</v>
      </c>
      <c r="G19" s="129">
        <f t="shared" si="1"/>
        <v>98.49831181455436</v>
      </c>
      <c r="H19" s="127">
        <f t="shared" si="2"/>
        <v>2141509.333717972</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row>
    <row r="20" spans="1:118" s="2" customFormat="1" ht="18" customHeight="1">
      <c r="A20" s="126" t="s">
        <v>183</v>
      </c>
      <c r="B20" s="33" t="s">
        <v>184</v>
      </c>
      <c r="C20" s="127">
        <f t="shared" si="0"/>
        <v>6879059.76464366</v>
      </c>
      <c r="D20" s="127">
        <f t="shared" si="0"/>
        <v>0</v>
      </c>
      <c r="E20" s="127">
        <f t="shared" si="0"/>
        <v>6879059.76464366</v>
      </c>
      <c r="F20" s="127">
        <f t="shared" si="0"/>
        <v>6879059.76464366</v>
      </c>
      <c r="G20" s="129">
        <f t="shared" si="1"/>
        <v>100</v>
      </c>
      <c r="H20" s="127">
        <f t="shared" si="2"/>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row>
    <row r="21" spans="1:118" s="2" customFormat="1" ht="18" customHeight="1">
      <c r="A21" s="126" t="s">
        <v>185</v>
      </c>
      <c r="B21" s="33" t="s">
        <v>186</v>
      </c>
      <c r="C21" s="127">
        <f t="shared" si="0"/>
        <v>0</v>
      </c>
      <c r="D21" s="127">
        <f t="shared" si="0"/>
        <v>0</v>
      </c>
      <c r="E21" s="127">
        <f t="shared" si="0"/>
        <v>0</v>
      </c>
      <c r="F21" s="127">
        <f t="shared" si="0"/>
        <v>0</v>
      </c>
      <c r="G21" s="129" t="str">
        <f t="shared" si="1"/>
        <v>    --</v>
      </c>
      <c r="H21" s="127">
        <f t="shared" si="2"/>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row>
    <row r="22" spans="1:118" s="2" customFormat="1" ht="18" customHeight="1" thickBot="1">
      <c r="A22" s="235" t="s">
        <v>291</v>
      </c>
      <c r="B22" s="235"/>
      <c r="C22" s="130">
        <f>SUM(C14:C21)</f>
        <v>932010171.6574072</v>
      </c>
      <c r="D22" s="130">
        <f>SUM(D14:D21)</f>
        <v>-8785120.979514262</v>
      </c>
      <c r="E22" s="130">
        <f>SUM(E14:E21)</f>
        <v>923225050.667893</v>
      </c>
      <c r="F22" s="130">
        <f>SUM(F14:F21)</f>
        <v>917959799.1945293</v>
      </c>
      <c r="G22" s="131">
        <f t="shared" si="1"/>
        <v>99.42968927570209</v>
      </c>
      <c r="H22" s="130">
        <f>SUM(H14:H21)</f>
        <v>5265251.463363669</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row>
    <row r="23" spans="1:118" s="2" customFormat="1" ht="12.75" customHeight="1">
      <c r="A23" s="136"/>
      <c r="B23" s="136"/>
      <c r="C23" s="137"/>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row>
    <row r="24" spans="1:118" s="2" customFormat="1" ht="12.75" customHeight="1">
      <c r="A24" s="136"/>
      <c r="B24" s="136"/>
      <c r="C24" s="137"/>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row>
    <row r="25" spans="1:118" s="2" customFormat="1" ht="18" customHeight="1" thickBot="1">
      <c r="A25" s="49" t="s">
        <v>7</v>
      </c>
      <c r="B25" s="136"/>
      <c r="C25" s="137"/>
      <c r="D25" s="105"/>
      <c r="E25" s="105"/>
      <c r="F25" s="105"/>
      <c r="G25" s="105"/>
      <c r="H25" s="105"/>
      <c r="I25" s="210">
        <f>I1</f>
        <v>2001</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row>
    <row r="26" spans="1:118" s="2" customFormat="1" ht="33" customHeight="1">
      <c r="A26" s="217" t="s">
        <v>386</v>
      </c>
      <c r="B26" s="217"/>
      <c r="C26" s="122"/>
      <c r="D26" s="123"/>
      <c r="E26" s="123"/>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row>
    <row r="27" spans="1:118" s="2" customFormat="1" ht="48" customHeight="1">
      <c r="A27" s="234" t="s">
        <v>162</v>
      </c>
      <c r="B27" s="234"/>
      <c r="C27" s="182" t="s">
        <v>294</v>
      </c>
      <c r="D27" s="182" t="s">
        <v>295</v>
      </c>
      <c r="E27" s="182" t="s">
        <v>296</v>
      </c>
      <c r="F27" s="182" t="s">
        <v>297</v>
      </c>
      <c r="G27" s="125">
        <v>-2</v>
      </c>
      <c r="H27" s="182" t="s">
        <v>298</v>
      </c>
      <c r="I27" s="182" t="s">
        <v>458</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row>
    <row r="28" spans="1:118" s="2" customFormat="1" ht="18" customHeight="1">
      <c r="A28" s="126" t="s">
        <v>171</v>
      </c>
      <c r="B28" s="33" t="s">
        <v>191</v>
      </c>
      <c r="C28" s="127">
        <f aca="true" t="shared" si="3" ref="C28:D36">C106+C155</f>
        <v>181556523.64982632</v>
      </c>
      <c r="D28" s="127">
        <f t="shared" si="3"/>
        <v>0</v>
      </c>
      <c r="E28" s="127">
        <f aca="true" t="shared" si="4" ref="E28:E36">E106+F106+E155+F155</f>
        <v>92222664.51504333</v>
      </c>
      <c r="F28" s="127">
        <f aca="true" t="shared" si="5" ref="F28:F36">I106+J106+I155+J155</f>
        <v>0</v>
      </c>
      <c r="G28" s="129">
        <f>IF((C28-D28-E28-F28)=0,"    --",H28/(C28-D28-E28-F28)*100)</f>
        <v>10.133878589959515</v>
      </c>
      <c r="H28" s="127">
        <f aca="true" t="shared" si="6" ref="H28:H36">H106+H155</f>
        <v>9052984.824444365</v>
      </c>
      <c r="I28" s="127">
        <f>K106+K155</f>
        <v>80280874.31033862</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row>
    <row r="29" spans="1:118" s="2" customFormat="1" ht="18" customHeight="1">
      <c r="A29" s="126" t="s">
        <v>173</v>
      </c>
      <c r="B29" s="33" t="s">
        <v>192</v>
      </c>
      <c r="C29" s="127">
        <f t="shared" si="3"/>
        <v>67379586.25124711</v>
      </c>
      <c r="D29" s="127">
        <f t="shared" si="3"/>
        <v>0</v>
      </c>
      <c r="E29" s="127">
        <f t="shared" si="4"/>
        <v>8470444.43643095</v>
      </c>
      <c r="F29" s="127">
        <f t="shared" si="5"/>
        <v>0</v>
      </c>
      <c r="G29" s="129">
        <f aca="true" t="shared" si="7" ref="G29:G37">IF((C29-D29-E29-F29)=0,"    --",H29/(C29-D29-E29-F29)*100)</f>
        <v>29.584025117338143</v>
      </c>
      <c r="H29" s="127">
        <f t="shared" si="6"/>
        <v>17427695.31090356</v>
      </c>
      <c r="I29" s="127">
        <f aca="true" t="shared" si="8" ref="I29:I36">K107+K156</f>
        <v>41481446.5039126</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row>
    <row r="30" spans="1:118" s="2" customFormat="1" ht="18" customHeight="1">
      <c r="A30" s="126" t="s">
        <v>175</v>
      </c>
      <c r="B30" s="33" t="s">
        <v>193</v>
      </c>
      <c r="C30" s="127">
        <f t="shared" si="3"/>
        <v>107149477.13536765</v>
      </c>
      <c r="D30" s="127">
        <f t="shared" si="3"/>
        <v>-6876.46</v>
      </c>
      <c r="E30" s="127">
        <f t="shared" si="4"/>
        <v>23357908.49590711</v>
      </c>
      <c r="F30" s="127">
        <f t="shared" si="5"/>
        <v>9829.42</v>
      </c>
      <c r="G30" s="129">
        <f t="shared" si="7"/>
        <v>25.136626187924215</v>
      </c>
      <c r="H30" s="127">
        <f t="shared" si="6"/>
        <v>21061631.11138245</v>
      </c>
      <c r="I30" s="127">
        <f t="shared" si="8"/>
        <v>62713231.638078086</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row>
    <row r="31" spans="1:118" s="2" customFormat="1" ht="18" customHeight="1">
      <c r="A31" s="126" t="s">
        <v>177</v>
      </c>
      <c r="B31" s="33" t="s">
        <v>178</v>
      </c>
      <c r="C31" s="127">
        <f t="shared" si="3"/>
        <v>1202265475.4563704</v>
      </c>
      <c r="D31" s="127">
        <f t="shared" si="3"/>
        <v>9015181.57</v>
      </c>
      <c r="E31" s="127">
        <f t="shared" si="4"/>
        <v>73599202.89567631</v>
      </c>
      <c r="F31" s="127">
        <f t="shared" si="5"/>
        <v>0</v>
      </c>
      <c r="G31" s="129">
        <f t="shared" si="7"/>
        <v>15.072111416257346</v>
      </c>
      <c r="H31" s="127">
        <f t="shared" si="6"/>
        <v>168755059.90745834</v>
      </c>
      <c r="I31" s="127">
        <f t="shared" si="8"/>
        <v>968926394.2132356</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row>
    <row r="32" spans="1:118" s="2" customFormat="1" ht="18" customHeight="1">
      <c r="A32" s="126" t="s">
        <v>194</v>
      </c>
      <c r="B32" s="33" t="s">
        <v>195</v>
      </c>
      <c r="C32" s="127">
        <f t="shared" si="3"/>
        <v>1861387.8187693679</v>
      </c>
      <c r="D32" s="127">
        <f t="shared" si="3"/>
        <v>0</v>
      </c>
      <c r="E32" s="127">
        <f t="shared" si="4"/>
        <v>491026.88928155013</v>
      </c>
      <c r="F32" s="127">
        <f t="shared" si="5"/>
        <v>0</v>
      </c>
      <c r="G32" s="129">
        <f t="shared" si="7"/>
        <v>76.11534160815506</v>
      </c>
      <c r="H32" s="127">
        <f t="shared" si="6"/>
        <v>1043054.9027443414</v>
      </c>
      <c r="I32" s="127">
        <f t="shared" si="8"/>
        <v>327306.0267434761</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row>
    <row r="33" spans="1:118" s="2" customFormat="1" ht="18" customHeight="1">
      <c r="A33" s="126" t="s">
        <v>179</v>
      </c>
      <c r="B33" s="33" t="s">
        <v>196</v>
      </c>
      <c r="C33" s="127">
        <f t="shared" si="3"/>
        <v>6450.52</v>
      </c>
      <c r="D33" s="127">
        <f t="shared" si="3"/>
        <v>0</v>
      </c>
      <c r="E33" s="127">
        <f t="shared" si="4"/>
        <v>0</v>
      </c>
      <c r="F33" s="127">
        <f t="shared" si="5"/>
        <v>0</v>
      </c>
      <c r="G33" s="129">
        <f t="shared" si="7"/>
        <v>23.293160861449927</v>
      </c>
      <c r="H33" s="127">
        <f t="shared" si="6"/>
        <v>1502.53</v>
      </c>
      <c r="I33" s="127">
        <f t="shared" si="8"/>
        <v>4947.99</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row>
    <row r="34" spans="1:118" s="2" customFormat="1" ht="18" customHeight="1">
      <c r="A34" s="126" t="s">
        <v>181</v>
      </c>
      <c r="B34" s="33" t="s">
        <v>182</v>
      </c>
      <c r="C34" s="127">
        <f t="shared" si="3"/>
        <v>623014825.1192396</v>
      </c>
      <c r="D34" s="127">
        <f t="shared" si="3"/>
        <v>-300506.05</v>
      </c>
      <c r="E34" s="127">
        <f t="shared" si="4"/>
        <v>829468.8255021457</v>
      </c>
      <c r="F34" s="127">
        <f t="shared" si="5"/>
        <v>0</v>
      </c>
      <c r="G34" s="129">
        <f t="shared" si="7"/>
        <v>19.508435506989898</v>
      </c>
      <c r="H34" s="127">
        <f t="shared" si="6"/>
        <v>121437252.99545793</v>
      </c>
      <c r="I34" s="127">
        <f t="shared" si="8"/>
        <v>500447597.2482796</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row>
    <row r="35" spans="1:118" s="2" customFormat="1" ht="18" customHeight="1">
      <c r="A35" s="126" t="s">
        <v>183</v>
      </c>
      <c r="B35" s="33" t="s">
        <v>184</v>
      </c>
      <c r="C35" s="127">
        <f t="shared" si="3"/>
        <v>13313439.171564916</v>
      </c>
      <c r="D35" s="127">
        <f t="shared" si="3"/>
        <v>0</v>
      </c>
      <c r="E35" s="127">
        <f t="shared" si="4"/>
        <v>104573.13716298247</v>
      </c>
      <c r="F35" s="127">
        <f t="shared" si="5"/>
        <v>0</v>
      </c>
      <c r="G35" s="129">
        <f t="shared" si="7"/>
        <v>1.7327183620834523</v>
      </c>
      <c r="H35" s="127">
        <f t="shared" si="6"/>
        <v>228872.44720108664</v>
      </c>
      <c r="I35" s="127">
        <f t="shared" si="8"/>
        <v>12979993.587200848</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row>
    <row r="36" spans="1:118" s="2" customFormat="1" ht="18" customHeight="1">
      <c r="A36" s="126" t="s">
        <v>185</v>
      </c>
      <c r="B36" s="33" t="s">
        <v>186</v>
      </c>
      <c r="C36" s="127">
        <f t="shared" si="3"/>
        <v>18966497.8</v>
      </c>
      <c r="D36" s="127">
        <f t="shared" si="3"/>
        <v>0</v>
      </c>
      <c r="E36" s="127">
        <f t="shared" si="4"/>
        <v>0</v>
      </c>
      <c r="F36" s="127">
        <f t="shared" si="5"/>
        <v>0</v>
      </c>
      <c r="G36" s="129">
        <f t="shared" si="7"/>
        <v>100</v>
      </c>
      <c r="H36" s="127">
        <f t="shared" si="6"/>
        <v>18966497.8</v>
      </c>
      <c r="I36" s="127">
        <f t="shared" si="8"/>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row>
    <row r="37" spans="1:118" s="2" customFormat="1" ht="18" customHeight="1" thickBot="1">
      <c r="A37" s="235" t="s">
        <v>299</v>
      </c>
      <c r="B37" s="235"/>
      <c r="C37" s="130">
        <f>SUM(C28:C36)</f>
        <v>2215513662.9223857</v>
      </c>
      <c r="D37" s="130">
        <f aca="true" t="shared" si="9" ref="D37:I37">SUM(D28:D36)</f>
        <v>8707799.059999999</v>
      </c>
      <c r="E37" s="130">
        <f t="shared" si="9"/>
        <v>199075289.19500437</v>
      </c>
      <c r="F37" s="130">
        <f t="shared" si="9"/>
        <v>9829.42</v>
      </c>
      <c r="G37" s="183">
        <f t="shared" si="7"/>
        <v>17.82989754312093</v>
      </c>
      <c r="H37" s="130">
        <f t="shared" si="9"/>
        <v>357974551.82959205</v>
      </c>
      <c r="I37" s="130">
        <f t="shared" si="9"/>
        <v>1667161791.517789</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row>
    <row r="38" spans="1:200"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row>
    <row r="39" spans="1:200"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row>
    <row r="40" ht="12.75" customHeight="1"/>
    <row r="41" spans="1:5" ht="21" customHeight="1">
      <c r="A41" s="104" t="s">
        <v>381</v>
      </c>
      <c r="E41" s="104" t="s">
        <v>382</v>
      </c>
    </row>
    <row r="42" ht="12.75" customHeight="1"/>
    <row r="43" spans="1:5" ht="18" customHeight="1" thickBot="1">
      <c r="A43" s="34" t="s">
        <v>466</v>
      </c>
      <c r="E43" s="34" t="s">
        <v>480</v>
      </c>
    </row>
    <row r="44" spans="1:9" s="34" customFormat="1" ht="33" customHeight="1">
      <c r="A44" s="217" t="s">
        <v>11</v>
      </c>
      <c r="B44" s="217"/>
      <c r="C44" s="28">
        <f>I1</f>
        <v>2001</v>
      </c>
      <c r="E44" s="217" t="s">
        <v>11</v>
      </c>
      <c r="F44" s="217"/>
      <c r="G44" s="175"/>
      <c r="H44" s="28">
        <f>I1</f>
        <v>2001</v>
      </c>
      <c r="I44" s="3"/>
    </row>
    <row r="45" spans="1:9" s="34" customFormat="1" ht="18" customHeight="1">
      <c r="A45" s="176" t="s">
        <v>300</v>
      </c>
      <c r="B45" s="176" t="s">
        <v>301</v>
      </c>
      <c r="C45" s="177">
        <f aca="true" t="shared" si="10" ref="C45:C61">C119+C168</f>
        <v>147769151.06</v>
      </c>
      <c r="E45" s="176" t="s">
        <v>302</v>
      </c>
      <c r="F45" s="176"/>
      <c r="G45" s="177"/>
      <c r="H45" s="149">
        <f aca="true" t="shared" si="11" ref="H45:H56">F119+F168</f>
        <v>13528743719.502077</v>
      </c>
      <c r="I45" s="3"/>
    </row>
    <row r="46" spans="1:9" s="34" customFormat="1" ht="18" customHeight="1">
      <c r="A46" s="33" t="s">
        <v>303</v>
      </c>
      <c r="B46" s="33" t="s">
        <v>304</v>
      </c>
      <c r="C46" s="38">
        <f t="shared" si="10"/>
        <v>123499615.08000001</v>
      </c>
      <c r="E46" s="228" t="s">
        <v>305</v>
      </c>
      <c r="F46" s="228"/>
      <c r="G46" s="228"/>
      <c r="H46" s="150">
        <f t="shared" si="11"/>
        <v>8045096671.732486</v>
      </c>
      <c r="I46" s="3"/>
    </row>
    <row r="47" spans="1:9" s="34" customFormat="1" ht="18" customHeight="1">
      <c r="A47" s="33" t="s">
        <v>303</v>
      </c>
      <c r="B47" s="33" t="s">
        <v>306</v>
      </c>
      <c r="C47" s="38">
        <f>C121+C170</f>
        <v>16684179.4</v>
      </c>
      <c r="E47" s="228" t="s">
        <v>307</v>
      </c>
      <c r="F47" s="228"/>
      <c r="G47" s="228"/>
      <c r="H47" s="150">
        <f t="shared" si="11"/>
        <v>391730468.09959203</v>
      </c>
      <c r="I47" s="3"/>
    </row>
    <row r="48" spans="1:9" s="34" customFormat="1" ht="18" customHeight="1">
      <c r="A48" s="33" t="s">
        <v>308</v>
      </c>
      <c r="B48" s="33" t="s">
        <v>309</v>
      </c>
      <c r="C48" s="38">
        <f t="shared" si="10"/>
        <v>7968739.92</v>
      </c>
      <c r="E48" s="228" t="s">
        <v>310</v>
      </c>
      <c r="F48" s="228"/>
      <c r="G48" s="228"/>
      <c r="H48" s="150">
        <f t="shared" si="11"/>
        <v>5086889103.099999</v>
      </c>
      <c r="I48" s="3"/>
    </row>
    <row r="49" spans="1:9" s="34" customFormat="1" ht="18" customHeight="1">
      <c r="A49" s="33" t="s">
        <v>308</v>
      </c>
      <c r="B49" s="33" t="s">
        <v>311</v>
      </c>
      <c r="C49" s="38">
        <f t="shared" si="10"/>
        <v>75591.13</v>
      </c>
      <c r="E49" s="228" t="s">
        <v>312</v>
      </c>
      <c r="F49" s="228"/>
      <c r="G49" s="228"/>
      <c r="H49" s="150">
        <f t="shared" si="11"/>
        <v>5027476.56</v>
      </c>
      <c r="I49" s="3"/>
    </row>
    <row r="50" spans="1:9" s="34" customFormat="1" ht="18" customHeight="1">
      <c r="A50" s="33" t="s">
        <v>313</v>
      </c>
      <c r="B50" s="33" t="s">
        <v>314</v>
      </c>
      <c r="C50" s="38">
        <f t="shared" si="10"/>
        <v>110242.59</v>
      </c>
      <c r="E50" s="151" t="s">
        <v>315</v>
      </c>
      <c r="F50" s="151"/>
      <c r="G50" s="31"/>
      <c r="H50" s="200">
        <f t="shared" si="11"/>
        <v>13530731657.828476</v>
      </c>
      <c r="I50" s="3"/>
    </row>
    <row r="51" spans="1:9" s="34" customFormat="1" ht="18" customHeight="1">
      <c r="A51" s="33" t="s">
        <v>316</v>
      </c>
      <c r="B51" s="33" t="s">
        <v>317</v>
      </c>
      <c r="C51" s="38">
        <f t="shared" si="10"/>
        <v>348731.83999999997</v>
      </c>
      <c r="E51" s="228" t="s">
        <v>305</v>
      </c>
      <c r="F51" s="228"/>
      <c r="G51" s="228"/>
      <c r="H51" s="150">
        <f t="shared" si="11"/>
        <v>7438672440.553946</v>
      </c>
      <c r="I51" s="3"/>
    </row>
    <row r="52" spans="1:9" s="34" customFormat="1" ht="18" customHeight="1">
      <c r="A52" s="151" t="s">
        <v>318</v>
      </c>
      <c r="B52" s="151" t="s">
        <v>319</v>
      </c>
      <c r="C52" s="31">
        <f t="shared" si="10"/>
        <v>73931774.05</v>
      </c>
      <c r="E52" s="228" t="s">
        <v>307</v>
      </c>
      <c r="F52" s="228"/>
      <c r="G52" s="228"/>
      <c r="H52" s="150">
        <f t="shared" si="11"/>
        <v>917961058.1545292</v>
      </c>
      <c r="I52" s="3"/>
    </row>
    <row r="53" spans="1:9" s="34" customFormat="1" ht="18" customHeight="1">
      <c r="A53" s="33" t="s">
        <v>320</v>
      </c>
      <c r="B53" s="33" t="s">
        <v>321</v>
      </c>
      <c r="C53" s="38">
        <f t="shared" si="10"/>
        <v>45459496.37</v>
      </c>
      <c r="E53" s="228" t="s">
        <v>310</v>
      </c>
      <c r="F53" s="228"/>
      <c r="G53" s="228"/>
      <c r="H53" s="150">
        <f t="shared" si="11"/>
        <v>5168579408.910002</v>
      </c>
      <c r="I53" s="3"/>
    </row>
    <row r="54" spans="1:9" s="34" customFormat="1" ht="18" customHeight="1">
      <c r="A54" s="33" t="s">
        <v>320</v>
      </c>
      <c r="B54" s="33" t="s">
        <v>322</v>
      </c>
      <c r="C54" s="38">
        <f t="shared" si="10"/>
        <v>2072811.28</v>
      </c>
      <c r="E54" s="239" t="s">
        <v>312</v>
      </c>
      <c r="F54" s="239"/>
      <c r="G54" s="239"/>
      <c r="H54" s="150">
        <f t="shared" si="11"/>
        <v>5518750.19</v>
      </c>
      <c r="I54" s="3"/>
    </row>
    <row r="55" spans="1:9" s="34" customFormat="1" ht="18" customHeight="1">
      <c r="A55" s="33" t="s">
        <v>320</v>
      </c>
      <c r="B55" s="33" t="s">
        <v>323</v>
      </c>
      <c r="C55" s="38">
        <f t="shared" si="10"/>
        <v>25893396.810000002</v>
      </c>
      <c r="E55" s="176" t="s">
        <v>324</v>
      </c>
      <c r="F55" s="176"/>
      <c r="G55" s="177"/>
      <c r="H55" s="200">
        <f t="shared" si="11"/>
        <v>-1987938.3063969426</v>
      </c>
      <c r="I55" s="3"/>
    </row>
    <row r="56" spans="1:9" s="34" customFormat="1" ht="18" customHeight="1">
      <c r="A56" s="33" t="s">
        <v>308</v>
      </c>
      <c r="B56" s="33" t="s">
        <v>325</v>
      </c>
      <c r="C56" s="38">
        <f t="shared" si="10"/>
        <v>458376.4</v>
      </c>
      <c r="E56" s="176" t="s">
        <v>326</v>
      </c>
      <c r="F56" s="176"/>
      <c r="G56" s="177"/>
      <c r="H56" s="149">
        <f t="shared" si="11"/>
        <v>100715798.19</v>
      </c>
      <c r="I56" s="3"/>
    </row>
    <row r="57" spans="1:3" s="34" customFormat="1" ht="18" customHeight="1">
      <c r="A57" s="33" t="s">
        <v>316</v>
      </c>
      <c r="B57" s="33" t="s">
        <v>327</v>
      </c>
      <c r="C57" s="38">
        <f t="shared" si="10"/>
        <v>-47693.229999999996</v>
      </c>
    </row>
    <row r="58" spans="1:8" s="34" customFormat="1" ht="18" customHeight="1" thickBot="1">
      <c r="A58" s="151" t="s">
        <v>328</v>
      </c>
      <c r="B58" s="151" t="s">
        <v>329</v>
      </c>
      <c r="C58" s="31">
        <f t="shared" si="10"/>
        <v>74699686.10999998</v>
      </c>
      <c r="E58" s="184" t="s">
        <v>330</v>
      </c>
      <c r="F58" s="184"/>
      <c r="G58" s="40"/>
      <c r="H58" s="199">
        <f>F131+F180</f>
        <v>98727859.87360305</v>
      </c>
    </row>
    <row r="59" spans="1:3" s="34" customFormat="1" ht="18" customHeight="1">
      <c r="A59" s="185" t="s">
        <v>331</v>
      </c>
      <c r="B59" s="151" t="s">
        <v>332</v>
      </c>
      <c r="C59" s="31">
        <f t="shared" si="10"/>
        <v>75156191.81</v>
      </c>
    </row>
    <row r="60" spans="1:8" s="34" customFormat="1" ht="18" customHeight="1">
      <c r="A60" s="185" t="s">
        <v>333</v>
      </c>
      <c r="B60" s="151" t="s">
        <v>334</v>
      </c>
      <c r="C60" s="31">
        <f t="shared" si="10"/>
        <v>73380871.35</v>
      </c>
      <c r="D60" s="43"/>
      <c r="E60" s="34" t="s">
        <v>481</v>
      </c>
      <c r="H60" s="43"/>
    </row>
    <row r="61" spans="1:5" s="34" customFormat="1" ht="18" customHeight="1" thickBot="1">
      <c r="A61" s="186" t="s">
        <v>335</v>
      </c>
      <c r="B61" s="187" t="s">
        <v>336</v>
      </c>
      <c r="C61" s="199">
        <f t="shared" si="10"/>
        <v>148537063.14999998</v>
      </c>
      <c r="D61" s="43"/>
      <c r="E61" s="43"/>
    </row>
    <row r="62" s="34" customFormat="1" ht="12.75" customHeight="1">
      <c r="E62" s="43"/>
    </row>
    <row r="63" s="34" customFormat="1" ht="12.75" customHeight="1">
      <c r="A63" s="213" t="s">
        <v>482</v>
      </c>
    </row>
    <row r="64" s="34" customFormat="1" ht="12.75" customHeight="1"/>
    <row r="65" s="34" customFormat="1" ht="21" customHeight="1">
      <c r="A65" s="104" t="s">
        <v>41</v>
      </c>
    </row>
    <row r="66" spans="1:21" s="34" customFormat="1" ht="12.75" customHeight="1">
      <c r="A66" s="104"/>
      <c r="L66" s="45"/>
      <c r="M66" s="45"/>
      <c r="N66" s="45"/>
      <c r="O66" s="45"/>
      <c r="P66" s="45"/>
      <c r="Q66" s="45"/>
      <c r="R66" s="45"/>
      <c r="S66" s="45"/>
      <c r="T66" s="45"/>
      <c r="U66" s="45"/>
    </row>
    <row r="67" spans="12:21" s="34" customFormat="1" ht="12.75" customHeight="1" thickBot="1">
      <c r="L67" s="45">
        <v>11100</v>
      </c>
      <c r="M67" s="45">
        <v>21300</v>
      </c>
      <c r="N67" s="45">
        <v>21307</v>
      </c>
      <c r="O67" s="45">
        <v>21400</v>
      </c>
      <c r="P67" s="45">
        <v>21401</v>
      </c>
      <c r="Q67" s="45">
        <v>21500</v>
      </c>
      <c r="R67" s="45">
        <v>21501</v>
      </c>
      <c r="S67" s="45">
        <v>21502</v>
      </c>
      <c r="T67" s="45">
        <v>21503</v>
      </c>
      <c r="U67" s="45">
        <v>21504</v>
      </c>
    </row>
    <row r="68" spans="1:21" s="34" customFormat="1" ht="33" customHeight="1">
      <c r="A68" s="217" t="s">
        <v>50</v>
      </c>
      <c r="B68" s="217"/>
      <c r="C68" s="27"/>
      <c r="D68" s="28">
        <f>I1</f>
        <v>2001</v>
      </c>
      <c r="L68" s="45" t="s">
        <v>477</v>
      </c>
      <c r="M68" s="45" t="s">
        <v>5</v>
      </c>
      <c r="N68" s="45" t="s">
        <v>5</v>
      </c>
      <c r="O68" s="45" t="s">
        <v>456</v>
      </c>
      <c r="P68" s="45" t="s">
        <v>456</v>
      </c>
      <c r="Q68" s="45" t="s">
        <v>5</v>
      </c>
      <c r="R68" s="45" t="s">
        <v>456</v>
      </c>
      <c r="S68" s="45" t="s">
        <v>5</v>
      </c>
      <c r="T68" s="45" t="s">
        <v>5</v>
      </c>
      <c r="U68" s="45" t="s">
        <v>5</v>
      </c>
    </row>
    <row r="69" spans="1:21" s="34" customFormat="1" ht="18" customHeight="1" thickBot="1">
      <c r="A69" s="113" t="s">
        <v>39</v>
      </c>
      <c r="B69" s="114"/>
      <c r="C69" s="114"/>
      <c r="D69" s="115">
        <f>SUM(L71:U71)</f>
        <v>128308</v>
      </c>
      <c r="L69" s="45" t="s">
        <v>0</v>
      </c>
      <c r="M69" s="45" t="s">
        <v>446</v>
      </c>
      <c r="N69" s="1" t="s">
        <v>463</v>
      </c>
      <c r="O69" s="45" t="s">
        <v>447</v>
      </c>
      <c r="P69" s="45" t="s">
        <v>448</v>
      </c>
      <c r="Q69" s="45" t="s">
        <v>449</v>
      </c>
      <c r="R69" s="45" t="s">
        <v>450</v>
      </c>
      <c r="S69" s="45" t="s">
        <v>451</v>
      </c>
      <c r="T69" s="45" t="s">
        <v>452</v>
      </c>
      <c r="U69" s="45" t="s">
        <v>453</v>
      </c>
    </row>
    <row r="70" spans="1:21" s="34" customFormat="1" ht="18" customHeight="1">
      <c r="A70" s="3"/>
      <c r="B70" s="3"/>
      <c r="C70" s="3"/>
      <c r="D70" s="3"/>
      <c r="E70" s="108"/>
      <c r="F70" s="108"/>
      <c r="G70" s="108"/>
      <c r="H70" s="108"/>
      <c r="I70" s="108"/>
      <c r="L70" s="45"/>
      <c r="M70" s="45"/>
      <c r="N70" s="45"/>
      <c r="O70" s="45"/>
      <c r="P70" s="45"/>
      <c r="Q70" s="45"/>
      <c r="R70" s="45"/>
      <c r="S70" s="45"/>
      <c r="T70" s="45"/>
      <c r="U70" s="45"/>
    </row>
    <row r="71" spans="1:21" s="34" customFormat="1" ht="18" customHeight="1">
      <c r="A71" s="1" t="str">
        <f>IF(COUNTIF(L71:U71,"Sin información")=0,"* En su defecto, empleados a fin de ejercicio","En "&amp;COUNTIF(L71:U71,"Sin información")&amp;" entidades de las"&amp;Información!B13&amp;" entidades agregadas, no se dispone de la información.")</f>
        <v>En 1 entidades de las10 entidades agregadas, no se dispone de la información.</v>
      </c>
      <c r="B71" s="3"/>
      <c r="C71" s="3"/>
      <c r="D71" s="3"/>
      <c r="E71" s="108"/>
      <c r="F71" s="108"/>
      <c r="G71" s="108"/>
      <c r="H71" s="108"/>
      <c r="I71" s="108"/>
      <c r="L71" s="108">
        <f>'[10]8100'!$D$6</f>
        <v>115756</v>
      </c>
      <c r="M71" s="108">
        <f>'[2]8100'!$D$6</f>
        <v>48</v>
      </c>
      <c r="N71" s="108">
        <f>'[1]8100'!$D$6</f>
        <v>13</v>
      </c>
      <c r="O71" s="108">
        <f>'[3]8100'!$D$6</f>
        <v>238</v>
      </c>
      <c r="P71" s="108">
        <f>'[4]8100'!$D$6</f>
        <v>159</v>
      </c>
      <c r="Q71" s="108">
        <f>'[5]8100'!$D$6</f>
        <v>4753</v>
      </c>
      <c r="R71" s="108">
        <f>'[6]8100'!$D$6</f>
        <v>3930</v>
      </c>
      <c r="S71" s="108">
        <f>'[7]8100'!$D$6</f>
        <v>2320</v>
      </c>
      <c r="T71" s="108" t="str">
        <f>'[8]8100'!$D$6</f>
        <v>Sin información</v>
      </c>
      <c r="U71" s="108">
        <f>'[9]8100'!$D$6</f>
        <v>1091</v>
      </c>
    </row>
    <row r="72" spans="1:21" s="34" customFormat="1" ht="12.75" customHeight="1" thickBot="1">
      <c r="A72" s="1"/>
      <c r="B72" s="3"/>
      <c r="C72" s="3"/>
      <c r="D72" s="3"/>
      <c r="E72" s="108"/>
      <c r="F72" s="108"/>
      <c r="G72" s="108"/>
      <c r="H72" s="108"/>
      <c r="I72" s="108"/>
      <c r="L72" s="108"/>
      <c r="M72" s="108"/>
      <c r="N72" s="108"/>
      <c r="O72" s="108"/>
      <c r="P72" s="108"/>
      <c r="Q72" s="108"/>
      <c r="R72" s="108"/>
      <c r="S72" s="108"/>
      <c r="T72" s="108"/>
      <c r="U72" s="108"/>
    </row>
    <row r="73" spans="1:21" s="34" customFormat="1" ht="33" customHeight="1">
      <c r="A73" s="217" t="s">
        <v>51</v>
      </c>
      <c r="B73" s="217"/>
      <c r="C73" s="27"/>
      <c r="D73" s="27"/>
      <c r="E73" s="27"/>
      <c r="F73" s="28">
        <f>I1</f>
        <v>2001</v>
      </c>
      <c r="L73" s="45"/>
      <c r="M73" s="45"/>
      <c r="N73" s="45"/>
      <c r="O73" s="45"/>
      <c r="P73" s="45"/>
      <c r="Q73" s="45"/>
      <c r="R73" s="45"/>
      <c r="S73" s="45"/>
      <c r="T73" s="45"/>
      <c r="U73" s="45"/>
    </row>
    <row r="74" spans="1:21" s="34" customFormat="1" ht="18" customHeight="1">
      <c r="A74" s="202" t="s">
        <v>459</v>
      </c>
      <c r="B74" s="202"/>
      <c r="C74" s="202"/>
      <c r="D74" s="202"/>
      <c r="E74" s="202"/>
      <c r="F74" s="112">
        <f>L74+M74+N74+O74+P74+Q74+R74+S74+T74+U74</f>
        <v>0</v>
      </c>
      <c r="L74" s="107">
        <f>'[10]8100'!$H$10</f>
        <v>0</v>
      </c>
      <c r="M74" s="107">
        <f>'[2]8100'!$H$10</f>
        <v>0</v>
      </c>
      <c r="N74" s="107">
        <f>'[1]8100'!$H$10</f>
        <v>0</v>
      </c>
      <c r="O74" s="107">
        <f>'[3]8100'!$H$10</f>
        <v>0</v>
      </c>
      <c r="P74" s="107">
        <f>'[4]8100'!$H$10</f>
        <v>0</v>
      </c>
      <c r="Q74" s="107">
        <f>'[5]8100'!$H$10</f>
        <v>0</v>
      </c>
      <c r="R74" s="107">
        <f>'[6]8100'!$H$10</f>
        <v>0</v>
      </c>
      <c r="S74" s="107">
        <f>'[7]8100'!$H$10</f>
        <v>0</v>
      </c>
      <c r="T74" s="107">
        <f>'[8]8100'!$H$10</f>
        <v>0</v>
      </c>
      <c r="U74" s="107">
        <f>'[9]8100'!$H$10</f>
        <v>0</v>
      </c>
    </row>
    <row r="75" spans="1:21" s="34" customFormat="1" ht="18" customHeight="1">
      <c r="A75" s="203" t="s">
        <v>389</v>
      </c>
      <c r="B75" s="176"/>
      <c r="D75" s="204"/>
      <c r="E75" s="204"/>
      <c r="F75" s="112">
        <f>L75+M75+N75+O75+P75+Q75+R75+S75+T75+U75</f>
        <v>959444000</v>
      </c>
      <c r="L75" s="107">
        <f>'[10]8100'!H16</f>
        <v>959444000</v>
      </c>
      <c r="M75" s="46"/>
      <c r="N75" s="46"/>
      <c r="O75" s="46"/>
      <c r="P75" s="46"/>
      <c r="Q75" s="46"/>
      <c r="R75" s="46"/>
      <c r="S75" s="46"/>
      <c r="T75" s="46"/>
      <c r="U75" s="46"/>
    </row>
    <row r="76" spans="1:21" ht="18" customHeight="1" thickBot="1">
      <c r="A76" s="110" t="s">
        <v>339</v>
      </c>
      <c r="B76" s="110"/>
      <c r="C76" s="110"/>
      <c r="D76" s="110"/>
      <c r="E76" s="110"/>
      <c r="F76" s="116">
        <f>L76+M76+N76+O76+P76+Q76+R76+S76+T76+U76</f>
        <v>29845000</v>
      </c>
      <c r="L76" s="107">
        <f>'[10]8100'!$H$26</f>
        <v>29845000</v>
      </c>
      <c r="M76" s="108"/>
      <c r="N76" s="108"/>
      <c r="O76" s="108"/>
      <c r="P76" s="108"/>
      <c r="Q76" s="108"/>
      <c r="R76" s="108"/>
      <c r="S76" s="108"/>
      <c r="T76" s="108"/>
      <c r="U76" s="108"/>
    </row>
    <row r="77" spans="1:21" s="34" customFormat="1" ht="12.75" customHeight="1">
      <c r="A77" s="1"/>
      <c r="B77" s="3"/>
      <c r="C77" s="3"/>
      <c r="D77" s="3"/>
      <c r="E77" s="108"/>
      <c r="F77" s="108"/>
      <c r="G77" s="108"/>
      <c r="H77" s="108"/>
      <c r="I77" s="108"/>
      <c r="L77" s="108"/>
      <c r="M77" s="108"/>
      <c r="N77" s="108"/>
      <c r="O77" s="108"/>
      <c r="P77" s="108"/>
      <c r="Q77" s="108"/>
      <c r="R77" s="108"/>
      <c r="S77" s="108"/>
      <c r="T77" s="108"/>
      <c r="U77" s="108"/>
    </row>
    <row r="78" spans="1:16" s="34" customFormat="1" ht="12.75" customHeight="1">
      <c r="A78" s="1"/>
      <c r="B78" s="3"/>
      <c r="C78" s="3"/>
      <c r="D78" s="3"/>
      <c r="E78" s="108"/>
      <c r="F78" s="108"/>
      <c r="G78" s="108"/>
      <c r="H78" s="108"/>
      <c r="I78" s="108"/>
      <c r="J78" s="108"/>
      <c r="K78" s="108"/>
      <c r="L78" s="108"/>
      <c r="M78" s="108"/>
      <c r="N78" s="108"/>
      <c r="O78" s="108"/>
      <c r="P78" s="108"/>
    </row>
    <row r="79" spans="1:120" s="2" customFormat="1" ht="21" customHeight="1">
      <c r="A79" s="104" t="s">
        <v>12</v>
      </c>
      <c r="B79" s="136"/>
      <c r="C79" s="105"/>
      <c r="D79" s="105"/>
      <c r="E79" s="105"/>
      <c r="F79" s="105"/>
      <c r="G79" s="105"/>
      <c r="H79" s="106"/>
      <c r="I79" s="106"/>
      <c r="J79" s="105"/>
      <c r="K79" s="106"/>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row>
    <row r="80" spans="1:120" s="155" customFormat="1" ht="12.75" customHeight="1">
      <c r="A80" s="104"/>
      <c r="B80" s="136"/>
      <c r="C80" s="105"/>
      <c r="D80" s="133"/>
      <c r="E80" s="105"/>
      <c r="F80" s="105"/>
      <c r="G80" s="105"/>
      <c r="H80" s="106"/>
      <c r="I80" s="135"/>
      <c r="J80" s="133"/>
      <c r="K80" s="135"/>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row>
    <row r="81" spans="1:8" ht="18" customHeight="1" thickBot="1">
      <c r="A81" s="121"/>
      <c r="B81" s="136"/>
      <c r="C81" s="210">
        <f>I1</f>
        <v>2001</v>
      </c>
      <c r="E81" s="105"/>
      <c r="F81" s="105"/>
      <c r="G81" s="105"/>
      <c r="H81" s="210">
        <f>I1</f>
        <v>2001</v>
      </c>
    </row>
    <row r="82" spans="1:8" ht="33" customHeight="1">
      <c r="A82" s="230" t="s">
        <v>223</v>
      </c>
      <c r="B82" s="230"/>
      <c r="C82" s="230"/>
      <c r="E82" s="230" t="s">
        <v>224</v>
      </c>
      <c r="F82" s="230"/>
      <c r="G82" s="230"/>
      <c r="H82" s="230"/>
    </row>
    <row r="83" spans="1:8" ht="18" customHeight="1">
      <c r="A83" s="34" t="s">
        <v>460</v>
      </c>
      <c r="C83" s="67">
        <f>IF(G22="    --","    --",G22/100)</f>
        <v>0.9942968927570209</v>
      </c>
      <c r="E83" s="33" t="s">
        <v>337</v>
      </c>
      <c r="F83" s="65"/>
      <c r="G83" s="65"/>
      <c r="H83" s="67">
        <f>IF((C53+C54)=0,"    --",H22/(C53+C54))</f>
        <v>0.11077205639023227</v>
      </c>
    </row>
    <row r="84" spans="1:8" ht="18" customHeight="1" thickBot="1">
      <c r="A84" s="72" t="s">
        <v>461</v>
      </c>
      <c r="B84" s="52"/>
      <c r="C84" s="73">
        <f>IF(G37="    --","    --",G37/100)</f>
        <v>0.1782989754312093</v>
      </c>
      <c r="E84" s="72" t="s">
        <v>338</v>
      </c>
      <c r="F84" s="52"/>
      <c r="G84" s="52"/>
      <c r="H84" s="73">
        <f>IF((C46+C47)=0,"    --",I37/(C46+C47))</f>
        <v>11.892685582538162</v>
      </c>
    </row>
    <row r="85" spans="1:8" ht="12.75" customHeight="1">
      <c r="A85" s="33"/>
      <c r="B85" s="65"/>
      <c r="C85" s="67"/>
      <c r="E85" s="33"/>
      <c r="F85" s="65"/>
      <c r="G85" s="65"/>
      <c r="H85" s="67"/>
    </row>
    <row r="86" ht="12.75" customHeight="1">
      <c r="E86" s="34"/>
    </row>
    <row r="87" ht="18" customHeight="1">
      <c r="A87" s="64" t="s">
        <v>464</v>
      </c>
    </row>
    <row r="88" spans="1:3" s="34" customFormat="1" ht="18" customHeight="1">
      <c r="A88" s="33"/>
      <c r="B88" s="3"/>
      <c r="C88" s="33"/>
    </row>
    <row r="89" spans="1:11" s="34" customFormat="1" ht="21" customHeight="1" hidden="1">
      <c r="A89" s="104"/>
      <c r="B89" s="223" t="s">
        <v>373</v>
      </c>
      <c r="C89" s="226" t="s">
        <v>356</v>
      </c>
      <c r="D89" s="226" t="s">
        <v>357</v>
      </c>
      <c r="E89" s="237" t="s">
        <v>358</v>
      </c>
      <c r="F89" s="226" t="s">
        <v>359</v>
      </c>
      <c r="G89" s="221" t="s">
        <v>360</v>
      </c>
      <c r="H89" s="3"/>
      <c r="I89" s="3"/>
      <c r="J89" s="3"/>
      <c r="K89" s="3"/>
    </row>
    <row r="90" spans="1:11" s="34" customFormat="1" ht="21" customHeight="1" hidden="1">
      <c r="A90" s="104"/>
      <c r="B90" s="224"/>
      <c r="C90" s="227"/>
      <c r="D90" s="227"/>
      <c r="E90" s="238"/>
      <c r="F90" s="227"/>
      <c r="G90" s="222"/>
      <c r="H90" s="3"/>
      <c r="I90" s="3"/>
      <c r="J90" s="3"/>
      <c r="K90" s="3"/>
    </row>
    <row r="91" spans="1:11" s="34" customFormat="1" ht="21" customHeight="1" hidden="1">
      <c r="A91" s="104"/>
      <c r="B91" s="225"/>
      <c r="C91" s="165" t="s">
        <v>259</v>
      </c>
      <c r="D91" s="165" t="s">
        <v>255</v>
      </c>
      <c r="E91" s="165" t="s">
        <v>256</v>
      </c>
      <c r="F91" s="165" t="s">
        <v>257</v>
      </c>
      <c r="G91" s="165" t="s">
        <v>258</v>
      </c>
      <c r="H91" s="3"/>
      <c r="I91" s="3"/>
      <c r="J91" s="3"/>
      <c r="K91" s="3"/>
    </row>
    <row r="92" spans="1:11" s="34" customFormat="1" ht="21" customHeight="1" hidden="1">
      <c r="A92" s="104"/>
      <c r="B92" s="168" t="s">
        <v>263</v>
      </c>
      <c r="C92" s="127">
        <f>'[10]7100'!D5+'[2]7100'!D5+'[1]7100'!D5+'[3]7100'!D5+'[4]7100'!D5</f>
        <v>8239050.047540418</v>
      </c>
      <c r="D92" s="127">
        <f>'[10]7100'!E5+'[2]7100'!E5+'[1]7100'!E5+'[3]7100'!E5+'[4]7100'!E5</f>
        <v>-1334046.8969745052</v>
      </c>
      <c r="E92" s="127">
        <f>'[10]7100'!F5+'[2]7100'!F5+'[1]7100'!F5+'[3]7100'!F5+'[4]7100'!F5</f>
        <v>6905003.150565913</v>
      </c>
      <c r="F92" s="127">
        <f>'[10]7100'!G5+'[2]7100'!G5+'[1]7100'!G5+'[3]7100'!G5+'[4]7100'!G5</f>
        <v>6905003.150565913</v>
      </c>
      <c r="G92" s="127">
        <f>'[10]7100'!H5+'[2]7100'!H5+'[1]7100'!H5+'[3]7100'!H5+'[4]7100'!H5</f>
        <v>0</v>
      </c>
      <c r="H92" s="3"/>
      <c r="I92" s="3"/>
      <c r="J92" s="3"/>
      <c r="K92" s="3"/>
    </row>
    <row r="93" spans="1:11" s="34" customFormat="1" ht="21" customHeight="1" hidden="1">
      <c r="A93" s="104"/>
      <c r="B93" s="170" t="s">
        <v>264</v>
      </c>
      <c r="C93" s="127">
        <f>'[10]7100'!D6+'[2]7100'!D6+'[1]7100'!D6+'[3]7100'!D6+'[4]7100'!D6</f>
        <v>185314808.7588576</v>
      </c>
      <c r="D93" s="127">
        <f>'[10]7100'!E6+'[2]7100'!E6+'[1]7100'!E6+'[3]7100'!E6+'[4]7100'!E6</f>
        <v>-3320575.695988725</v>
      </c>
      <c r="E93" s="127">
        <f>'[10]7100'!F6+'[2]7100'!F6+'[1]7100'!F6+'[3]7100'!F6+'[4]7100'!F6</f>
        <v>181994233.0628689</v>
      </c>
      <c r="F93" s="127">
        <f>'[10]7100'!G6+'[2]7100'!G6+'[1]7100'!G6+'[3]7100'!G6+'[4]7100'!G6</f>
        <v>181276650.85712996</v>
      </c>
      <c r="G93" s="127">
        <f>'[10]7100'!H6+'[2]7100'!H6+'[1]7100'!H6+'[3]7100'!H6+'[4]7100'!H6</f>
        <v>717582.2057389307</v>
      </c>
      <c r="H93" s="3"/>
      <c r="I93" s="3"/>
      <c r="J93" s="3"/>
      <c r="K93" s="3"/>
    </row>
    <row r="94" spans="1:11" s="34" customFormat="1" ht="21" customHeight="1" hidden="1">
      <c r="A94" s="104"/>
      <c r="B94" s="170" t="s">
        <v>265</v>
      </c>
      <c r="C94" s="127">
        <f>'[10]7100'!D7+'[2]7100'!D7+'[1]7100'!D7+'[3]7100'!D7+'[4]7100'!D7</f>
        <v>1458339.4923304846</v>
      </c>
      <c r="D94" s="127">
        <f>'[10]7100'!E7+'[2]7100'!E7+'[1]7100'!E7+'[3]7100'!E7+'[4]7100'!E7</f>
        <v>0</v>
      </c>
      <c r="E94" s="127">
        <f>'[10]7100'!F7+'[2]7100'!F7+'[1]7100'!F7+'[3]7100'!F7+'[4]7100'!F7</f>
        <v>1458339.4923304846</v>
      </c>
      <c r="F94" s="127">
        <f>'[10]7100'!G7+'[2]7100'!G7+'[1]7100'!G7+'[3]7100'!G7+'[4]7100'!G7</f>
        <v>1446628.1223834937</v>
      </c>
      <c r="G94" s="127">
        <f>'[10]7100'!H7+'[2]7100'!H7+'[1]7100'!H7+'[3]7100'!H7+'[4]7100'!H7</f>
        <v>11711.36994699086</v>
      </c>
      <c r="H94" s="3"/>
      <c r="I94" s="3"/>
      <c r="J94" s="3"/>
      <c r="K94" s="3"/>
    </row>
    <row r="95" spans="1:11" s="34" customFormat="1" ht="21" customHeight="1" hidden="1">
      <c r="A95" s="104"/>
      <c r="B95" s="170" t="s">
        <v>266</v>
      </c>
      <c r="C95" s="127">
        <f>'[10]7100'!D8+'[2]7100'!D8+'[1]7100'!D8+'[3]7100'!D8+'[4]7100'!D8</f>
        <v>305561567.474586</v>
      </c>
      <c r="D95" s="127">
        <f>'[10]7100'!E8+'[2]7100'!E8+'[1]7100'!E8+'[3]7100'!E8+'[4]7100'!E8</f>
        <v>-2982961.2988961814</v>
      </c>
      <c r="E95" s="127">
        <f>'[10]7100'!F8+'[2]7100'!F8+'[1]7100'!F8+'[3]7100'!F8+'[4]7100'!F8</f>
        <v>302578606.1756899</v>
      </c>
      <c r="F95" s="127">
        <f>'[10]7100'!G8+'[2]7100'!G8+'[1]7100'!G8+'[3]7100'!G8+'[4]7100'!G8</f>
        <v>302396401.0216383</v>
      </c>
      <c r="G95" s="127">
        <f>'[10]7100'!H8+'[2]7100'!H8+'[1]7100'!H8+'[3]7100'!H8+'[4]7100'!H8</f>
        <v>182205.15405157805</v>
      </c>
      <c r="H95" s="3"/>
      <c r="I95" s="3"/>
      <c r="J95" s="3"/>
      <c r="K95" s="3"/>
    </row>
    <row r="96" spans="1:11" s="34" customFormat="1" ht="21" customHeight="1" hidden="1">
      <c r="A96" s="104"/>
      <c r="B96" s="170" t="s">
        <v>267</v>
      </c>
      <c r="C96" s="127">
        <f>'[10]7100'!D9+'[2]7100'!D9+'[1]7100'!D9+'[3]7100'!D9+'[4]7100'!D9</f>
        <v>239298993.35410267</v>
      </c>
      <c r="D96" s="127">
        <f>'[10]7100'!E9+'[2]7100'!E9+'[1]7100'!E9+'[3]7100'!E9+'[4]7100'!E9</f>
        <v>-395242.7007079923</v>
      </c>
      <c r="E96" s="127">
        <f>'[10]7100'!F9+'[2]7100'!F9+'[1]7100'!F9+'[3]7100'!F9+'[4]7100'!F9</f>
        <v>238903750.65339467</v>
      </c>
      <c r="F96" s="127">
        <f>'[10]7100'!G9+'[2]7100'!G9+'[1]7100'!G9+'[3]7100'!G9+'[4]7100'!G9</f>
        <v>237955217.45348647</v>
      </c>
      <c r="G96" s="127">
        <f>'[10]7100'!H9+'[2]7100'!H9+'[1]7100'!H9+'[3]7100'!H9+'[4]7100'!H9</f>
        <v>948533.1999081969</v>
      </c>
      <c r="H96" s="3"/>
      <c r="I96" s="3"/>
      <c r="J96" s="3"/>
      <c r="K96" s="3"/>
    </row>
    <row r="97" spans="1:11" s="34" customFormat="1" ht="21" customHeight="1" hidden="1">
      <c r="A97" s="104"/>
      <c r="B97" s="170" t="s">
        <v>268</v>
      </c>
      <c r="C97" s="127">
        <f>'[10]7100'!D10+'[2]7100'!D10+'[1]7100'!D10+'[3]7100'!D10+'[4]7100'!D10</f>
        <v>143254309.79534638</v>
      </c>
      <c r="D97" s="127">
        <f>'[10]7100'!E10+'[2]7100'!E10+'[1]7100'!E10+'[3]7100'!E10+'[4]7100'!E10</f>
        <v>-719838.4669468584</v>
      </c>
      <c r="E97" s="127">
        <f>'[10]7100'!F10+'[2]7100'!F10+'[1]7100'!F10+'[3]7100'!F10+'[4]7100'!F10</f>
        <v>142534471.31839952</v>
      </c>
      <c r="F97" s="127">
        <f>'[10]7100'!G10+'[2]7100'!G10+'[1]7100'!G10+'[3]7100'!G10+'[4]7100'!G10</f>
        <v>140392961.98468155</v>
      </c>
      <c r="G97" s="127">
        <f>'[10]7100'!H10+'[2]7100'!H10+'[1]7100'!H10+'[3]7100'!H10+'[4]7100'!H10</f>
        <v>2141509.333717972</v>
      </c>
      <c r="H97" s="3"/>
      <c r="I97" s="3"/>
      <c r="J97" s="3"/>
      <c r="K97" s="3"/>
    </row>
    <row r="98" spans="1:11" s="34" customFormat="1" ht="21" customHeight="1" hidden="1">
      <c r="A98" s="104"/>
      <c r="B98" s="170" t="s">
        <v>269</v>
      </c>
      <c r="C98" s="127">
        <f>'[10]7100'!D11+'[2]7100'!D11+'[1]7100'!D11+'[3]7100'!D11+'[4]7100'!D11</f>
        <v>6879059.76464366</v>
      </c>
      <c r="D98" s="127">
        <f>'[10]7100'!E11+'[2]7100'!E11+'[1]7100'!E11+'[3]7100'!E11+'[4]7100'!E11</f>
        <v>0</v>
      </c>
      <c r="E98" s="127">
        <f>'[10]7100'!F11+'[2]7100'!F11+'[1]7100'!F11+'[3]7100'!F11+'[4]7100'!F11</f>
        <v>6879059.76464366</v>
      </c>
      <c r="F98" s="127">
        <f>'[10]7100'!G11+'[2]7100'!G11+'[1]7100'!G11+'[3]7100'!G11+'[4]7100'!G11</f>
        <v>6879059.76464366</v>
      </c>
      <c r="G98" s="127">
        <f>'[10]7100'!H11+'[2]7100'!H11+'[1]7100'!H11+'[3]7100'!H11+'[4]7100'!H11</f>
        <v>0</v>
      </c>
      <c r="H98" s="3"/>
      <c r="I98" s="3"/>
      <c r="J98" s="3"/>
      <c r="K98" s="3"/>
    </row>
    <row r="99" spans="1:11" s="34" customFormat="1" ht="21" customHeight="1" hidden="1">
      <c r="A99" s="104"/>
      <c r="B99" s="170" t="s">
        <v>270</v>
      </c>
      <c r="C99" s="127">
        <f>'[10]7100'!D12+'[2]7100'!D12+'[1]7100'!D12+'[3]7100'!D12+'[4]7100'!D12</f>
        <v>0</v>
      </c>
      <c r="D99" s="127">
        <f>'[10]7100'!E12+'[2]7100'!E12+'[1]7100'!E12+'[3]7100'!E12+'[4]7100'!E12</f>
        <v>0</v>
      </c>
      <c r="E99" s="127">
        <f>'[10]7100'!F12+'[2]7100'!F12+'[1]7100'!F12+'[3]7100'!F12+'[4]7100'!F12</f>
        <v>0</v>
      </c>
      <c r="F99" s="127">
        <f>'[10]7100'!G12+'[2]7100'!G12+'[1]7100'!G12+'[3]7100'!G12+'[4]7100'!G12</f>
        <v>0</v>
      </c>
      <c r="G99" s="127">
        <f>'[10]7100'!H12+'[2]7100'!H12+'[1]7100'!H12+'[3]7100'!H12+'[4]7100'!H12</f>
        <v>0</v>
      </c>
      <c r="H99" s="3"/>
      <c r="I99" s="3"/>
      <c r="J99" s="3"/>
      <c r="K99" s="3"/>
    </row>
    <row r="100" spans="1:11" s="34" customFormat="1" ht="21" customHeight="1" hidden="1" thickBot="1">
      <c r="A100" s="104"/>
      <c r="B100" s="171" t="s">
        <v>361</v>
      </c>
      <c r="C100" s="172">
        <f>SUM(C92:C99)</f>
        <v>890006128.6874073</v>
      </c>
      <c r="D100" s="172">
        <f>SUM(D92:D99)</f>
        <v>-8752665.059514262</v>
      </c>
      <c r="E100" s="172">
        <f>SUM(E92:E99)</f>
        <v>881253463.6178931</v>
      </c>
      <c r="F100" s="172">
        <f>SUM(F92:F99)</f>
        <v>877251922.3545294</v>
      </c>
      <c r="G100" s="173">
        <f>SUM(G92:G99)</f>
        <v>4001541.2633636687</v>
      </c>
      <c r="H100" s="3"/>
      <c r="I100" s="3"/>
      <c r="J100" s="3"/>
      <c r="K100" s="3"/>
    </row>
    <row r="101" spans="1:11" s="34" customFormat="1" ht="21" customHeight="1" hidden="1">
      <c r="A101" s="104"/>
      <c r="B101" s="3"/>
      <c r="C101" s="3"/>
      <c r="D101" s="3"/>
      <c r="E101" s="3"/>
      <c r="F101" s="3"/>
      <c r="G101" s="3"/>
      <c r="H101" s="3"/>
      <c r="I101" s="3"/>
      <c r="J101" s="3"/>
      <c r="K101" s="3"/>
    </row>
    <row r="102" spans="1:11" s="34" customFormat="1" ht="21" customHeight="1" hidden="1" thickBot="1">
      <c r="A102" s="104"/>
      <c r="B102" s="3"/>
      <c r="C102" s="3"/>
      <c r="D102" s="3"/>
      <c r="E102" s="3"/>
      <c r="F102" s="3"/>
      <c r="G102" s="3"/>
      <c r="H102" s="3"/>
      <c r="I102" s="3"/>
      <c r="J102" s="3"/>
      <c r="K102" s="3"/>
    </row>
    <row r="103" spans="1:11" s="34" customFormat="1" ht="21" customHeight="1" hidden="1">
      <c r="A103" s="104"/>
      <c r="B103" s="223" t="s">
        <v>374</v>
      </c>
      <c r="C103" s="226" t="s">
        <v>362</v>
      </c>
      <c r="D103" s="226" t="s">
        <v>363</v>
      </c>
      <c r="E103" s="237" t="s">
        <v>364</v>
      </c>
      <c r="F103" s="237" t="s">
        <v>365</v>
      </c>
      <c r="G103" s="226" t="s">
        <v>366</v>
      </c>
      <c r="H103" s="226" t="s">
        <v>367</v>
      </c>
      <c r="I103" s="226" t="s">
        <v>368</v>
      </c>
      <c r="J103" s="226" t="s">
        <v>369</v>
      </c>
      <c r="K103" s="221" t="s">
        <v>370</v>
      </c>
    </row>
    <row r="104" spans="1:11" s="34" customFormat="1" ht="21" customHeight="1" hidden="1">
      <c r="A104" s="104"/>
      <c r="B104" s="224"/>
      <c r="C104" s="227"/>
      <c r="D104" s="227"/>
      <c r="E104" s="238"/>
      <c r="F104" s="238"/>
      <c r="G104" s="227"/>
      <c r="H104" s="227"/>
      <c r="I104" s="227"/>
      <c r="J104" s="227"/>
      <c r="K104" s="222"/>
    </row>
    <row r="105" spans="1:11" s="34" customFormat="1" ht="21" customHeight="1" hidden="1">
      <c r="A105" s="104"/>
      <c r="B105" s="225"/>
      <c r="C105" s="165" t="s">
        <v>259</v>
      </c>
      <c r="D105" s="165" t="s">
        <v>255</v>
      </c>
      <c r="E105" s="165" t="s">
        <v>256</v>
      </c>
      <c r="F105" s="165" t="s">
        <v>257</v>
      </c>
      <c r="G105" s="165" t="s">
        <v>258</v>
      </c>
      <c r="H105" s="165" t="s">
        <v>260</v>
      </c>
      <c r="I105" s="165" t="s">
        <v>261</v>
      </c>
      <c r="J105" s="165" t="s">
        <v>262</v>
      </c>
      <c r="K105" s="165" t="s">
        <v>371</v>
      </c>
    </row>
    <row r="106" spans="1:21" s="34" customFormat="1" ht="21" customHeight="1" hidden="1">
      <c r="A106" s="104"/>
      <c r="B106" s="168" t="s">
        <v>277</v>
      </c>
      <c r="C106" s="127">
        <f>'[10]7100'!D19+'[2]7100'!D19+'[1]7100'!D19+'[3]7100'!D19+'[4]7100'!D19</f>
        <v>181556523.64982632</v>
      </c>
      <c r="D106" s="127">
        <f>'[10]7100'!E19+'[2]7100'!E19+'[1]7100'!E19+'[3]7100'!E19+'[4]7100'!E19</f>
        <v>0</v>
      </c>
      <c r="E106" s="127">
        <f>'[10]7100'!F19+'[2]7100'!F19+'[1]7100'!F19+'[3]7100'!F19+'[4]7100'!F19</f>
        <v>92222664.51504333</v>
      </c>
      <c r="F106" s="127">
        <f>'[10]7100'!G19+'[2]7100'!G19+'[1]7100'!G19+'[3]7100'!G19+'[4]7100'!G19</f>
        <v>0</v>
      </c>
      <c r="G106" s="127">
        <f>'[10]7100'!H19+'[2]7100'!H19+'[1]7100'!H19+'[3]7100'!H19+'[4]7100'!H19</f>
        <v>89333859.13478298</v>
      </c>
      <c r="H106" s="127">
        <f>'[10]7100'!I19+'[2]7100'!I19+'[1]7100'!I19+'[3]7100'!I19+'[4]7100'!I19</f>
        <v>9052984.824444365</v>
      </c>
      <c r="I106" s="127">
        <f>'[10]7100'!J19+'[2]7100'!J19+'[1]7100'!J19+'[3]7100'!J19+'[4]7100'!J19</f>
        <v>0</v>
      </c>
      <c r="J106" s="127">
        <f>'[10]7100'!K19+'[2]7100'!K19+'[1]7100'!K19+'[3]7100'!K19+'[4]7100'!K19</f>
        <v>0</v>
      </c>
      <c r="K106" s="127">
        <f>'[10]7100'!L19+'[2]7100'!L19+'[1]7100'!L19+'[3]7100'!L19+'[4]7100'!L19</f>
        <v>80280874.31033862</v>
      </c>
      <c r="L106" s="127">
        <f>'[10]7100'!M19+'[2]7100'!M19+'[1]7100'!M19+'[3]7100'!M19+'[4]7100'!M19</f>
        <v>0</v>
      </c>
      <c r="M106" s="127">
        <f>'[10]7100'!N19+'[2]7100'!N19+'[1]7100'!N19+'[3]7100'!N19+'[4]7100'!N19</f>
        <v>0</v>
      </c>
      <c r="N106" s="127">
        <f>'[10]7100'!O19+'[2]7100'!O19+'[1]7100'!O19+'[3]7100'!O19+'[4]7100'!O19</f>
        <v>0</v>
      </c>
      <c r="O106" s="127">
        <f>'[10]7100'!P19+'[2]7100'!P19+'[1]7100'!P19+'[3]7100'!P19+'[4]7100'!P19</f>
        <v>0</v>
      </c>
      <c r="P106" s="127">
        <f>'[10]7100'!Q19+'[2]7100'!Q19+'[1]7100'!Q19+'[3]7100'!Q19+'[4]7100'!Q19</f>
        <v>0</v>
      </c>
      <c r="Q106" s="127">
        <f>'[10]7100'!R19+'[2]7100'!R19+'[1]7100'!R19+'[3]7100'!R19+'[4]7100'!R19</f>
        <v>0</v>
      </c>
      <c r="R106" s="127">
        <f>'[10]7100'!S19+'[2]7100'!S19+'[1]7100'!S19+'[3]7100'!S19+'[4]7100'!S19</f>
        <v>0</v>
      </c>
      <c r="S106" s="127">
        <f>'[10]7100'!T19+'[2]7100'!T19+'[1]7100'!T19+'[3]7100'!T19+'[4]7100'!T19</f>
        <v>0</v>
      </c>
      <c r="T106" s="127">
        <f>'[10]7100'!U19+'[2]7100'!U19+'[1]7100'!U19+'[3]7100'!U19+'[4]7100'!U19</f>
        <v>0</v>
      </c>
      <c r="U106" s="127">
        <f>'[10]7100'!V19+'[2]7100'!V19+'[1]7100'!V19+'[3]7100'!V19+'[4]7100'!V19</f>
        <v>0</v>
      </c>
    </row>
    <row r="107" spans="1:21" s="34" customFormat="1" ht="21" customHeight="1" hidden="1">
      <c r="A107" s="104"/>
      <c r="B107" s="170" t="s">
        <v>278</v>
      </c>
      <c r="C107" s="127">
        <f>'[10]7100'!D20+'[2]7100'!D20+'[1]7100'!D20+'[3]7100'!D20+'[4]7100'!D20</f>
        <v>67379586.25124711</v>
      </c>
      <c r="D107" s="127">
        <f>'[10]7100'!E20+'[2]7100'!E20+'[1]7100'!E20+'[3]7100'!E20+'[4]7100'!E20</f>
        <v>0</v>
      </c>
      <c r="E107" s="127">
        <f>'[10]7100'!F20+'[2]7100'!F20+'[1]7100'!F20+'[3]7100'!F20+'[4]7100'!F20</f>
        <v>8470444.43643095</v>
      </c>
      <c r="F107" s="127">
        <f>'[10]7100'!G20+'[2]7100'!G20+'[1]7100'!G20+'[3]7100'!G20+'[4]7100'!G20</f>
        <v>0</v>
      </c>
      <c r="G107" s="127">
        <f>'[10]7100'!H20+'[2]7100'!H20+'[1]7100'!H20+'[3]7100'!H20+'[4]7100'!H20</f>
        <v>58909141.81481616</v>
      </c>
      <c r="H107" s="127">
        <f>'[10]7100'!I20+'[2]7100'!I20+'[1]7100'!I20+'[3]7100'!I20+'[4]7100'!I20</f>
        <v>17427695.31090356</v>
      </c>
      <c r="I107" s="127">
        <f>'[10]7100'!J20+'[2]7100'!J20+'[1]7100'!J20+'[3]7100'!J20+'[4]7100'!J20</f>
        <v>0</v>
      </c>
      <c r="J107" s="127">
        <f>'[10]7100'!K20+'[2]7100'!K20+'[1]7100'!K20+'[3]7100'!K20+'[4]7100'!K20</f>
        <v>0</v>
      </c>
      <c r="K107" s="127">
        <f>'[10]7100'!L20+'[2]7100'!L20+'[1]7100'!L20+'[3]7100'!L20+'[4]7100'!L20</f>
        <v>41481446.5039126</v>
      </c>
      <c r="L107" s="127">
        <f>'[10]7100'!M20+'[2]7100'!M20+'[1]7100'!M20+'[3]7100'!M20+'[4]7100'!M20</f>
        <v>0</v>
      </c>
      <c r="M107" s="127">
        <f>'[10]7100'!N20+'[2]7100'!N20+'[1]7100'!N20+'[3]7100'!N20+'[4]7100'!N20</f>
        <v>0</v>
      </c>
      <c r="N107" s="127">
        <f>'[10]7100'!O20+'[2]7100'!O20+'[1]7100'!O20+'[3]7100'!O20+'[4]7100'!O20</f>
        <v>0</v>
      </c>
      <c r="O107" s="127">
        <f>'[10]7100'!P20+'[2]7100'!P20+'[1]7100'!P20+'[3]7100'!P20+'[4]7100'!P20</f>
        <v>0</v>
      </c>
      <c r="P107" s="127">
        <f>'[10]7100'!Q20+'[2]7100'!Q20+'[1]7100'!Q20+'[3]7100'!Q20+'[4]7100'!Q20</f>
        <v>0</v>
      </c>
      <c r="Q107" s="127">
        <f>'[10]7100'!R20+'[2]7100'!R20+'[1]7100'!R20+'[3]7100'!R20+'[4]7100'!R20</f>
        <v>0</v>
      </c>
      <c r="R107" s="127">
        <f>'[10]7100'!S20+'[2]7100'!S20+'[1]7100'!S20+'[3]7100'!S20+'[4]7100'!S20</f>
        <v>0</v>
      </c>
      <c r="S107" s="127">
        <f>'[10]7100'!T20+'[2]7100'!T20+'[1]7100'!T20+'[3]7100'!T20+'[4]7100'!T20</f>
        <v>0</v>
      </c>
      <c r="T107" s="127">
        <f>'[10]7100'!U20+'[2]7100'!U20+'[1]7100'!U20+'[3]7100'!U20+'[4]7100'!U20</f>
        <v>0</v>
      </c>
      <c r="U107" s="127">
        <f>'[10]7100'!V20+'[2]7100'!V20+'[1]7100'!V20+'[3]7100'!V20+'[4]7100'!V20</f>
        <v>0</v>
      </c>
    </row>
    <row r="108" spans="1:21" s="34" customFormat="1" ht="21" customHeight="1" hidden="1">
      <c r="A108" s="104"/>
      <c r="B108" s="170" t="s">
        <v>279</v>
      </c>
      <c r="C108" s="127">
        <f>'[10]7100'!D21+'[2]7100'!D21+'[1]7100'!D21+'[3]7100'!D21+'[4]7100'!D21</f>
        <v>102110610.07536764</v>
      </c>
      <c r="D108" s="127">
        <f>'[10]7100'!E21+'[2]7100'!E21+'[1]7100'!E21+'[3]7100'!E21+'[4]7100'!E21</f>
        <v>0</v>
      </c>
      <c r="E108" s="127">
        <f>'[10]7100'!F21+'[2]7100'!F21+'[1]7100'!F21+'[3]7100'!F21+'[4]7100'!F21</f>
        <v>23357908.49590711</v>
      </c>
      <c r="F108" s="127">
        <f>'[10]7100'!G21+'[2]7100'!G21+'[1]7100'!G21+'[3]7100'!G21+'[4]7100'!G21</f>
        <v>0</v>
      </c>
      <c r="G108" s="127">
        <f>'[10]7100'!H21+'[2]7100'!H21+'[1]7100'!H21+'[3]7100'!H21+'[4]7100'!H21</f>
        <v>78752701.57946053</v>
      </c>
      <c r="H108" s="127">
        <f>'[10]7100'!I21+'[2]7100'!I21+'[1]7100'!I21+'[3]7100'!I21+'[4]7100'!I21</f>
        <v>17580609.79138245</v>
      </c>
      <c r="I108" s="127">
        <f>'[10]7100'!J21+'[2]7100'!J21+'[1]7100'!J21+'[3]7100'!J21+'[4]7100'!J21</f>
        <v>9829.42</v>
      </c>
      <c r="J108" s="127">
        <f>'[10]7100'!K21+'[2]7100'!K21+'[1]7100'!K21+'[3]7100'!K21+'[4]7100'!K21</f>
        <v>0</v>
      </c>
      <c r="K108" s="127">
        <f>'[10]7100'!L21+'[2]7100'!L21+'[1]7100'!L21+'[3]7100'!L21+'[4]7100'!L21</f>
        <v>61162262.358078085</v>
      </c>
      <c r="L108" s="127">
        <f>'[10]7100'!M21+'[2]7100'!M21+'[1]7100'!M21+'[3]7100'!M21+'[4]7100'!M21</f>
        <v>0</v>
      </c>
      <c r="M108" s="127">
        <f>'[10]7100'!N21+'[2]7100'!N21+'[1]7100'!N21+'[3]7100'!N21+'[4]7100'!N21</f>
        <v>0</v>
      </c>
      <c r="N108" s="127">
        <f>'[10]7100'!O21+'[2]7100'!O21+'[1]7100'!O21+'[3]7100'!O21+'[4]7100'!O21</f>
        <v>0</v>
      </c>
      <c r="O108" s="127">
        <f>'[10]7100'!P21+'[2]7100'!P21+'[1]7100'!P21+'[3]7100'!P21+'[4]7100'!P21</f>
        <v>0</v>
      </c>
      <c r="P108" s="127">
        <f>'[10]7100'!Q21+'[2]7100'!Q21+'[1]7100'!Q21+'[3]7100'!Q21+'[4]7100'!Q21</f>
        <v>0</v>
      </c>
      <c r="Q108" s="127">
        <f>'[10]7100'!R21+'[2]7100'!R21+'[1]7100'!R21+'[3]7100'!R21+'[4]7100'!R21</f>
        <v>0</v>
      </c>
      <c r="R108" s="127">
        <f>'[10]7100'!S21+'[2]7100'!S21+'[1]7100'!S21+'[3]7100'!S21+'[4]7100'!S21</f>
        <v>0</v>
      </c>
      <c r="S108" s="127">
        <f>'[10]7100'!T21+'[2]7100'!T21+'[1]7100'!T21+'[3]7100'!T21+'[4]7100'!T21</f>
        <v>0</v>
      </c>
      <c r="T108" s="127">
        <f>'[10]7100'!U21+'[2]7100'!U21+'[1]7100'!U21+'[3]7100'!U21+'[4]7100'!U21</f>
        <v>0</v>
      </c>
      <c r="U108" s="127">
        <f>'[10]7100'!V21+'[2]7100'!V21+'[1]7100'!V21+'[3]7100'!V21+'[4]7100'!V21</f>
        <v>0</v>
      </c>
    </row>
    <row r="109" spans="1:21" s="34" customFormat="1" ht="21" customHeight="1" hidden="1">
      <c r="A109" s="104"/>
      <c r="B109" s="170" t="s">
        <v>266</v>
      </c>
      <c r="C109" s="127">
        <f>'[10]7100'!D22+'[2]7100'!D22+'[1]7100'!D22+'[3]7100'!D22+'[4]7100'!D22</f>
        <v>1172464404.4763703</v>
      </c>
      <c r="D109" s="127">
        <f>'[10]7100'!E22+'[2]7100'!E22+'[1]7100'!E22+'[3]7100'!E22+'[4]7100'!E22</f>
        <v>0</v>
      </c>
      <c r="E109" s="127">
        <f>'[10]7100'!F22+'[2]7100'!F22+'[1]7100'!F22+'[3]7100'!F22+'[4]7100'!F22</f>
        <v>73599202.89567631</v>
      </c>
      <c r="F109" s="127">
        <f>'[10]7100'!G22+'[2]7100'!G22+'[1]7100'!G22+'[3]7100'!G22+'[4]7100'!G22</f>
        <v>0</v>
      </c>
      <c r="G109" s="127">
        <f>'[10]7100'!H22+'[2]7100'!H22+'[1]7100'!H22+'[3]7100'!H22+'[4]7100'!H22</f>
        <v>1098865201.580694</v>
      </c>
      <c r="H109" s="127">
        <f>'[10]7100'!I22+'[2]7100'!I22+'[1]7100'!I22+'[3]7100'!I22+'[4]7100'!I22</f>
        <v>134659624.83745834</v>
      </c>
      <c r="I109" s="127">
        <f>'[10]7100'!J22+'[2]7100'!J22+'[1]7100'!J22+'[3]7100'!J22+'[4]7100'!J22</f>
        <v>0</v>
      </c>
      <c r="J109" s="127">
        <f>'[10]7100'!K22+'[2]7100'!K22+'[1]7100'!K22+'[3]7100'!K22+'[4]7100'!K22</f>
        <v>0</v>
      </c>
      <c r="K109" s="127">
        <f>'[10]7100'!L22+'[2]7100'!L22+'[1]7100'!L22+'[3]7100'!L22+'[4]7100'!L22</f>
        <v>964205576.7432356</v>
      </c>
      <c r="L109" s="127">
        <f>'[10]7100'!M22+'[2]7100'!M22+'[1]7100'!M22+'[3]7100'!M22+'[4]7100'!M22</f>
        <v>0</v>
      </c>
      <c r="M109" s="127">
        <f>'[10]7100'!N22+'[2]7100'!N22+'[1]7100'!N22+'[3]7100'!N22+'[4]7100'!N22</f>
        <v>0</v>
      </c>
      <c r="N109" s="127">
        <f>'[10]7100'!O22+'[2]7100'!O22+'[1]7100'!O22+'[3]7100'!O22+'[4]7100'!O22</f>
        <v>0</v>
      </c>
      <c r="O109" s="127">
        <f>'[10]7100'!P22+'[2]7100'!P22+'[1]7100'!P22+'[3]7100'!P22+'[4]7100'!P22</f>
        <v>0</v>
      </c>
      <c r="P109" s="127">
        <f>'[10]7100'!Q22+'[2]7100'!Q22+'[1]7100'!Q22+'[3]7100'!Q22+'[4]7100'!Q22</f>
        <v>0</v>
      </c>
      <c r="Q109" s="127">
        <f>'[10]7100'!R22+'[2]7100'!R22+'[1]7100'!R22+'[3]7100'!R22+'[4]7100'!R22</f>
        <v>0</v>
      </c>
      <c r="R109" s="127">
        <f>'[10]7100'!S22+'[2]7100'!S22+'[1]7100'!S22+'[3]7100'!S22+'[4]7100'!S22</f>
        <v>0</v>
      </c>
      <c r="S109" s="127">
        <f>'[10]7100'!T22+'[2]7100'!T22+'[1]7100'!T22+'[3]7100'!T22+'[4]7100'!T22</f>
        <v>0</v>
      </c>
      <c r="T109" s="127">
        <f>'[10]7100'!U22+'[2]7100'!U22+'[1]7100'!U22+'[3]7100'!U22+'[4]7100'!U22</f>
        <v>0</v>
      </c>
      <c r="U109" s="127">
        <f>'[10]7100'!V22+'[2]7100'!V22+'[1]7100'!V22+'[3]7100'!V22+'[4]7100'!V22</f>
        <v>0</v>
      </c>
    </row>
    <row r="110" spans="1:21" s="34" customFormat="1" ht="21" customHeight="1" hidden="1">
      <c r="A110" s="104"/>
      <c r="B110" s="170" t="s">
        <v>280</v>
      </c>
      <c r="C110" s="127">
        <f>'[10]7100'!D23+'[2]7100'!D23+'[1]7100'!D23+'[3]7100'!D23+'[4]7100'!D23</f>
        <v>1762345.4987693678</v>
      </c>
      <c r="D110" s="127">
        <f>'[10]7100'!E23+'[2]7100'!E23+'[1]7100'!E23+'[3]7100'!E23+'[4]7100'!E23</f>
        <v>0</v>
      </c>
      <c r="E110" s="127">
        <f>'[10]7100'!F23+'[2]7100'!F23+'[1]7100'!F23+'[3]7100'!F23+'[4]7100'!F23</f>
        <v>491026.88928155013</v>
      </c>
      <c r="F110" s="127">
        <f>'[10]7100'!G23+'[2]7100'!G23+'[1]7100'!G23+'[3]7100'!G23+'[4]7100'!G23</f>
        <v>0</v>
      </c>
      <c r="G110" s="127">
        <f>'[10]7100'!H23+'[2]7100'!H23+'[1]7100'!H23+'[3]7100'!H23+'[4]7100'!H23</f>
        <v>1271318.6094878176</v>
      </c>
      <c r="H110" s="127">
        <f>'[10]7100'!I23+'[2]7100'!I23+'[1]7100'!I23+'[3]7100'!I23+'[4]7100'!I23</f>
        <v>950516.5327443414</v>
      </c>
      <c r="I110" s="127">
        <f>'[10]7100'!J23+'[2]7100'!J23+'[1]7100'!J23+'[3]7100'!J23+'[4]7100'!J23</f>
        <v>0</v>
      </c>
      <c r="J110" s="127">
        <f>'[10]7100'!K23+'[2]7100'!K23+'[1]7100'!K23+'[3]7100'!K23+'[4]7100'!K23</f>
        <v>0</v>
      </c>
      <c r="K110" s="127">
        <f>'[10]7100'!L23+'[2]7100'!L23+'[1]7100'!L23+'[3]7100'!L23+'[4]7100'!L23</f>
        <v>320802.0767434761</v>
      </c>
      <c r="L110" s="127">
        <f>'[10]7100'!M23+'[2]7100'!M23+'[1]7100'!M23+'[3]7100'!M23+'[4]7100'!M23</f>
        <v>0</v>
      </c>
      <c r="M110" s="127">
        <f>'[10]7100'!N23+'[2]7100'!N23+'[1]7100'!N23+'[3]7100'!N23+'[4]7100'!N23</f>
        <v>0</v>
      </c>
      <c r="N110" s="127">
        <f>'[10]7100'!O23+'[2]7100'!O23+'[1]7100'!O23+'[3]7100'!O23+'[4]7100'!O23</f>
        <v>0</v>
      </c>
      <c r="O110" s="127">
        <f>'[10]7100'!P23+'[2]7100'!P23+'[1]7100'!P23+'[3]7100'!P23+'[4]7100'!P23</f>
        <v>0</v>
      </c>
      <c r="P110" s="127">
        <f>'[10]7100'!Q23+'[2]7100'!Q23+'[1]7100'!Q23+'[3]7100'!Q23+'[4]7100'!Q23</f>
        <v>0</v>
      </c>
      <c r="Q110" s="127">
        <f>'[10]7100'!R23+'[2]7100'!R23+'[1]7100'!R23+'[3]7100'!R23+'[4]7100'!R23</f>
        <v>0</v>
      </c>
      <c r="R110" s="127">
        <f>'[10]7100'!S23+'[2]7100'!S23+'[1]7100'!S23+'[3]7100'!S23+'[4]7100'!S23</f>
        <v>0</v>
      </c>
      <c r="S110" s="127">
        <f>'[10]7100'!T23+'[2]7100'!T23+'[1]7100'!T23+'[3]7100'!T23+'[4]7100'!T23</f>
        <v>0</v>
      </c>
      <c r="T110" s="127">
        <f>'[10]7100'!U23+'[2]7100'!U23+'[1]7100'!U23+'[3]7100'!U23+'[4]7100'!U23</f>
        <v>0</v>
      </c>
      <c r="U110" s="127">
        <f>'[10]7100'!V23+'[2]7100'!V23+'[1]7100'!V23+'[3]7100'!V23+'[4]7100'!V23</f>
        <v>0</v>
      </c>
    </row>
    <row r="111" spans="1:21" s="34" customFormat="1" ht="21" customHeight="1" hidden="1">
      <c r="A111" s="104"/>
      <c r="B111" s="170" t="s">
        <v>281</v>
      </c>
      <c r="C111" s="127">
        <f>'[10]7100'!D24+'[2]7100'!D24+'[1]7100'!D24+'[3]7100'!D24+'[4]7100'!D24</f>
        <v>0</v>
      </c>
      <c r="D111" s="127">
        <f>'[10]7100'!E24+'[2]7100'!E24+'[1]7100'!E24+'[3]7100'!E24+'[4]7100'!E24</f>
        <v>0</v>
      </c>
      <c r="E111" s="127">
        <f>'[10]7100'!F24+'[2]7100'!F24+'[1]7100'!F24+'[3]7100'!F24+'[4]7100'!F24</f>
        <v>0</v>
      </c>
      <c r="F111" s="127">
        <f>'[10]7100'!G24+'[2]7100'!G24+'[1]7100'!G24+'[3]7100'!G24+'[4]7100'!G24</f>
        <v>0</v>
      </c>
      <c r="G111" s="127">
        <f>'[10]7100'!H24+'[2]7100'!H24+'[1]7100'!H24+'[3]7100'!H24+'[4]7100'!H24</f>
        <v>0</v>
      </c>
      <c r="H111" s="127">
        <f>'[10]7100'!I24+'[2]7100'!I24+'[1]7100'!I24+'[3]7100'!I24+'[4]7100'!I24</f>
        <v>0</v>
      </c>
      <c r="I111" s="127">
        <f>'[10]7100'!J24+'[2]7100'!J24+'[1]7100'!J24+'[3]7100'!J24+'[4]7100'!J24</f>
        <v>0</v>
      </c>
      <c r="J111" s="127">
        <f>'[10]7100'!K24+'[2]7100'!K24+'[1]7100'!K24+'[3]7100'!K24+'[4]7100'!K24</f>
        <v>0</v>
      </c>
      <c r="K111" s="127">
        <f>'[10]7100'!L24+'[2]7100'!L24+'[1]7100'!L24+'[3]7100'!L24+'[4]7100'!L24</f>
        <v>0</v>
      </c>
      <c r="L111" s="127">
        <f>'[10]7100'!M24+'[2]7100'!M24+'[1]7100'!M24+'[3]7100'!M24+'[4]7100'!M24</f>
        <v>0</v>
      </c>
      <c r="M111" s="127">
        <f>'[10]7100'!N24+'[2]7100'!N24+'[1]7100'!N24+'[3]7100'!N24+'[4]7100'!N24</f>
        <v>0</v>
      </c>
      <c r="N111" s="127">
        <f>'[10]7100'!O24+'[2]7100'!O24+'[1]7100'!O24+'[3]7100'!O24+'[4]7100'!O24</f>
        <v>0</v>
      </c>
      <c r="O111" s="127">
        <f>'[10]7100'!P24+'[2]7100'!P24+'[1]7100'!P24+'[3]7100'!P24+'[4]7100'!P24</f>
        <v>0</v>
      </c>
      <c r="P111" s="127">
        <f>'[10]7100'!Q24+'[2]7100'!Q24+'[1]7100'!Q24+'[3]7100'!Q24+'[4]7100'!Q24</f>
        <v>0</v>
      </c>
      <c r="Q111" s="127">
        <f>'[10]7100'!R24+'[2]7100'!R24+'[1]7100'!R24+'[3]7100'!R24+'[4]7100'!R24</f>
        <v>0</v>
      </c>
      <c r="R111" s="127">
        <f>'[10]7100'!S24+'[2]7100'!S24+'[1]7100'!S24+'[3]7100'!S24+'[4]7100'!S24</f>
        <v>0</v>
      </c>
      <c r="S111" s="127">
        <f>'[10]7100'!T24+'[2]7100'!T24+'[1]7100'!T24+'[3]7100'!T24+'[4]7100'!T24</f>
        <v>0</v>
      </c>
      <c r="T111" s="127">
        <f>'[10]7100'!U24+'[2]7100'!U24+'[1]7100'!U24+'[3]7100'!U24+'[4]7100'!U24</f>
        <v>0</v>
      </c>
      <c r="U111" s="127">
        <f>'[10]7100'!V24+'[2]7100'!V24+'[1]7100'!V24+'[3]7100'!V24+'[4]7100'!V24</f>
        <v>0</v>
      </c>
    </row>
    <row r="112" spans="1:21" s="34" customFormat="1" ht="21" customHeight="1" hidden="1">
      <c r="A112" s="104"/>
      <c r="B112" s="170" t="s">
        <v>268</v>
      </c>
      <c r="C112" s="127">
        <f>'[10]7100'!D25+'[2]7100'!D25+'[1]7100'!D25+'[3]7100'!D25+'[4]7100'!D25</f>
        <v>619618262.8792396</v>
      </c>
      <c r="D112" s="127">
        <f>'[10]7100'!E25+'[2]7100'!E25+'[1]7100'!E25+'[3]7100'!E25+'[4]7100'!E25</f>
        <v>0</v>
      </c>
      <c r="E112" s="127">
        <f>'[10]7100'!F25+'[2]7100'!F25+'[1]7100'!F25+'[3]7100'!F25+'[4]7100'!F25</f>
        <v>829468.8255021457</v>
      </c>
      <c r="F112" s="127">
        <f>'[10]7100'!G25+'[2]7100'!G25+'[1]7100'!G25+'[3]7100'!G25+'[4]7100'!G25</f>
        <v>0</v>
      </c>
      <c r="G112" s="127">
        <f>'[10]7100'!H25+'[2]7100'!H25+'[1]7100'!H25+'[3]7100'!H25+'[4]7100'!H25</f>
        <v>618788794.0537374</v>
      </c>
      <c r="H112" s="127">
        <f>'[10]7100'!I25+'[2]7100'!I25+'[1]7100'!I25+'[3]7100'!I25+'[4]7100'!I25</f>
        <v>120092414.09545793</v>
      </c>
      <c r="I112" s="127">
        <f>'[10]7100'!J25+'[2]7100'!J25+'[1]7100'!J25+'[3]7100'!J25+'[4]7100'!J25</f>
        <v>0</v>
      </c>
      <c r="J112" s="127">
        <f>'[10]7100'!K25+'[2]7100'!K25+'[1]7100'!K25+'[3]7100'!K25+'[4]7100'!K25</f>
        <v>0</v>
      </c>
      <c r="K112" s="127">
        <f>'[10]7100'!L25+'[2]7100'!L25+'[1]7100'!L25+'[3]7100'!L25+'[4]7100'!L25</f>
        <v>498696379.95827955</v>
      </c>
      <c r="L112" s="127">
        <f>'[10]7100'!M25+'[2]7100'!M25+'[1]7100'!M25+'[3]7100'!M25+'[4]7100'!M25</f>
        <v>0</v>
      </c>
      <c r="M112" s="127">
        <f>'[10]7100'!N25+'[2]7100'!N25+'[1]7100'!N25+'[3]7100'!N25+'[4]7100'!N25</f>
        <v>0</v>
      </c>
      <c r="N112" s="127">
        <f>'[10]7100'!O25+'[2]7100'!O25+'[1]7100'!O25+'[3]7100'!O25+'[4]7100'!O25</f>
        <v>0</v>
      </c>
      <c r="O112" s="127">
        <f>'[10]7100'!P25+'[2]7100'!P25+'[1]7100'!P25+'[3]7100'!P25+'[4]7100'!P25</f>
        <v>0</v>
      </c>
      <c r="P112" s="127">
        <f>'[10]7100'!Q25+'[2]7100'!Q25+'[1]7100'!Q25+'[3]7100'!Q25+'[4]7100'!Q25</f>
        <v>0</v>
      </c>
      <c r="Q112" s="127">
        <f>'[10]7100'!R25+'[2]7100'!R25+'[1]7100'!R25+'[3]7100'!R25+'[4]7100'!R25</f>
        <v>0</v>
      </c>
      <c r="R112" s="127">
        <f>'[10]7100'!S25+'[2]7100'!S25+'[1]7100'!S25+'[3]7100'!S25+'[4]7100'!S25</f>
        <v>0</v>
      </c>
      <c r="S112" s="127">
        <f>'[10]7100'!T25+'[2]7100'!T25+'[1]7100'!T25+'[3]7100'!T25+'[4]7100'!T25</f>
        <v>0</v>
      </c>
      <c r="T112" s="127">
        <f>'[10]7100'!U25+'[2]7100'!U25+'[1]7100'!U25+'[3]7100'!U25+'[4]7100'!U25</f>
        <v>0</v>
      </c>
      <c r="U112" s="127">
        <f>'[10]7100'!V25+'[2]7100'!V25+'[1]7100'!V25+'[3]7100'!V25+'[4]7100'!V25</f>
        <v>0</v>
      </c>
    </row>
    <row r="113" spans="1:21" s="34" customFormat="1" ht="21" customHeight="1" hidden="1">
      <c r="A113" s="104"/>
      <c r="B113" s="170" t="s">
        <v>269</v>
      </c>
      <c r="C113" s="127">
        <f>'[10]7100'!D26+'[2]7100'!D26+'[1]7100'!D26+'[3]7100'!D26+'[4]7100'!D26</f>
        <v>13313439.171564916</v>
      </c>
      <c r="D113" s="127">
        <f>'[10]7100'!E26+'[2]7100'!E26+'[1]7100'!E26+'[3]7100'!E26+'[4]7100'!E26</f>
        <v>0</v>
      </c>
      <c r="E113" s="127">
        <f>'[10]7100'!F26+'[2]7100'!F26+'[1]7100'!F26+'[3]7100'!F26+'[4]7100'!F26</f>
        <v>104573.13716298247</v>
      </c>
      <c r="F113" s="127">
        <f>'[10]7100'!G26+'[2]7100'!G26+'[1]7100'!G26+'[3]7100'!G26+'[4]7100'!G26</f>
        <v>0</v>
      </c>
      <c r="G113" s="127">
        <f>'[10]7100'!H26+'[2]7100'!H26+'[1]7100'!H26+'[3]7100'!H26+'[4]7100'!H26</f>
        <v>13208866.034401935</v>
      </c>
      <c r="H113" s="127">
        <f>'[10]7100'!I26+'[2]7100'!I26+'[1]7100'!I26+'[3]7100'!I26+'[4]7100'!I26</f>
        <v>228872.44720108664</v>
      </c>
      <c r="I113" s="127">
        <f>'[10]7100'!J26+'[2]7100'!J26+'[1]7100'!J26+'[3]7100'!J26+'[4]7100'!J26</f>
        <v>0</v>
      </c>
      <c r="J113" s="127">
        <f>'[10]7100'!K26+'[2]7100'!K26+'[1]7100'!K26+'[3]7100'!K26+'[4]7100'!K26</f>
        <v>0</v>
      </c>
      <c r="K113" s="127">
        <f>'[10]7100'!L26+'[2]7100'!L26+'[1]7100'!L26+'[3]7100'!L26+'[4]7100'!L26</f>
        <v>12979993.587200848</v>
      </c>
      <c r="L113" s="127">
        <f>'[10]7100'!M26+'[2]7100'!M26+'[1]7100'!M26+'[3]7100'!M26+'[4]7100'!M26</f>
        <v>0</v>
      </c>
      <c r="M113" s="127">
        <f>'[10]7100'!N26+'[2]7100'!N26+'[1]7100'!N26+'[3]7100'!N26+'[4]7100'!N26</f>
        <v>0</v>
      </c>
      <c r="N113" s="127">
        <f>'[10]7100'!O26+'[2]7100'!O26+'[1]7100'!O26+'[3]7100'!O26+'[4]7100'!O26</f>
        <v>0</v>
      </c>
      <c r="O113" s="127">
        <f>'[10]7100'!P26+'[2]7100'!P26+'[1]7100'!P26+'[3]7100'!P26+'[4]7100'!P26</f>
        <v>0</v>
      </c>
      <c r="P113" s="127">
        <f>'[10]7100'!Q26+'[2]7100'!Q26+'[1]7100'!Q26+'[3]7100'!Q26+'[4]7100'!Q26</f>
        <v>0</v>
      </c>
      <c r="Q113" s="127">
        <f>'[10]7100'!R26+'[2]7100'!R26+'[1]7100'!R26+'[3]7100'!R26+'[4]7100'!R26</f>
        <v>0</v>
      </c>
      <c r="R113" s="127">
        <f>'[10]7100'!S26+'[2]7100'!S26+'[1]7100'!S26+'[3]7100'!S26+'[4]7100'!S26</f>
        <v>0</v>
      </c>
      <c r="S113" s="127">
        <f>'[10]7100'!T26+'[2]7100'!T26+'[1]7100'!T26+'[3]7100'!T26+'[4]7100'!T26</f>
        <v>0</v>
      </c>
      <c r="T113" s="127">
        <f>'[10]7100'!U26+'[2]7100'!U26+'[1]7100'!U26+'[3]7100'!U26+'[4]7100'!U26</f>
        <v>0</v>
      </c>
      <c r="U113" s="127">
        <f>'[10]7100'!V26+'[2]7100'!V26+'[1]7100'!V26+'[3]7100'!V26+'[4]7100'!V26</f>
        <v>0</v>
      </c>
    </row>
    <row r="114" spans="1:21" s="34" customFormat="1" ht="21" customHeight="1" hidden="1">
      <c r="A114" s="104"/>
      <c r="B114" s="174" t="s">
        <v>270</v>
      </c>
      <c r="C114" s="127">
        <f>'[10]7100'!D27+'[2]7100'!D27+'[1]7100'!D27+'[3]7100'!D27+'[4]7100'!D27</f>
        <v>0</v>
      </c>
      <c r="D114" s="127">
        <f>'[10]7100'!E27+'[2]7100'!E27+'[1]7100'!E27+'[3]7100'!E27+'[4]7100'!E27</f>
        <v>0</v>
      </c>
      <c r="E114" s="127">
        <f>'[10]7100'!F27+'[2]7100'!F27+'[1]7100'!F27+'[3]7100'!F27+'[4]7100'!F27</f>
        <v>0</v>
      </c>
      <c r="F114" s="127">
        <f>'[10]7100'!G27+'[2]7100'!G27+'[1]7100'!G27+'[3]7100'!G27+'[4]7100'!G27</f>
        <v>0</v>
      </c>
      <c r="G114" s="127">
        <f>'[10]7100'!H27+'[2]7100'!H27+'[1]7100'!H27+'[3]7100'!H27+'[4]7100'!H27</f>
        <v>0</v>
      </c>
      <c r="H114" s="127">
        <f>'[10]7100'!I27+'[2]7100'!I27+'[1]7100'!I27+'[3]7100'!I27+'[4]7100'!I27</f>
        <v>0</v>
      </c>
      <c r="I114" s="127">
        <f>'[10]7100'!J27+'[2]7100'!J27+'[1]7100'!J27+'[3]7100'!J27+'[4]7100'!J27</f>
        <v>0</v>
      </c>
      <c r="J114" s="127">
        <f>'[10]7100'!K27+'[2]7100'!K27+'[1]7100'!K27+'[3]7100'!K27+'[4]7100'!K27</f>
        <v>0</v>
      </c>
      <c r="K114" s="127">
        <f>'[10]7100'!L27+'[2]7100'!L27+'[1]7100'!L27+'[3]7100'!L27+'[4]7100'!L27</f>
        <v>0</v>
      </c>
      <c r="L114" s="127">
        <f>'[10]7100'!M27+'[2]7100'!M27+'[1]7100'!M27+'[3]7100'!M27+'[4]7100'!M27</f>
        <v>0</v>
      </c>
      <c r="M114" s="127">
        <f>'[10]7100'!N27+'[2]7100'!N27+'[1]7100'!N27+'[3]7100'!N27+'[4]7100'!N27</f>
        <v>0</v>
      </c>
      <c r="N114" s="127">
        <f>'[10]7100'!O27+'[2]7100'!O27+'[1]7100'!O27+'[3]7100'!O27+'[4]7100'!O27</f>
        <v>0</v>
      </c>
      <c r="O114" s="127">
        <f>'[10]7100'!P27+'[2]7100'!P27+'[1]7100'!P27+'[3]7100'!P27+'[4]7100'!P27</f>
        <v>0</v>
      </c>
      <c r="P114" s="127">
        <f>'[10]7100'!Q27+'[2]7100'!Q27+'[1]7100'!Q27+'[3]7100'!Q27+'[4]7100'!Q27</f>
        <v>0</v>
      </c>
      <c r="Q114" s="127">
        <f>'[10]7100'!R27+'[2]7100'!R27+'[1]7100'!R27+'[3]7100'!R27+'[4]7100'!R27</f>
        <v>0</v>
      </c>
      <c r="R114" s="127">
        <f>'[10]7100'!S27+'[2]7100'!S27+'[1]7100'!S27+'[3]7100'!S27+'[4]7100'!S27</f>
        <v>0</v>
      </c>
      <c r="S114" s="127">
        <f>'[10]7100'!T27+'[2]7100'!T27+'[1]7100'!T27+'[3]7100'!T27+'[4]7100'!T27</f>
        <v>0</v>
      </c>
      <c r="T114" s="127">
        <f>'[10]7100'!U27+'[2]7100'!U27+'[1]7100'!U27+'[3]7100'!U27+'[4]7100'!U27</f>
        <v>0</v>
      </c>
      <c r="U114" s="127">
        <f>'[10]7100'!V27+'[2]7100'!V27+'[1]7100'!V27+'[3]7100'!V27+'[4]7100'!V27</f>
        <v>0</v>
      </c>
    </row>
    <row r="115" spans="1:11" s="34" customFormat="1" ht="21" customHeight="1" hidden="1" thickBot="1">
      <c r="A115" s="104"/>
      <c r="B115" s="171" t="s">
        <v>372</v>
      </c>
      <c r="C115" s="172">
        <f aca="true" t="shared" si="12" ref="C115:K115">SUM(C106:C114)</f>
        <v>2158205172.002385</v>
      </c>
      <c r="D115" s="172">
        <f t="shared" si="12"/>
        <v>0</v>
      </c>
      <c r="E115" s="172">
        <f t="shared" si="12"/>
        <v>199075289.19500437</v>
      </c>
      <c r="F115" s="172">
        <f t="shared" si="12"/>
        <v>0</v>
      </c>
      <c r="G115" s="172">
        <f t="shared" si="12"/>
        <v>1959129882.8073807</v>
      </c>
      <c r="H115" s="172">
        <f t="shared" si="12"/>
        <v>299992717.83959204</v>
      </c>
      <c r="I115" s="172">
        <f t="shared" si="12"/>
        <v>9829.42</v>
      </c>
      <c r="J115" s="172">
        <f t="shared" si="12"/>
        <v>0</v>
      </c>
      <c r="K115" s="172">
        <f t="shared" si="12"/>
        <v>1659127335.5377889</v>
      </c>
    </row>
    <row r="116" s="34" customFormat="1" ht="21" customHeight="1" hidden="1">
      <c r="A116" s="104"/>
    </row>
    <row r="117" s="34" customFormat="1" ht="21" customHeight="1" hidden="1" thickBot="1">
      <c r="A117" s="104"/>
    </row>
    <row r="118" spans="1:6" s="34" customFormat="1" ht="33" customHeight="1" hidden="1">
      <c r="A118" s="104"/>
      <c r="B118" s="188" t="s">
        <v>375</v>
      </c>
      <c r="C118" s="189" t="s">
        <v>340</v>
      </c>
      <c r="E118" s="188" t="s">
        <v>376</v>
      </c>
      <c r="F118" s="189" t="s">
        <v>340</v>
      </c>
    </row>
    <row r="119" spans="1:13" s="34" customFormat="1" ht="12.75" customHeight="1" hidden="1">
      <c r="A119" s="104"/>
      <c r="B119" s="190" t="s">
        <v>341</v>
      </c>
      <c r="C119" s="201">
        <f>'[10]6100'!D3+'[2]6100'!D3+'[1]6100'!D3+'[3]6100'!D3+'[4]6100'!D3</f>
        <v>4200868.21</v>
      </c>
      <c r="D119" s="45"/>
      <c r="E119" s="194" t="s">
        <v>354</v>
      </c>
      <c r="F119" s="201">
        <f>'[10]6100'!D23+'[2]6100'!D23+'[1]6100'!D23+'[3]6100'!D23+'[4]6100'!D23</f>
        <v>12916185371.282078</v>
      </c>
      <c r="G119" s="45"/>
      <c r="H119" s="45"/>
      <c r="I119" s="45"/>
      <c r="J119" s="45"/>
      <c r="K119" s="45"/>
      <c r="L119" s="45"/>
      <c r="M119" s="45"/>
    </row>
    <row r="120" spans="2:6" ht="15.75" hidden="1">
      <c r="B120" s="191" t="s">
        <v>342</v>
      </c>
      <c r="C120" s="201">
        <f>'[10]6100'!D4+'[2]6100'!D4+'[1]6100'!D4+'[3]6100'!D4+'[4]6100'!D4</f>
        <v>4245482.22</v>
      </c>
      <c r="E120" s="195" t="s">
        <v>305</v>
      </c>
      <c r="F120" s="201">
        <f>'[10]6100'!D24+'[2]6100'!D24+'[1]6100'!D24+'[3]6100'!D24+'[4]6100'!D24</f>
        <v>7627723078.352486</v>
      </c>
    </row>
    <row r="121" spans="2:6" ht="15.75" hidden="1">
      <c r="B121" s="191" t="s">
        <v>343</v>
      </c>
      <c r="C121" s="201">
        <f>'[10]6100'!D5+'[2]6100'!D5+'[1]6100'!D5+'[3]6100'!D5+'[4]6100'!D5</f>
        <v>188971.97</v>
      </c>
      <c r="E121" s="195" t="s">
        <v>307</v>
      </c>
      <c r="F121" s="201">
        <f>'[10]6100'!D25+'[2]6100'!D25+'[1]6100'!D25+'[3]6100'!D25+'[4]6100'!D25</f>
        <v>299992754.59959203</v>
      </c>
    </row>
    <row r="122" spans="2:6" ht="15.75" hidden="1">
      <c r="B122" s="191" t="s">
        <v>344</v>
      </c>
      <c r="C122" s="201">
        <f>'[10]6100'!D6+'[2]6100'!D6+'[1]6100'!D6+'[3]6100'!D6+'[4]6100'!D6</f>
        <v>39554.75</v>
      </c>
      <c r="E122" s="195" t="s">
        <v>310</v>
      </c>
      <c r="F122" s="201">
        <f>'[10]6100'!D26+'[2]6100'!D26+'[1]6100'!D26+'[3]6100'!D26+'[4]6100'!D26</f>
        <v>4983442061.7699995</v>
      </c>
    </row>
    <row r="123" spans="2:6" ht="15.75" hidden="1">
      <c r="B123" s="191" t="s">
        <v>345</v>
      </c>
      <c r="C123" s="201">
        <f>'[10]6100'!D7+'[2]6100'!D7+'[1]6100'!D7+'[3]6100'!D7+'[4]6100'!D7</f>
        <v>75591.13</v>
      </c>
      <c r="E123" s="191" t="s">
        <v>312</v>
      </c>
      <c r="F123" s="201">
        <f>'[10]6100'!D27+'[2]6100'!D27+'[1]6100'!D27+'[3]6100'!D27+'[4]6100'!D27</f>
        <v>5027476.56</v>
      </c>
    </row>
    <row r="124" spans="2:6" ht="15.75" hidden="1">
      <c r="B124" s="191" t="s">
        <v>346</v>
      </c>
      <c r="C124" s="201">
        <f>'[10]6100'!D8+'[2]6100'!D8+'[1]6100'!D8+'[3]6100'!D8+'[4]6100'!D8</f>
        <v>0</v>
      </c>
      <c r="E124" s="196" t="s">
        <v>315</v>
      </c>
      <c r="F124" s="201">
        <f>'[10]6100'!D28+'[2]6100'!D28+'[1]6100'!D28+'[3]6100'!D28+'[4]6100'!D28</f>
        <v>12901370212.868475</v>
      </c>
    </row>
    <row r="125" spans="2:6" ht="15.75" hidden="1">
      <c r="B125" s="191" t="s">
        <v>347</v>
      </c>
      <c r="C125" s="201">
        <f>'[10]6100'!D9+'[2]6100'!D9+'[1]6100'!D9+'[3]6100'!D9+'[4]6100'!D9</f>
        <v>348731.83999999997</v>
      </c>
      <c r="E125" s="195" t="s">
        <v>305</v>
      </c>
      <c r="F125" s="201">
        <f>'[10]6100'!D29+'[2]6100'!D29+'[1]6100'!D29+'[3]6100'!D29+'[4]6100'!D29</f>
        <v>6951054999.753945</v>
      </c>
    </row>
    <row r="126" spans="2:6" ht="15.75" hidden="1">
      <c r="B126" s="190" t="s">
        <v>348</v>
      </c>
      <c r="C126" s="201">
        <f>'[10]6100'!D10+'[2]6100'!D10+'[1]6100'!D10+'[3]6100'!D10+'[4]6100'!D10</f>
        <v>3448173.5599999996</v>
      </c>
      <c r="E126" s="195" t="s">
        <v>307</v>
      </c>
      <c r="F126" s="201">
        <f>'[10]6100'!D30+'[2]6100'!D30+'[1]6100'!D30+'[3]6100'!D30+'[4]6100'!D30</f>
        <v>877251922.3645293</v>
      </c>
    </row>
    <row r="127" spans="1:13" s="34" customFormat="1" ht="18" customHeight="1" hidden="1">
      <c r="A127" s="3"/>
      <c r="B127" s="191" t="s">
        <v>342</v>
      </c>
      <c r="C127" s="201">
        <f>'[10]6100'!D11+'[2]6100'!D11+'[1]6100'!D11+'[3]6100'!D11+'[4]6100'!D11</f>
        <v>1216195.53</v>
      </c>
      <c r="D127" s="108"/>
      <c r="E127" s="195" t="s">
        <v>310</v>
      </c>
      <c r="F127" s="201">
        <f>'[10]6100'!D31+'[2]6100'!D31+'[1]6100'!D31+'[3]6100'!D31+'[4]6100'!D31</f>
        <v>5067544540.560001</v>
      </c>
      <c r="G127" s="108"/>
      <c r="H127" s="108"/>
      <c r="I127" s="108"/>
      <c r="J127" s="108"/>
      <c r="K127" s="108"/>
      <c r="L127" s="108"/>
      <c r="M127" s="108"/>
    </row>
    <row r="128" spans="2:6" ht="15.75" hidden="1">
      <c r="B128" s="191" t="s">
        <v>343</v>
      </c>
      <c r="C128" s="201">
        <f>'[10]6100'!D12+'[2]6100'!D12+'[1]6100'!D12+'[3]6100'!D12+'[4]6100'!D12</f>
        <v>762414.46</v>
      </c>
      <c r="E128" s="191" t="s">
        <v>312</v>
      </c>
      <c r="F128" s="201">
        <f>'[10]6100'!D32+'[2]6100'!D32+'[1]6100'!D32+'[3]6100'!D32+'[4]6100'!D32</f>
        <v>5518750.19</v>
      </c>
    </row>
    <row r="129" spans="2:6" ht="15.75" hidden="1">
      <c r="B129" s="191" t="s">
        <v>344</v>
      </c>
      <c r="C129" s="201">
        <f>'[10]6100'!D13+'[2]6100'!D13+'[1]6100'!D13+'[3]6100'!D13+'[4]6100'!D13</f>
        <v>1022867.9400000001</v>
      </c>
      <c r="E129" s="197" t="s">
        <v>355</v>
      </c>
      <c r="F129" s="201">
        <f>'[10]6100'!D33+'[2]6100'!D33+'[1]6100'!D33+'[3]6100'!D33+'[4]6100'!D33</f>
        <v>14815158.423603058</v>
      </c>
    </row>
    <row r="130" spans="2:6" ht="15.75" hidden="1">
      <c r="B130" s="191" t="s">
        <v>345</v>
      </c>
      <c r="C130" s="201">
        <f>'[10]6100'!D14+'[2]6100'!D14+'[1]6100'!D14+'[3]6100'!D14+'[4]6100'!D14</f>
        <v>458376.4</v>
      </c>
      <c r="E130" s="197" t="s">
        <v>326</v>
      </c>
      <c r="F130" s="201">
        <f>'[10]6100'!D34+'[2]6100'!D34+'[1]6100'!D34+'[3]6100'!D34+'[4]6100'!D34</f>
        <v>63098377.54000001</v>
      </c>
    </row>
    <row r="131" spans="1:47" ht="12.75" customHeight="1" hidden="1" thickBot="1">
      <c r="A131" s="89"/>
      <c r="B131" s="191" t="s">
        <v>349</v>
      </c>
      <c r="C131" s="201">
        <f>'[10]6100'!D15+'[2]6100'!D15+'[1]6100'!D15+'[3]6100'!D15+'[4]6100'!D15</f>
        <v>11680.76</v>
      </c>
      <c r="D131" s="46"/>
      <c r="E131" s="198" t="s">
        <v>330</v>
      </c>
      <c r="F131" s="201">
        <f>'[10]6100'!D35+'[2]6100'!D35+'[1]6100'!D35+'[3]6100'!D35+'[4]6100'!D35</f>
        <v>77913535.95360304</v>
      </c>
      <c r="G131" s="46"/>
      <c r="H131" s="46"/>
      <c r="I131" s="46"/>
      <c r="J131" s="46"/>
      <c r="K131" s="46"/>
      <c r="L131" s="46"/>
      <c r="M131" s="46"/>
      <c r="O131" s="105"/>
      <c r="P131" s="106"/>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row>
    <row r="132" spans="2:13" ht="18" customHeight="1" hidden="1">
      <c r="B132" s="190" t="s">
        <v>350</v>
      </c>
      <c r="C132" s="201">
        <f>'[10]6100'!D16+'[2]6100'!D16+'[1]6100'!D16+'[3]6100'!D16+'[4]6100'!D16</f>
        <v>5003182.49</v>
      </c>
      <c r="D132" s="46"/>
      <c r="G132" s="46"/>
      <c r="H132" s="46"/>
      <c r="I132" s="46"/>
      <c r="J132" s="46"/>
      <c r="K132" s="46"/>
      <c r="L132" s="46"/>
      <c r="M132" s="46"/>
    </row>
    <row r="133" spans="1:13" ht="18" customHeight="1" hidden="1">
      <c r="A133" s="1"/>
      <c r="B133" s="192" t="s">
        <v>351</v>
      </c>
      <c r="C133" s="201">
        <f>'[10]6100'!D17+'[2]6100'!D17+'[1]6100'!D17+'[3]6100'!D17+'[4]6100'!D17</f>
        <v>76546.04</v>
      </c>
      <c r="D133" s="46"/>
      <c r="G133" s="46"/>
      <c r="H133" s="46"/>
      <c r="I133" s="46"/>
      <c r="J133" s="46"/>
      <c r="K133" s="46"/>
      <c r="L133" s="46"/>
      <c r="M133" s="46"/>
    </row>
    <row r="134" spans="2:13" ht="18" customHeight="1" hidden="1">
      <c r="B134" s="192" t="s">
        <v>352</v>
      </c>
      <c r="C134" s="201">
        <f>'[10]6100'!D18+'[2]6100'!D18+'[1]6100'!D18+'[3]6100'!D18+'[4]6100'!D18</f>
        <v>5679331.13</v>
      </c>
      <c r="D134" s="46"/>
      <c r="G134" s="46"/>
      <c r="H134" s="46"/>
      <c r="I134" s="46"/>
      <c r="J134" s="46"/>
      <c r="K134" s="46"/>
      <c r="L134" s="46"/>
      <c r="M134" s="46"/>
    </row>
    <row r="135" spans="1:13" ht="16.5" hidden="1" thickBot="1">
      <c r="A135" s="33"/>
      <c r="B135" s="193" t="s">
        <v>353</v>
      </c>
      <c r="C135" s="201">
        <f>'[10]6100'!D19+'[2]6100'!D19+'[1]6100'!D19+'[3]6100'!D19+'[4]6100'!D19</f>
        <v>5755877.16</v>
      </c>
      <c r="D135" s="46"/>
      <c r="G135" s="46"/>
      <c r="H135" s="46"/>
      <c r="I135" s="46"/>
      <c r="J135" s="46"/>
      <c r="K135" s="46"/>
      <c r="L135" s="46"/>
      <c r="M135" s="46"/>
    </row>
    <row r="136" spans="1:13" ht="15.75" hidden="1">
      <c r="A136" s="33"/>
      <c r="D136" s="46"/>
      <c r="E136" s="46"/>
      <c r="F136" s="46"/>
      <c r="G136" s="46"/>
      <c r="H136" s="46"/>
      <c r="I136" s="46"/>
      <c r="J136" s="46"/>
      <c r="K136" s="46"/>
      <c r="L136" s="46"/>
      <c r="M136" s="46"/>
    </row>
    <row r="137" spans="5:14" ht="16.5" hidden="1" thickBot="1">
      <c r="E137" s="46"/>
      <c r="F137" s="46"/>
      <c r="G137" s="46"/>
      <c r="H137" s="46"/>
      <c r="I137" s="46"/>
      <c r="J137" s="46"/>
      <c r="K137" s="46"/>
      <c r="L137" s="46"/>
      <c r="M137" s="46"/>
      <c r="N137" s="46"/>
    </row>
    <row r="138" spans="2:13" ht="15.75" hidden="1">
      <c r="B138" s="223" t="s">
        <v>377</v>
      </c>
      <c r="C138" s="226" t="s">
        <v>356</v>
      </c>
      <c r="D138" s="226" t="s">
        <v>357</v>
      </c>
      <c r="E138" s="237" t="s">
        <v>358</v>
      </c>
      <c r="F138" s="226" t="s">
        <v>359</v>
      </c>
      <c r="G138" s="221" t="s">
        <v>360</v>
      </c>
      <c r="I138" s="46"/>
      <c r="J138" s="46"/>
      <c r="K138" s="46"/>
      <c r="L138" s="46"/>
      <c r="M138" s="46"/>
    </row>
    <row r="139" spans="2:13" ht="15.75" hidden="1">
      <c r="B139" s="224"/>
      <c r="C139" s="227"/>
      <c r="D139" s="227"/>
      <c r="E139" s="238"/>
      <c r="F139" s="227"/>
      <c r="G139" s="222"/>
      <c r="I139" s="46"/>
      <c r="J139" s="46"/>
      <c r="K139" s="46"/>
      <c r="L139" s="46"/>
      <c r="M139" s="46"/>
    </row>
    <row r="140" spans="2:13" ht="15.75" hidden="1">
      <c r="B140" s="225"/>
      <c r="C140" s="165" t="s">
        <v>259</v>
      </c>
      <c r="D140" s="165" t="s">
        <v>255</v>
      </c>
      <c r="E140" s="165" t="s">
        <v>256</v>
      </c>
      <c r="F140" s="165" t="s">
        <v>257</v>
      </c>
      <c r="G140" s="165" t="s">
        <v>258</v>
      </c>
      <c r="I140" s="46"/>
      <c r="J140" s="46"/>
      <c r="K140" s="46"/>
      <c r="L140" s="46"/>
      <c r="M140" s="46"/>
    </row>
    <row r="141" spans="2:13" ht="15.75" hidden="1">
      <c r="B141" s="168" t="s">
        <v>263</v>
      </c>
      <c r="C141" s="169">
        <f>'[5]7100'!D5+'[6]7100'!D5+'[7]7100'!D5+'[8]7100'!D5+'[9]7100'!D5</f>
        <v>2752917.62</v>
      </c>
      <c r="D141" s="169">
        <f>'[5]7100'!E5+'[6]7100'!E5+'[7]7100'!E5+'[8]7100'!E5+'[9]7100'!E5</f>
        <v>-6292.64</v>
      </c>
      <c r="E141" s="169">
        <f>'[5]7100'!F5+'[6]7100'!F5+'[7]7100'!F5+'[8]7100'!F5+'[9]7100'!F5</f>
        <v>2746624.98</v>
      </c>
      <c r="F141" s="169">
        <f>'[5]7100'!G5+'[6]7100'!G5+'[7]7100'!G5+'[8]7100'!G5+'[9]7100'!G5</f>
        <v>2746624.98</v>
      </c>
      <c r="G141" s="169">
        <f>'[5]7100'!H5+'[6]7100'!H5+'[7]7100'!H5+'[8]7100'!H5+'[9]7100'!H5</f>
        <v>0</v>
      </c>
      <c r="I141" s="46"/>
      <c r="J141" s="46"/>
      <c r="K141" s="46"/>
      <c r="L141" s="46"/>
      <c r="M141" s="46"/>
    </row>
    <row r="142" spans="2:13" ht="15.75" hidden="1">
      <c r="B142" s="170" t="s">
        <v>264</v>
      </c>
      <c r="C142" s="169">
        <f>'[5]7100'!D6+'[6]7100'!D6+'[7]7100'!D6+'[8]7100'!D6+'[9]7100'!D6</f>
        <v>8786881.56</v>
      </c>
      <c r="D142" s="169">
        <f>'[5]7100'!E6+'[6]7100'!E6+'[7]7100'!E6+'[8]7100'!E6+'[9]7100'!E6</f>
        <v>-3439.32</v>
      </c>
      <c r="E142" s="169">
        <f>'[5]7100'!F6+'[6]7100'!F6+'[7]7100'!F6+'[8]7100'!F6+'[9]7100'!F6</f>
        <v>8783442.24</v>
      </c>
      <c r="F142" s="169">
        <f>'[5]7100'!G6+'[6]7100'!G6+'[7]7100'!G6+'[8]7100'!G6+'[9]7100'!G6</f>
        <v>7581590.05</v>
      </c>
      <c r="G142" s="169">
        <f>'[5]7100'!H6+'[6]7100'!H6+'[7]7100'!H6+'[8]7100'!H6+'[9]7100'!H6</f>
        <v>1201852.1900000002</v>
      </c>
      <c r="I142" s="46"/>
      <c r="J142" s="46"/>
      <c r="K142" s="46"/>
      <c r="L142" s="46"/>
      <c r="M142" s="46"/>
    </row>
    <row r="143" spans="2:13" ht="15.75" hidden="1">
      <c r="B143" s="170" t="s">
        <v>265</v>
      </c>
      <c r="C143" s="169">
        <f>'[5]7100'!D7+'[6]7100'!D7+'[7]7100'!D7+'[8]7100'!D7+'[9]7100'!D7</f>
        <v>491012.86000000004</v>
      </c>
      <c r="D143" s="169">
        <f>'[5]7100'!E7+'[6]7100'!E7+'[7]7100'!E7+'[8]7100'!E7+'[9]7100'!E7</f>
        <v>0</v>
      </c>
      <c r="E143" s="169">
        <f>'[5]7100'!F7+'[6]7100'!F7+'[7]7100'!F7+'[8]7100'!F7+'[9]7100'!F7</f>
        <v>491012.86000000004</v>
      </c>
      <c r="F143" s="169">
        <f>'[5]7100'!G7+'[6]7100'!G7+'[7]7100'!G7+'[8]7100'!G7+'[9]7100'!G7</f>
        <v>456201.81000000006</v>
      </c>
      <c r="G143" s="169">
        <f>'[5]7100'!H7+'[6]7100'!H7+'[7]7100'!H7+'[8]7100'!H7+'[9]7100'!H7</f>
        <v>34811.04</v>
      </c>
      <c r="I143" s="46"/>
      <c r="J143" s="46"/>
      <c r="K143" s="46"/>
      <c r="L143" s="46"/>
      <c r="M143" s="46"/>
    </row>
    <row r="144" spans="2:13" ht="15.75" hidden="1">
      <c r="B144" s="170" t="s">
        <v>266</v>
      </c>
      <c r="C144" s="169">
        <f>'[5]7100'!D8+'[6]7100'!D8+'[7]7100'!D8+'[8]7100'!D8+'[9]7100'!D8</f>
        <v>317960.56</v>
      </c>
      <c r="D144" s="169">
        <f>'[5]7100'!E8+'[6]7100'!E8+'[7]7100'!E8+'[8]7100'!E8+'[9]7100'!E8</f>
        <v>0</v>
      </c>
      <c r="E144" s="169">
        <f>'[5]7100'!F8+'[6]7100'!F8+'[7]7100'!F8+'[8]7100'!F8+'[9]7100'!F8</f>
        <v>317960.56</v>
      </c>
      <c r="F144" s="169">
        <f>'[5]7100'!G8+'[6]7100'!G8+'[7]7100'!G8+'[8]7100'!G8+'[9]7100'!G8</f>
        <v>314912.81</v>
      </c>
      <c r="G144" s="169">
        <f>'[5]7100'!H8+'[6]7100'!H8+'[7]7100'!H8+'[8]7100'!H8+'[9]7100'!H8</f>
        <v>3047.74</v>
      </c>
      <c r="I144" s="46"/>
      <c r="J144" s="46"/>
      <c r="K144" s="46"/>
      <c r="L144" s="46"/>
      <c r="M144" s="46"/>
    </row>
    <row r="145" spans="2:13" ht="15.75" hidden="1">
      <c r="B145" s="170" t="s">
        <v>267</v>
      </c>
      <c r="C145" s="169">
        <f>'[5]7100'!D9+'[6]7100'!D9+'[7]7100'!D9+'[8]7100'!D9+'[9]7100'!D9</f>
        <v>29582950.580000002</v>
      </c>
      <c r="D145" s="169">
        <f>'[5]7100'!E9+'[6]7100'!E9+'[7]7100'!E9+'[8]7100'!E9+'[9]7100'!E9</f>
        <v>-22723.96</v>
      </c>
      <c r="E145" s="169">
        <f>'[5]7100'!F9+'[6]7100'!F9+'[7]7100'!F9+'[8]7100'!F9+'[9]7100'!F9</f>
        <v>29560226.62</v>
      </c>
      <c r="F145" s="169">
        <f>'[5]7100'!G9+'[6]7100'!G9+'[7]7100'!G9+'[8]7100'!G9+'[9]7100'!G9</f>
        <v>29536227.400000002</v>
      </c>
      <c r="G145" s="169">
        <f>'[5]7100'!H9+'[6]7100'!H9+'[7]7100'!H9+'[8]7100'!H9+'[9]7100'!H9</f>
        <v>23999.230000000003</v>
      </c>
      <c r="I145" s="46"/>
      <c r="J145" s="46"/>
      <c r="K145" s="46"/>
      <c r="L145" s="46"/>
      <c r="M145" s="46"/>
    </row>
    <row r="146" spans="2:13" ht="15.75" hidden="1">
      <c r="B146" s="170" t="s">
        <v>268</v>
      </c>
      <c r="C146" s="169">
        <f>'[5]7100'!D10+'[6]7100'!D10+'[7]7100'!D10+'[8]7100'!D10+'[9]7100'!D10</f>
        <v>72319.79</v>
      </c>
      <c r="D146" s="169">
        <f>'[5]7100'!E10+'[6]7100'!E10+'[7]7100'!E10+'[8]7100'!E10+'[9]7100'!E10</f>
        <v>0</v>
      </c>
      <c r="E146" s="169">
        <f>'[5]7100'!F10+'[6]7100'!F10+'[7]7100'!F10+'[8]7100'!F10+'[9]7100'!F10</f>
        <v>72319.79</v>
      </c>
      <c r="F146" s="169">
        <f>'[5]7100'!G10+'[6]7100'!G10+'[7]7100'!G10+'[8]7100'!G10+'[9]7100'!G10</f>
        <v>72319.79</v>
      </c>
      <c r="G146" s="169">
        <f>'[5]7100'!H10+'[6]7100'!H10+'[7]7100'!H10+'[8]7100'!H10+'[9]7100'!H10</f>
        <v>0</v>
      </c>
      <c r="I146" s="46"/>
      <c r="J146" s="46"/>
      <c r="K146" s="46"/>
      <c r="L146" s="46"/>
      <c r="M146" s="46"/>
    </row>
    <row r="147" spans="2:13" ht="15.75" hidden="1">
      <c r="B147" s="170" t="s">
        <v>269</v>
      </c>
      <c r="C147" s="169">
        <f>'[5]7100'!D11+'[6]7100'!D11+'[7]7100'!D11+'[8]7100'!D11+'[9]7100'!D11</f>
        <v>0</v>
      </c>
      <c r="D147" s="169">
        <f>'[5]7100'!E11+'[6]7100'!E11+'[7]7100'!E11+'[8]7100'!E11+'[9]7100'!E11</f>
        <v>0</v>
      </c>
      <c r="E147" s="169">
        <f>'[5]7100'!F11+'[6]7100'!F11+'[7]7100'!F11+'[8]7100'!F11+'[9]7100'!F11</f>
        <v>0</v>
      </c>
      <c r="F147" s="169">
        <f>'[5]7100'!G11+'[6]7100'!G11+'[7]7100'!G11+'[8]7100'!G11+'[9]7100'!G11</f>
        <v>0</v>
      </c>
      <c r="G147" s="169">
        <f>'[5]7100'!H11+'[6]7100'!H11+'[7]7100'!H11+'[8]7100'!H11+'[9]7100'!H11</f>
        <v>0</v>
      </c>
      <c r="I147" s="46"/>
      <c r="J147" s="46"/>
      <c r="K147" s="46"/>
      <c r="L147" s="46"/>
      <c r="M147" s="46"/>
    </row>
    <row r="148" spans="2:13" ht="15.75" hidden="1">
      <c r="B148" s="170" t="s">
        <v>270</v>
      </c>
      <c r="C148" s="169">
        <f>'[5]7100'!D12+'[6]7100'!D12+'[7]7100'!D12+'[8]7100'!D12+'[9]7100'!D12</f>
        <v>0</v>
      </c>
      <c r="D148" s="169">
        <f>'[5]7100'!E12+'[6]7100'!E12+'[7]7100'!E12+'[8]7100'!E12+'[9]7100'!E12</f>
        <v>0</v>
      </c>
      <c r="E148" s="169">
        <f>'[5]7100'!F12+'[6]7100'!F12+'[7]7100'!F12+'[8]7100'!F12+'[9]7100'!F12</f>
        <v>0</v>
      </c>
      <c r="F148" s="169">
        <f>'[5]7100'!G12+'[6]7100'!G12+'[7]7100'!G12+'[8]7100'!G12+'[9]7100'!G12</f>
        <v>0</v>
      </c>
      <c r="G148" s="169">
        <f>'[5]7100'!H12+'[6]7100'!H12+'[7]7100'!H12+'[8]7100'!H12+'[9]7100'!H12</f>
        <v>0</v>
      </c>
      <c r="I148" s="46"/>
      <c r="J148" s="46"/>
      <c r="K148" s="46"/>
      <c r="L148" s="46"/>
      <c r="M148" s="46"/>
    </row>
    <row r="149" spans="2:13" ht="16.5" hidden="1" thickBot="1">
      <c r="B149" s="171" t="s">
        <v>361</v>
      </c>
      <c r="C149" s="172">
        <f>SUM(C141:C148)</f>
        <v>42004042.97</v>
      </c>
      <c r="D149" s="172">
        <f>SUM(D141:D148)</f>
        <v>-32455.92</v>
      </c>
      <c r="E149" s="172">
        <f>SUM(E141:E148)</f>
        <v>41971587.050000004</v>
      </c>
      <c r="F149" s="172">
        <f>SUM(F141:F148)</f>
        <v>40707876.84</v>
      </c>
      <c r="G149" s="173">
        <f>SUM(G141:G148)</f>
        <v>1263710.2000000002</v>
      </c>
      <c r="I149" s="46"/>
      <c r="J149" s="46"/>
      <c r="K149" s="46"/>
      <c r="L149" s="46"/>
      <c r="M149" s="46"/>
    </row>
    <row r="150" spans="10:14" ht="15.75" hidden="1">
      <c r="J150" s="46"/>
      <c r="K150" s="46"/>
      <c r="L150" s="46"/>
      <c r="M150" s="46"/>
      <c r="N150" s="46"/>
    </row>
    <row r="151" spans="10:14" ht="16.5" hidden="1" thickBot="1">
      <c r="J151" s="46"/>
      <c r="K151" s="46"/>
      <c r="L151" s="46"/>
      <c r="M151" s="46"/>
      <c r="N151" s="46"/>
    </row>
    <row r="152" spans="2:13" ht="15.75" hidden="1">
      <c r="B152" s="223" t="s">
        <v>378</v>
      </c>
      <c r="C152" s="226" t="s">
        <v>362</v>
      </c>
      <c r="D152" s="226" t="s">
        <v>363</v>
      </c>
      <c r="E152" s="237" t="s">
        <v>364</v>
      </c>
      <c r="F152" s="237" t="s">
        <v>365</v>
      </c>
      <c r="G152" s="226" t="s">
        <v>366</v>
      </c>
      <c r="H152" s="226" t="s">
        <v>367</v>
      </c>
      <c r="I152" s="226" t="s">
        <v>368</v>
      </c>
      <c r="J152" s="226" t="s">
        <v>369</v>
      </c>
      <c r="K152" s="221" t="s">
        <v>370</v>
      </c>
      <c r="L152" s="46"/>
      <c r="M152" s="46"/>
    </row>
    <row r="153" spans="2:13" ht="15.75" hidden="1">
      <c r="B153" s="224"/>
      <c r="C153" s="227"/>
      <c r="D153" s="227"/>
      <c r="E153" s="238"/>
      <c r="F153" s="238"/>
      <c r="G153" s="227"/>
      <c r="H153" s="227"/>
      <c r="I153" s="227"/>
      <c r="J153" s="227"/>
      <c r="K153" s="222"/>
      <c r="L153" s="46"/>
      <c r="M153" s="46"/>
    </row>
    <row r="154" spans="2:13" ht="15.75" hidden="1">
      <c r="B154" s="225"/>
      <c r="C154" s="165" t="s">
        <v>259</v>
      </c>
      <c r="D154" s="165" t="s">
        <v>255</v>
      </c>
      <c r="E154" s="165" t="s">
        <v>256</v>
      </c>
      <c r="F154" s="165" t="s">
        <v>257</v>
      </c>
      <c r="G154" s="165" t="s">
        <v>258</v>
      </c>
      <c r="H154" s="165" t="s">
        <v>260</v>
      </c>
      <c r="I154" s="165" t="s">
        <v>261</v>
      </c>
      <c r="J154" s="165" t="s">
        <v>262</v>
      </c>
      <c r="K154" s="165" t="s">
        <v>371</v>
      </c>
      <c r="L154" s="46"/>
      <c r="M154" s="46"/>
    </row>
    <row r="155" spans="2:13" ht="15.75" hidden="1">
      <c r="B155" s="168" t="s">
        <v>277</v>
      </c>
      <c r="C155" s="169">
        <f>'[5]7100'!D19+'[6]7100'!D19+'[7]7100'!D19+'[8]7100'!D19+'[9]7100'!D19</f>
        <v>0</v>
      </c>
      <c r="D155" s="169">
        <f>'[5]7100'!E19+'[6]7100'!E19+'[7]7100'!E19+'[8]7100'!E19+'[9]7100'!E19</f>
        <v>0</v>
      </c>
      <c r="E155" s="169">
        <f>'[5]7100'!F19+'[6]7100'!F19+'[7]7100'!F19+'[8]7100'!F19+'[9]7100'!F19</f>
        <v>0</v>
      </c>
      <c r="F155" s="169">
        <f>'[5]7100'!G19+'[6]7100'!G19+'[7]7100'!G19+'[8]7100'!G19+'[9]7100'!G19</f>
        <v>0</v>
      </c>
      <c r="G155" s="169">
        <f>'[5]7100'!H19+'[6]7100'!H19+'[7]7100'!H19+'[8]7100'!H19+'[9]7100'!H19</f>
        <v>0</v>
      </c>
      <c r="H155" s="169">
        <f>'[5]7100'!I19+'[6]7100'!I19+'[7]7100'!I19+'[8]7100'!I19+'[9]7100'!I19</f>
        <v>0</v>
      </c>
      <c r="I155" s="169">
        <f>'[5]7100'!J19+'[6]7100'!J19+'[7]7100'!J19+'[8]7100'!J19+'[9]7100'!J19</f>
        <v>0</v>
      </c>
      <c r="J155" s="169">
        <f>'[5]7100'!K19+'[6]7100'!K19+'[7]7100'!K19+'[8]7100'!K19+'[9]7100'!K19</f>
        <v>0</v>
      </c>
      <c r="K155" s="169">
        <f>'[5]7100'!L19+'[6]7100'!L19+'[7]7100'!L19+'[8]7100'!L19+'[9]7100'!L19</f>
        <v>0</v>
      </c>
      <c r="L155" s="46"/>
      <c r="M155" s="46"/>
    </row>
    <row r="156" spans="2:13" ht="15.75" hidden="1">
      <c r="B156" s="170" t="s">
        <v>278</v>
      </c>
      <c r="C156" s="169">
        <f>'[5]7100'!D20+'[6]7100'!D20+'[7]7100'!D20+'[8]7100'!D20+'[9]7100'!D20</f>
        <v>0</v>
      </c>
      <c r="D156" s="169">
        <f>'[5]7100'!E20+'[6]7100'!E20+'[7]7100'!E20+'[8]7100'!E20+'[9]7100'!E20</f>
        <v>0</v>
      </c>
      <c r="E156" s="169">
        <f>'[5]7100'!F20+'[6]7100'!F20+'[7]7100'!F20+'[8]7100'!F20+'[9]7100'!F20</f>
        <v>0</v>
      </c>
      <c r="F156" s="169">
        <f>'[5]7100'!G20+'[6]7100'!G20+'[7]7100'!G20+'[8]7100'!G20+'[9]7100'!G20</f>
        <v>0</v>
      </c>
      <c r="G156" s="169">
        <f>'[5]7100'!H20+'[6]7100'!H20+'[7]7100'!H20+'[8]7100'!H20+'[9]7100'!H20</f>
        <v>0</v>
      </c>
      <c r="H156" s="169">
        <f>'[5]7100'!I20+'[6]7100'!I20+'[7]7100'!I20+'[8]7100'!I20+'[9]7100'!I20</f>
        <v>0</v>
      </c>
      <c r="I156" s="169">
        <f>'[5]7100'!J20+'[6]7100'!J20+'[7]7100'!J20+'[8]7100'!J20+'[9]7100'!J20</f>
        <v>0</v>
      </c>
      <c r="J156" s="169">
        <f>'[5]7100'!K20+'[6]7100'!K20+'[7]7100'!K20+'[8]7100'!K20+'[9]7100'!K20</f>
        <v>0</v>
      </c>
      <c r="K156" s="169">
        <f>'[5]7100'!L20+'[6]7100'!L20+'[7]7100'!L20+'[8]7100'!L20+'[9]7100'!L20</f>
        <v>0</v>
      </c>
      <c r="L156" s="46"/>
      <c r="M156" s="46"/>
    </row>
    <row r="157" spans="2:13" ht="15.75" hidden="1">
      <c r="B157" s="170" t="s">
        <v>279</v>
      </c>
      <c r="C157" s="169">
        <f>'[5]7100'!D21+'[6]7100'!D21+'[7]7100'!D21+'[8]7100'!D21+'[9]7100'!D21</f>
        <v>5038867.0600000005</v>
      </c>
      <c r="D157" s="169">
        <f>'[5]7100'!E21+'[6]7100'!E21+'[7]7100'!E21+'[8]7100'!E21+'[9]7100'!E21</f>
        <v>-6876.46</v>
      </c>
      <c r="E157" s="169">
        <f>'[5]7100'!F21+'[6]7100'!F21+'[7]7100'!F21+'[8]7100'!F21+'[9]7100'!F21</f>
        <v>0</v>
      </c>
      <c r="F157" s="169">
        <f>'[5]7100'!G21+'[6]7100'!G21+'[7]7100'!G21+'[8]7100'!G21+'[9]7100'!G21</f>
        <v>0</v>
      </c>
      <c r="G157" s="169">
        <f>'[5]7100'!H21+'[6]7100'!H21+'[7]7100'!H21+'[8]7100'!H21+'[9]7100'!H21</f>
        <v>5031990.600000001</v>
      </c>
      <c r="H157" s="169">
        <f>'[5]7100'!I21+'[6]7100'!I21+'[7]7100'!I21+'[8]7100'!I21+'[9]7100'!I21</f>
        <v>3481021.3200000003</v>
      </c>
      <c r="I157" s="169">
        <f>'[5]7100'!J21+'[6]7100'!J21+'[7]7100'!J21+'[8]7100'!J21+'[9]7100'!J21</f>
        <v>0</v>
      </c>
      <c r="J157" s="169">
        <f>'[5]7100'!K21+'[6]7100'!K21+'[7]7100'!K21+'[8]7100'!K21+'[9]7100'!K21</f>
        <v>0</v>
      </c>
      <c r="K157" s="169">
        <f>'[5]7100'!L21+'[6]7100'!L21+'[7]7100'!L21+'[8]7100'!L21+'[9]7100'!L21</f>
        <v>1550969.28</v>
      </c>
      <c r="L157" s="46"/>
      <c r="M157" s="46"/>
    </row>
    <row r="158" spans="2:13" ht="15.75" hidden="1">
      <c r="B158" s="170" t="s">
        <v>266</v>
      </c>
      <c r="C158" s="169">
        <f>'[5]7100'!D22+'[6]7100'!D22+'[7]7100'!D22+'[8]7100'!D22+'[9]7100'!D22</f>
        <v>29801070.98</v>
      </c>
      <c r="D158" s="169">
        <f>'[5]7100'!E22+'[6]7100'!E22+'[7]7100'!E22+'[8]7100'!E22+'[9]7100'!E22</f>
        <v>9015181.57</v>
      </c>
      <c r="E158" s="169">
        <f>'[5]7100'!F22+'[6]7100'!F22+'[7]7100'!F22+'[8]7100'!F22+'[9]7100'!F22</f>
        <v>0</v>
      </c>
      <c r="F158" s="169">
        <f>'[5]7100'!G22+'[6]7100'!G22+'[7]7100'!G22+'[8]7100'!G22+'[9]7100'!G22</f>
        <v>0</v>
      </c>
      <c r="G158" s="169">
        <f>'[5]7100'!H22+'[6]7100'!H22+'[7]7100'!H22+'[8]7100'!H22+'[9]7100'!H22</f>
        <v>38816252.55</v>
      </c>
      <c r="H158" s="169">
        <f>'[5]7100'!I22+'[6]7100'!I22+'[7]7100'!I22+'[8]7100'!I22+'[9]7100'!I22</f>
        <v>34095435.07</v>
      </c>
      <c r="I158" s="169">
        <f>'[5]7100'!J22+'[6]7100'!J22+'[7]7100'!J22+'[8]7100'!J22+'[9]7100'!J22</f>
        <v>0</v>
      </c>
      <c r="J158" s="169">
        <f>'[5]7100'!K22+'[6]7100'!K22+'[7]7100'!K22+'[8]7100'!K22+'[9]7100'!K22</f>
        <v>0</v>
      </c>
      <c r="K158" s="169">
        <f>'[5]7100'!L22+'[6]7100'!L22+'[7]7100'!L22+'[8]7100'!L22+'[9]7100'!L22</f>
        <v>4720817.47</v>
      </c>
      <c r="L158" s="46"/>
      <c r="M158" s="46"/>
    </row>
    <row r="159" spans="2:13" ht="15.75" hidden="1">
      <c r="B159" s="170" t="s">
        <v>280</v>
      </c>
      <c r="C159" s="169">
        <f>'[5]7100'!D23+'[6]7100'!D23+'[7]7100'!D23+'[8]7100'!D23+'[9]7100'!D23</f>
        <v>99042.32</v>
      </c>
      <c r="D159" s="169">
        <f>'[5]7100'!E23+'[6]7100'!E23+'[7]7100'!E23+'[8]7100'!E23+'[9]7100'!E23</f>
        <v>0</v>
      </c>
      <c r="E159" s="169">
        <f>'[5]7100'!F23+'[6]7100'!F23+'[7]7100'!F23+'[8]7100'!F23+'[9]7100'!F23</f>
        <v>0</v>
      </c>
      <c r="F159" s="169">
        <f>'[5]7100'!G23+'[6]7100'!G23+'[7]7100'!G23+'[8]7100'!G23+'[9]7100'!G23</f>
        <v>0</v>
      </c>
      <c r="G159" s="169">
        <f>'[5]7100'!H23+'[6]7100'!H23+'[7]7100'!H23+'[8]7100'!H23+'[9]7100'!H23</f>
        <v>99042.32</v>
      </c>
      <c r="H159" s="169">
        <f>'[5]7100'!I23+'[6]7100'!I23+'[7]7100'!I23+'[8]7100'!I23+'[9]7100'!I23</f>
        <v>92538.37</v>
      </c>
      <c r="I159" s="169">
        <f>'[5]7100'!J23+'[6]7100'!J23+'[7]7100'!J23+'[8]7100'!J23+'[9]7100'!J23</f>
        <v>0</v>
      </c>
      <c r="J159" s="169">
        <f>'[5]7100'!K23+'[6]7100'!K23+'[7]7100'!K23+'[8]7100'!K23+'[9]7100'!K23</f>
        <v>0</v>
      </c>
      <c r="K159" s="169">
        <f>'[5]7100'!L23+'[6]7100'!L23+'[7]7100'!L23+'[8]7100'!L23+'[9]7100'!L23</f>
        <v>6503.95</v>
      </c>
      <c r="L159" s="46"/>
      <c r="M159" s="46"/>
    </row>
    <row r="160" spans="2:13" ht="15.75" hidden="1">
      <c r="B160" s="170" t="s">
        <v>281</v>
      </c>
      <c r="C160" s="169">
        <f>'[5]7100'!D24+'[6]7100'!D24+'[7]7100'!D24+'[8]7100'!D24+'[9]7100'!D24</f>
        <v>6450.52</v>
      </c>
      <c r="D160" s="169">
        <f>'[5]7100'!E24+'[6]7100'!E24+'[7]7100'!E24+'[8]7100'!E24+'[9]7100'!E24</f>
        <v>0</v>
      </c>
      <c r="E160" s="169">
        <f>'[5]7100'!F24+'[6]7100'!F24+'[7]7100'!F24+'[8]7100'!F24+'[9]7100'!F24</f>
        <v>0</v>
      </c>
      <c r="F160" s="169">
        <f>'[5]7100'!G24+'[6]7100'!G24+'[7]7100'!G24+'[8]7100'!G24+'[9]7100'!G24</f>
        <v>0</v>
      </c>
      <c r="G160" s="169">
        <f>'[5]7100'!H24+'[6]7100'!H24+'[7]7100'!H24+'[8]7100'!H24+'[9]7100'!H24</f>
        <v>6450.52</v>
      </c>
      <c r="H160" s="169">
        <f>'[5]7100'!I24+'[6]7100'!I24+'[7]7100'!I24+'[8]7100'!I24+'[9]7100'!I24</f>
        <v>1502.53</v>
      </c>
      <c r="I160" s="169">
        <f>'[5]7100'!J24+'[6]7100'!J24+'[7]7100'!J24+'[8]7100'!J24+'[9]7100'!J24</f>
        <v>0</v>
      </c>
      <c r="J160" s="169">
        <f>'[5]7100'!K24+'[6]7100'!K24+'[7]7100'!K24+'[8]7100'!K24+'[9]7100'!K24</f>
        <v>0</v>
      </c>
      <c r="K160" s="169">
        <f>'[5]7100'!L24+'[6]7100'!L24+'[7]7100'!L24+'[8]7100'!L24+'[9]7100'!L24</f>
        <v>4947.99</v>
      </c>
      <c r="L160" s="76"/>
      <c r="M160" s="76"/>
    </row>
    <row r="161" spans="2:11" ht="12.75" hidden="1">
      <c r="B161" s="170" t="s">
        <v>268</v>
      </c>
      <c r="C161" s="169">
        <f>'[5]7100'!D25+'[6]7100'!D25+'[7]7100'!D25+'[8]7100'!D25+'[9]7100'!D25</f>
        <v>3396562.2399999998</v>
      </c>
      <c r="D161" s="169">
        <f>'[5]7100'!E25+'[6]7100'!E25+'[7]7100'!E25+'[8]7100'!E25+'[9]7100'!E25</f>
        <v>-300506.05</v>
      </c>
      <c r="E161" s="169">
        <f>'[5]7100'!F25+'[6]7100'!F25+'[7]7100'!F25+'[8]7100'!F25+'[9]7100'!F25</f>
        <v>0</v>
      </c>
      <c r="F161" s="169">
        <f>'[5]7100'!G25+'[6]7100'!G25+'[7]7100'!G25+'[8]7100'!G25+'[9]7100'!G25</f>
        <v>0</v>
      </c>
      <c r="G161" s="169">
        <f>'[5]7100'!H25+'[6]7100'!H25+'[7]7100'!H25+'[8]7100'!H25+'[9]7100'!H25</f>
        <v>3096056.19</v>
      </c>
      <c r="H161" s="169">
        <f>'[5]7100'!I25+'[6]7100'!I25+'[7]7100'!I25+'[8]7100'!I25+'[9]7100'!I25</f>
        <v>1344838.9</v>
      </c>
      <c r="I161" s="169">
        <f>'[5]7100'!J25+'[6]7100'!J25+'[7]7100'!J25+'[8]7100'!J25+'[9]7100'!J25</f>
        <v>0</v>
      </c>
      <c r="J161" s="169">
        <f>'[5]7100'!K25+'[6]7100'!K25+'[7]7100'!K25+'[8]7100'!K25+'[9]7100'!K25</f>
        <v>0</v>
      </c>
      <c r="K161" s="169">
        <f>'[5]7100'!L25+'[6]7100'!L25+'[7]7100'!L25+'[8]7100'!L25+'[9]7100'!L25</f>
        <v>1751217.29</v>
      </c>
    </row>
    <row r="162" spans="2:11" ht="12.75" hidden="1">
      <c r="B162" s="170" t="s">
        <v>269</v>
      </c>
      <c r="C162" s="169">
        <f>'[5]7100'!D26+'[6]7100'!D26+'[7]7100'!D26+'[8]7100'!D26+'[9]7100'!D26</f>
        <v>0</v>
      </c>
      <c r="D162" s="169">
        <f>'[5]7100'!E26+'[6]7100'!E26+'[7]7100'!E26+'[8]7100'!E26+'[9]7100'!E26</f>
        <v>0</v>
      </c>
      <c r="E162" s="169">
        <f>'[5]7100'!F26+'[6]7100'!F26+'[7]7100'!F26+'[8]7100'!F26+'[9]7100'!F26</f>
        <v>0</v>
      </c>
      <c r="F162" s="169">
        <f>'[5]7100'!G26+'[6]7100'!G26+'[7]7100'!G26+'[8]7100'!G26+'[9]7100'!G26</f>
        <v>0</v>
      </c>
      <c r="G162" s="169">
        <f>'[5]7100'!H26+'[6]7100'!H26+'[7]7100'!H26+'[8]7100'!H26+'[9]7100'!H26</f>
        <v>0</v>
      </c>
      <c r="H162" s="169">
        <f>'[5]7100'!I26+'[6]7100'!I26+'[7]7100'!I26+'[8]7100'!I26+'[9]7100'!I26</f>
        <v>0</v>
      </c>
      <c r="I162" s="169">
        <f>'[5]7100'!J26+'[6]7100'!J26+'[7]7100'!J26+'[8]7100'!J26+'[9]7100'!J26</f>
        <v>0</v>
      </c>
      <c r="J162" s="169">
        <f>'[5]7100'!K26+'[6]7100'!K26+'[7]7100'!K26+'[8]7100'!K26+'[9]7100'!K26</f>
        <v>0</v>
      </c>
      <c r="K162" s="169">
        <f>'[5]7100'!L26+'[6]7100'!L26+'[7]7100'!L26+'[8]7100'!L26+'[9]7100'!L26</f>
        <v>0</v>
      </c>
    </row>
    <row r="163" spans="2:11" ht="12.75" hidden="1">
      <c r="B163" s="174" t="s">
        <v>270</v>
      </c>
      <c r="C163" s="169">
        <f>'[5]7100'!D27+'[6]7100'!D27+'[7]7100'!D27+'[8]7100'!D27+'[9]7100'!D27</f>
        <v>18966497.8</v>
      </c>
      <c r="D163" s="169">
        <f>'[5]7100'!E27+'[6]7100'!E27+'[7]7100'!E27+'[8]7100'!E27+'[9]7100'!E27</f>
        <v>0</v>
      </c>
      <c r="E163" s="169">
        <f>'[5]7100'!F27+'[6]7100'!F27+'[7]7100'!F27+'[8]7100'!F27+'[9]7100'!F27</f>
        <v>0</v>
      </c>
      <c r="F163" s="169">
        <f>'[5]7100'!G27+'[6]7100'!G27+'[7]7100'!G27+'[8]7100'!G27+'[9]7100'!G27</f>
        <v>0</v>
      </c>
      <c r="G163" s="169">
        <f>'[5]7100'!H27+'[6]7100'!H27+'[7]7100'!H27+'[8]7100'!H27+'[9]7100'!H27</f>
        <v>18966497.8</v>
      </c>
      <c r="H163" s="169">
        <f>'[5]7100'!I27+'[6]7100'!I27+'[7]7100'!I27+'[8]7100'!I27+'[9]7100'!I27</f>
        <v>18966497.8</v>
      </c>
      <c r="I163" s="169">
        <f>'[5]7100'!J27+'[6]7100'!J27+'[7]7100'!J27+'[8]7100'!J27+'[9]7100'!J27</f>
        <v>0</v>
      </c>
      <c r="J163" s="169">
        <f>'[5]7100'!K27+'[6]7100'!K27+'[7]7100'!K27+'[8]7100'!K27+'[9]7100'!K27</f>
        <v>0</v>
      </c>
      <c r="K163" s="169">
        <f>'[5]7100'!L27+'[6]7100'!L27+'[7]7100'!L27+'[8]7100'!L27+'[9]7100'!L27</f>
        <v>0</v>
      </c>
    </row>
    <row r="164" spans="2:11" ht="13.5" hidden="1" thickBot="1">
      <c r="B164" s="171" t="s">
        <v>372</v>
      </c>
      <c r="C164" s="172">
        <f aca="true" t="shared" si="13" ref="C164:K164">SUM(C155:C163)</f>
        <v>57308490.92</v>
      </c>
      <c r="D164" s="172">
        <f t="shared" si="13"/>
        <v>8707799.059999999</v>
      </c>
      <c r="E164" s="172">
        <f t="shared" si="13"/>
        <v>0</v>
      </c>
      <c r="F164" s="172">
        <f t="shared" si="13"/>
        <v>0</v>
      </c>
      <c r="G164" s="172">
        <f t="shared" si="13"/>
        <v>66016289.980000004</v>
      </c>
      <c r="H164" s="172">
        <f t="shared" si="13"/>
        <v>57981833.989999995</v>
      </c>
      <c r="I164" s="172">
        <f t="shared" si="13"/>
        <v>0</v>
      </c>
      <c r="J164" s="172">
        <f t="shared" si="13"/>
        <v>0</v>
      </c>
      <c r="K164" s="172">
        <f t="shared" si="13"/>
        <v>8034455.98</v>
      </c>
    </row>
    <row r="165" spans="2:9" ht="15.75" hidden="1">
      <c r="B165" s="34"/>
      <c r="C165" s="34"/>
      <c r="D165" s="34"/>
      <c r="E165" s="34"/>
      <c r="F165" s="34"/>
      <c r="G165" s="34"/>
      <c r="H165" s="34"/>
      <c r="I165" s="34"/>
    </row>
    <row r="166" spans="2:9" ht="16.5" hidden="1" thickBot="1">
      <c r="B166" s="34"/>
      <c r="C166" s="34"/>
      <c r="D166" s="34"/>
      <c r="E166" s="34"/>
      <c r="F166" s="34"/>
      <c r="G166" s="34"/>
      <c r="H166" s="34"/>
      <c r="I166" s="34"/>
    </row>
    <row r="167" spans="2:9" ht="42.75" customHeight="1" hidden="1">
      <c r="B167" s="188" t="s">
        <v>379</v>
      </c>
      <c r="C167" s="189" t="s">
        <v>340</v>
      </c>
      <c r="D167" s="34"/>
      <c r="E167" s="188" t="s">
        <v>380</v>
      </c>
      <c r="F167" s="189" t="s">
        <v>340</v>
      </c>
      <c r="G167" s="34"/>
      <c r="H167" s="34"/>
      <c r="I167" s="34"/>
    </row>
    <row r="168" spans="2:9" ht="15.75" hidden="1">
      <c r="B168" s="190" t="s">
        <v>341</v>
      </c>
      <c r="C168" s="169">
        <f>'[5]6100'!D3+'[6]6100'!D3+'[7]6100'!D3+'[8]6100'!D3+'[9]6100'!D3</f>
        <v>143568282.85</v>
      </c>
      <c r="D168" s="45"/>
      <c r="E168" s="194" t="s">
        <v>354</v>
      </c>
      <c r="F168" s="169">
        <f>'[5]6100'!D23+'[6]6100'!D23+'[7]6100'!D23+'[8]6100'!D23+'[9]6100'!D23</f>
        <v>612558348.2199999</v>
      </c>
      <c r="G168" s="45"/>
      <c r="H168" s="45"/>
      <c r="I168" s="45"/>
    </row>
    <row r="169" spans="2:6" ht="12.75" hidden="1">
      <c r="B169" s="191" t="s">
        <v>342</v>
      </c>
      <c r="C169" s="169">
        <f>'[5]6100'!D4+'[6]6100'!D4+'[7]6100'!D4+'[8]6100'!D4+'[9]6100'!D4</f>
        <v>119254132.86000001</v>
      </c>
      <c r="E169" s="195" t="s">
        <v>305</v>
      </c>
      <c r="F169" s="169">
        <f>'[5]6100'!D24+'[6]6100'!D24+'[7]6100'!D24+'[8]6100'!D24+'[9]6100'!D24</f>
        <v>417373593.38000005</v>
      </c>
    </row>
    <row r="170" spans="2:6" ht="12.75" hidden="1">
      <c r="B170" s="191" t="s">
        <v>343</v>
      </c>
      <c r="C170" s="169">
        <f>'[5]6100'!D5+'[6]6100'!D5+'[7]6100'!D5+'[8]6100'!D5+'[9]6100'!D5</f>
        <v>16495207.43</v>
      </c>
      <c r="E170" s="195" t="s">
        <v>307</v>
      </c>
      <c r="F170" s="169">
        <f>'[5]6100'!D25+'[6]6100'!D25+'[7]6100'!D25+'[8]6100'!D25+'[9]6100'!D25</f>
        <v>91737713.50000001</v>
      </c>
    </row>
    <row r="171" spans="2:6" ht="12.75" hidden="1">
      <c r="B171" s="191" t="s">
        <v>344</v>
      </c>
      <c r="C171" s="169">
        <f>'[5]6100'!D6+'[6]6100'!D6+'[7]6100'!D6+'[8]6100'!D6+'[9]6100'!D6</f>
        <v>7929185.17</v>
      </c>
      <c r="E171" s="195" t="s">
        <v>310</v>
      </c>
      <c r="F171" s="169">
        <f>'[5]6100'!D26+'[6]6100'!D26+'[7]6100'!D26+'[8]6100'!D26+'[9]6100'!D26</f>
        <v>103447041.33</v>
      </c>
    </row>
    <row r="172" spans="2:6" ht="12.75" hidden="1">
      <c r="B172" s="191" t="s">
        <v>345</v>
      </c>
      <c r="C172" s="169">
        <f>'[5]6100'!D7+'[6]6100'!D7+'[7]6100'!D7+'[8]6100'!D7+'[9]6100'!D7</f>
        <v>0</v>
      </c>
      <c r="E172" s="191" t="s">
        <v>312</v>
      </c>
      <c r="F172" s="169">
        <f>'[5]6100'!D27+'[6]6100'!D27+'[7]6100'!D27+'[8]6100'!D27+'[9]6100'!D27</f>
        <v>0</v>
      </c>
    </row>
    <row r="173" spans="2:6" ht="12.75" hidden="1">
      <c r="B173" s="191" t="s">
        <v>346</v>
      </c>
      <c r="C173" s="169">
        <f>'[5]6100'!D8+'[6]6100'!D8+'[7]6100'!D8+'[8]6100'!D8+'[9]6100'!D8</f>
        <v>110242.59</v>
      </c>
      <c r="E173" s="196" t="s">
        <v>315</v>
      </c>
      <c r="F173" s="169">
        <f>'[5]6100'!D28+'[6]6100'!D28+'[7]6100'!D28+'[8]6100'!D28+'[9]6100'!D28</f>
        <v>629361444.96</v>
      </c>
    </row>
    <row r="174" spans="2:6" ht="12.75" hidden="1">
      <c r="B174" s="191" t="s">
        <v>347</v>
      </c>
      <c r="C174" s="169">
        <f>'[5]6100'!D9+'[6]6100'!D9+'[7]6100'!D9+'[8]6100'!D9+'[9]6100'!D9</f>
        <v>0</v>
      </c>
      <c r="E174" s="195" t="s">
        <v>305</v>
      </c>
      <c r="F174" s="169">
        <f>'[5]6100'!D29+'[6]6100'!D29+'[7]6100'!D29+'[8]6100'!D29+'[9]6100'!D29</f>
        <v>487617440.8</v>
      </c>
    </row>
    <row r="175" spans="2:6" ht="12.75" hidden="1">
      <c r="B175" s="190" t="s">
        <v>348</v>
      </c>
      <c r="C175" s="169">
        <f>'[5]6100'!D10+'[6]6100'!D10+'[7]6100'!D10+'[8]6100'!D10+'[9]6100'!D10</f>
        <v>70483600.49</v>
      </c>
      <c r="E175" s="195" t="s">
        <v>307</v>
      </c>
      <c r="F175" s="169">
        <f>'[5]6100'!D30+'[6]6100'!D30+'[7]6100'!D30+'[8]6100'!D30+'[9]6100'!D30</f>
        <v>40709135.79000001</v>
      </c>
    </row>
    <row r="176" spans="2:9" ht="15.75" hidden="1">
      <c r="B176" s="191" t="s">
        <v>342</v>
      </c>
      <c r="C176" s="169">
        <f>'[5]6100'!D11+'[6]6100'!D11+'[7]6100'!D11+'[8]6100'!D11+'[9]6100'!D11</f>
        <v>44243300.839999996</v>
      </c>
      <c r="D176" s="108"/>
      <c r="E176" s="195" t="s">
        <v>310</v>
      </c>
      <c r="F176" s="169">
        <f>'[5]6100'!D31+'[6]6100'!D31+'[7]6100'!D31+'[8]6100'!D31+'[9]6100'!D31</f>
        <v>101034868.35000001</v>
      </c>
      <c r="G176" s="108"/>
      <c r="H176" s="108"/>
      <c r="I176" s="108"/>
    </row>
    <row r="177" spans="2:6" ht="12.75" hidden="1">
      <c r="B177" s="191" t="s">
        <v>343</v>
      </c>
      <c r="C177" s="169">
        <f>'[5]6100'!D12+'[6]6100'!D12+'[7]6100'!D12+'[8]6100'!D12+'[9]6100'!D12</f>
        <v>1310396.82</v>
      </c>
      <c r="E177" s="191" t="s">
        <v>312</v>
      </c>
      <c r="F177" s="169">
        <f>'[5]6100'!D32+'[6]6100'!D32+'[7]6100'!D32+'[8]6100'!D32+'[9]6100'!D32</f>
        <v>0</v>
      </c>
    </row>
    <row r="178" spans="2:6" ht="12.75" hidden="1">
      <c r="B178" s="191" t="s">
        <v>344</v>
      </c>
      <c r="C178" s="169">
        <f>'[5]6100'!D13+'[6]6100'!D13+'[7]6100'!D13+'[8]6100'!D13+'[9]6100'!D13</f>
        <v>24870528.87</v>
      </c>
      <c r="E178" s="197" t="s">
        <v>355</v>
      </c>
      <c r="F178" s="169">
        <f>'[5]6100'!D33+'[6]6100'!D33+'[7]6100'!D33+'[8]6100'!D33+'[9]6100'!D33</f>
        <v>-16803096.73</v>
      </c>
    </row>
    <row r="179" spans="2:6" ht="12.75" hidden="1">
      <c r="B179" s="191" t="s">
        <v>345</v>
      </c>
      <c r="C179" s="169">
        <f>'[5]6100'!D14+'[6]6100'!D14+'[7]6100'!D14+'[8]6100'!D14+'[9]6100'!D14</f>
        <v>0</v>
      </c>
      <c r="E179" s="197" t="s">
        <v>326</v>
      </c>
      <c r="F179" s="169">
        <f>'[5]6100'!D34+'[6]6100'!D34+'[7]6100'!D34+'[8]6100'!D34+'[9]6100'!D34</f>
        <v>37617420.65</v>
      </c>
    </row>
    <row r="180" spans="2:9" ht="16.5" hidden="1" thickBot="1">
      <c r="B180" s="191" t="s">
        <v>349</v>
      </c>
      <c r="C180" s="169">
        <f>'[5]6100'!D15+'[6]6100'!D15+'[7]6100'!D15+'[8]6100'!D15+'[9]6100'!D15</f>
        <v>-59373.99</v>
      </c>
      <c r="D180" s="46"/>
      <c r="E180" s="198" t="s">
        <v>330</v>
      </c>
      <c r="F180" s="169">
        <f>'[5]6100'!D35+'[6]6100'!D35+'[7]6100'!D35+'[8]6100'!D35+'[9]6100'!D35</f>
        <v>20814323.919999998</v>
      </c>
      <c r="G180" s="46"/>
      <c r="H180" s="46"/>
      <c r="I180" s="46"/>
    </row>
    <row r="181" spans="2:9" ht="15.75" hidden="1">
      <c r="B181" s="190" t="s">
        <v>350</v>
      </c>
      <c r="C181" s="169">
        <f>'[5]6100'!D16+'[6]6100'!D16+'[7]6100'!D16+'[8]6100'!D16+'[9]6100'!D16</f>
        <v>69696503.61999999</v>
      </c>
      <c r="D181" s="46"/>
      <c r="G181" s="46"/>
      <c r="H181" s="46"/>
      <c r="I181" s="46"/>
    </row>
    <row r="182" spans="2:9" ht="15.75" hidden="1">
      <c r="B182" s="192" t="s">
        <v>351</v>
      </c>
      <c r="C182" s="169">
        <f>'[5]6100'!D17+'[6]6100'!D17+'[7]6100'!D17+'[8]6100'!D17+'[9]6100'!D17</f>
        <v>75079645.77</v>
      </c>
      <c r="D182" s="46"/>
      <c r="G182" s="46"/>
      <c r="H182" s="46"/>
      <c r="I182" s="46"/>
    </row>
    <row r="183" spans="2:9" ht="15.75" hidden="1">
      <c r="B183" s="192" t="s">
        <v>352</v>
      </c>
      <c r="C183" s="169">
        <f>'[5]6100'!D18+'[6]6100'!D18+'[7]6100'!D18+'[8]6100'!D18+'[9]6100'!D18</f>
        <v>67701540.22</v>
      </c>
      <c r="D183" s="46"/>
      <c r="G183" s="46"/>
      <c r="H183" s="46"/>
      <c r="I183" s="46"/>
    </row>
    <row r="184" spans="2:9" ht="16.5" hidden="1" thickBot="1">
      <c r="B184" s="193" t="s">
        <v>353</v>
      </c>
      <c r="C184" s="169">
        <f>'[5]6100'!D19+'[6]6100'!D19+'[7]6100'!D19+'[8]6100'!D19+'[9]6100'!D19</f>
        <v>142781185.98999998</v>
      </c>
      <c r="D184" s="46"/>
      <c r="G184" s="46"/>
      <c r="H184" s="46"/>
      <c r="I184" s="46"/>
    </row>
    <row r="185" spans="4:9" ht="15.75" hidden="1">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row r="197" spans="4:9" ht="15.75">
      <c r="D197" s="46"/>
      <c r="E197" s="46"/>
      <c r="F197" s="46"/>
      <c r="G197" s="46"/>
      <c r="H197" s="46"/>
      <c r="I197" s="46"/>
    </row>
    <row r="198" spans="4:9" ht="15.75">
      <c r="D198" s="46"/>
      <c r="E198" s="46"/>
      <c r="F198" s="46"/>
      <c r="G198" s="46"/>
      <c r="H198" s="46"/>
      <c r="I198" s="46"/>
    </row>
    <row r="199" spans="4:9" ht="15.75">
      <c r="D199" s="46"/>
      <c r="E199" s="46"/>
      <c r="F199" s="46"/>
      <c r="G199" s="46"/>
      <c r="H199" s="46"/>
      <c r="I199" s="46"/>
    </row>
  </sheetData>
  <sheetProtection/>
  <mergeCells count="52">
    <mergeCell ref="A12:B12"/>
    <mergeCell ref="A13:B13"/>
    <mergeCell ref="A22:B22"/>
    <mergeCell ref="A26:B26"/>
    <mergeCell ref="A27:B27"/>
    <mergeCell ref="A37:B37"/>
    <mergeCell ref="A44:B44"/>
    <mergeCell ref="E44:F44"/>
    <mergeCell ref="E46:G46"/>
    <mergeCell ref="E47:G47"/>
    <mergeCell ref="E48:G48"/>
    <mergeCell ref="E49:G49"/>
    <mergeCell ref="E51:G51"/>
    <mergeCell ref="E52:G52"/>
    <mergeCell ref="E53:G53"/>
    <mergeCell ref="E54:G54"/>
    <mergeCell ref="A68:B68"/>
    <mergeCell ref="A73:B73"/>
    <mergeCell ref="A82:C82"/>
    <mergeCell ref="E82:H82"/>
    <mergeCell ref="B89:B91"/>
    <mergeCell ref="C89:C90"/>
    <mergeCell ref="D89:D90"/>
    <mergeCell ref="E89:E90"/>
    <mergeCell ref="F89:F90"/>
    <mergeCell ref="G89:G90"/>
    <mergeCell ref="B103:B105"/>
    <mergeCell ref="C103:C104"/>
    <mergeCell ref="D103:D104"/>
    <mergeCell ref="E103:E104"/>
    <mergeCell ref="F103:F104"/>
    <mergeCell ref="G103:G104"/>
    <mergeCell ref="H103:H104"/>
    <mergeCell ref="I103:I104"/>
    <mergeCell ref="J103:J104"/>
    <mergeCell ref="K103:K104"/>
    <mergeCell ref="B138:B140"/>
    <mergeCell ref="C138:C139"/>
    <mergeCell ref="D138:D139"/>
    <mergeCell ref="E138:E139"/>
    <mergeCell ref="F138:F139"/>
    <mergeCell ref="G138:G139"/>
    <mergeCell ref="H152:H153"/>
    <mergeCell ref="I152:I153"/>
    <mergeCell ref="J152:J153"/>
    <mergeCell ref="K152:K153"/>
    <mergeCell ref="B152:B154"/>
    <mergeCell ref="C152:C153"/>
    <mergeCell ref="D152:D153"/>
    <mergeCell ref="E152:E153"/>
    <mergeCell ref="F152:F153"/>
    <mergeCell ref="G152:G153"/>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11"/>
  <sheetViews>
    <sheetView zoomScale="75" zoomScaleNormal="75" zoomScalePageLayoutView="0" workbookViewId="0" topLeftCell="A1">
      <selection activeCell="A1" sqref="A1"/>
    </sheetView>
  </sheetViews>
  <sheetFormatPr defaultColWidth="11.421875" defaultRowHeight="12.75"/>
  <cols>
    <col min="1" max="1" width="67.710937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tr">
        <f>"EJERCICIO    "&amp;Balance!Q1</f>
        <v>EJERCICIO    2001</v>
      </c>
      <c r="C1" s="8"/>
    </row>
    <row r="2" spans="1:3" ht="12.75" customHeight="1" thickBot="1">
      <c r="A2" s="5"/>
      <c r="B2" s="6"/>
      <c r="C2" s="8"/>
    </row>
    <row r="3" spans="1:3" ht="33" customHeight="1">
      <c r="A3" s="77" t="str">
        <f>"                                            "&amp;"SUBSECTOR ADMINISTRATIVO"</f>
        <v>                                            SUBSECTOR ADMINISTRATIVO</v>
      </c>
      <c r="B3" s="10"/>
      <c r="C3" s="8"/>
    </row>
    <row r="4" spans="1:4" ht="19.5" customHeight="1">
      <c r="A4" s="14" t="str">
        <f>"AGREGADO"</f>
        <v>AGREGADO</v>
      </c>
      <c r="B4" s="81"/>
      <c r="C4" s="8"/>
      <c r="D4" s="96"/>
    </row>
    <row r="5" spans="1:3" ht="18" customHeight="1" thickBot="1">
      <c r="A5" s="18"/>
      <c r="B5" s="78"/>
      <c r="C5" s="8"/>
    </row>
    <row r="6" spans="1:4" ht="15" customHeight="1">
      <c r="A6" s="98"/>
      <c r="B6" s="99"/>
      <c r="C6" s="8"/>
      <c r="D6" s="99"/>
    </row>
    <row r="7" spans="1:4" ht="12.75" customHeight="1">
      <c r="A7" s="102"/>
      <c r="B7" s="102"/>
      <c r="C7" s="8"/>
      <c r="D7" s="102"/>
    </row>
    <row r="8" spans="1:4" ht="20.25">
      <c r="A8" s="104" t="s">
        <v>40</v>
      </c>
      <c r="B8" s="34"/>
      <c r="C8" s="8"/>
      <c r="D8" s="34"/>
    </row>
    <row r="9" ht="21" customHeight="1">
      <c r="C9" s="8"/>
    </row>
    <row r="10" ht="12.75" customHeight="1">
      <c r="C10" s="8"/>
    </row>
    <row r="11" ht="12.75" customHeight="1" thickBot="1">
      <c r="C11" s="8"/>
    </row>
    <row r="12" spans="1:3" ht="33" customHeight="1">
      <c r="A12" s="111" t="s">
        <v>44</v>
      </c>
      <c r="B12" s="111"/>
      <c r="C12" s="8"/>
    </row>
    <row r="13" ht="12.75" customHeight="1"/>
    <row r="14" spans="1:2" ht="18" customHeight="1">
      <c r="A14" s="1" t="s">
        <v>445</v>
      </c>
      <c r="B14" s="1"/>
    </row>
    <row r="15" spans="1:2" ht="18" customHeight="1">
      <c r="A15" s="1" t="s">
        <v>446</v>
      </c>
      <c r="B15" s="1"/>
    </row>
    <row r="16" spans="1:2" ht="18" customHeight="1">
      <c r="A16" s="1" t="s">
        <v>463</v>
      </c>
      <c r="B16" s="1"/>
    </row>
    <row r="17" spans="1:2" ht="18" customHeight="1">
      <c r="A17" s="1" t="s">
        <v>447</v>
      </c>
      <c r="B17" s="1"/>
    </row>
    <row r="18" spans="1:2" ht="18" customHeight="1">
      <c r="A18" s="1" t="s">
        <v>448</v>
      </c>
      <c r="B18" s="1"/>
    </row>
    <row r="19" spans="1:2" ht="18" customHeight="1">
      <c r="A19" s="1" t="s">
        <v>449</v>
      </c>
      <c r="B19" s="1"/>
    </row>
    <row r="20" spans="1:2" ht="18" customHeight="1">
      <c r="A20" s="1" t="s">
        <v>450</v>
      </c>
      <c r="B20" s="1"/>
    </row>
    <row r="21" spans="1:2" ht="18" customHeight="1">
      <c r="A21" s="1" t="s">
        <v>451</v>
      </c>
      <c r="B21" s="1"/>
    </row>
    <row r="22" spans="1:2" ht="18" customHeight="1">
      <c r="A22" s="1" t="s">
        <v>452</v>
      </c>
      <c r="B22" s="1"/>
    </row>
    <row r="23" spans="1:2" ht="18" customHeight="1">
      <c r="A23" s="1" t="s">
        <v>453</v>
      </c>
      <c r="B23" s="1"/>
    </row>
    <row r="24" spans="1:2" ht="18" customHeight="1">
      <c r="A24" s="1"/>
      <c r="B24" s="1"/>
    </row>
    <row r="25" spans="1:2" ht="18" customHeight="1">
      <c r="A25" s="1"/>
      <c r="B25" s="1"/>
    </row>
    <row r="26" spans="1:2" ht="18" customHeight="1">
      <c r="A26" s="1"/>
      <c r="B26" s="1"/>
    </row>
    <row r="27" spans="1:2" ht="18" customHeight="1">
      <c r="A27" s="1"/>
      <c r="B27" s="1"/>
    </row>
    <row r="28" spans="1:2" ht="18" customHeight="1">
      <c r="A28" s="1"/>
      <c r="B28" s="1"/>
    </row>
    <row r="29" spans="1:2" ht="18" customHeight="1">
      <c r="A29" s="1"/>
      <c r="B29" s="1"/>
    </row>
    <row r="30" spans="1:2" ht="18" customHeight="1">
      <c r="A30" s="1"/>
      <c r="B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8" ht="12.75">
      <c r="B108" s="3"/>
    </row>
    <row r="109" ht="12.75">
      <c r="B109" s="3"/>
    </row>
    <row r="110" ht="12.75">
      <c r="B110" s="3"/>
    </row>
    <row r="111" ht="12.75">
      <c r="B111"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2014-12-05T08:39:59Z</cp:lastPrinted>
  <dcterms:created xsi:type="dcterms:W3CDTF">2010-12-21T11:30:58Z</dcterms:created>
  <dcterms:modified xsi:type="dcterms:W3CDTF">2015-10-29T08:24:29Z</dcterms:modified>
  <cp:category/>
  <cp:version/>
  <cp:contentType/>
  <cp:contentStatus/>
</cp:coreProperties>
</file>