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840" yWindow="360" windowWidth="13875" windowHeight="7965" tabRatio="832" firstSheet="1" activeTab="5"/>
  </bookViews>
  <sheets>
    <sheet name="Acerno_Cache_XXXXX" sheetId="11" state="veryHidden" r:id="rId1"/>
    <sheet name="Información" sheetId="8" r:id="rId2"/>
    <sheet name="Balance" sheetId="6" r:id="rId3"/>
    <sheet name="Cuenta" sheetId="7" r:id="rId4"/>
    <sheet name="Liquidación del presupuesto" sheetId="10" r:id="rId5"/>
    <sheet name="Memoria" sheetId="9" r:id="rId6"/>
    <sheet name="Entidades agregadas" sheetId="5" r:id="rId7"/>
    <sheet name="Entidades no agregadas" sheetId="12" r:id="rId8"/>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xlnm.Print_Area" localSheetId="2">'Balance'!$A$1:$N$68</definedName>
    <definedName name="_xlnm.Print_Area" localSheetId="3">'Cuenta'!$A$1:$N$89</definedName>
    <definedName name="_xlnm.Print_Area" localSheetId="6">'Entidades agregadas'!$A$1:$B$20</definedName>
    <definedName name="_xlnm.Print_Area" localSheetId="7">'Entidades no agregadas'!$A$1:$C$43</definedName>
    <definedName name="_xlnm.Print_Area" localSheetId="1">'Información'!$A$1:$B$55</definedName>
    <definedName name="_xlnm.Print_Area" localSheetId="4">'Liquidación del presupuesto'!$A$1:$M$86</definedName>
    <definedName name="_xlnm.Print_Area" localSheetId="5">'Memoria'!$A$1:$I$92</definedName>
    <definedName name="tm_1006633539" localSheetId="7">#REF!</definedName>
    <definedName name="tm_1006633539">#REF!</definedName>
    <definedName name="tm_603982494" localSheetId="7">#REF!</definedName>
    <definedName name="tm_603982494">#REF!</definedName>
    <definedName name="tm_671088875" localSheetId="7">#REF!</definedName>
    <definedName name="tm_671088875">#REF!</definedName>
    <definedName name="tm_805306395" localSheetId="7">#REF!</definedName>
    <definedName name="tm_805306395">#REF!</definedName>
    <definedName name="tm_805306397" localSheetId="7">#REF!</definedName>
    <definedName name="tm_805306397">#REF!</definedName>
    <definedName name="_xlnm.Print_Titles" localSheetId="6">'Entidades agregadas'!$1:$13</definedName>
    <definedName name="_xlnm.Print_Titles" localSheetId="7">'Entidades no agregadas'!$1:$13</definedName>
  </definedNames>
  <calcPr calcId="152511"/>
</workbook>
</file>

<file path=xl/sharedStrings.xml><?xml version="1.0" encoding="utf-8"?>
<sst xmlns="http://schemas.openxmlformats.org/spreadsheetml/2006/main" count="909" uniqueCount="507">
  <si>
    <t>Instituto Valenciano de la Juventud</t>
  </si>
  <si>
    <t>Instituto Valenciano de Investigaciones Agrarias</t>
  </si>
  <si>
    <t>Instituto Cartográfico Valenciano</t>
  </si>
  <si>
    <t>Agencia Valenciana de Fomento y Garantía Agraria</t>
  </si>
  <si>
    <t>B) GASTOS A DISTRIBUIR EN VARIOS EJERCICIOS</t>
  </si>
  <si>
    <t>B) INGRESOS A DISTRIBUIR EN VARIOS EJERCICIOS</t>
  </si>
  <si>
    <t>C) PROVISIONES PARA RIESGOS Y GASTOS</t>
  </si>
  <si>
    <t xml:space="preserve">   4. Deudas en moneda extranjera</t>
  </si>
  <si>
    <t>X110</t>
  </si>
  <si>
    <t>EJERCICIO</t>
  </si>
  <si>
    <t>Importes en euros</t>
  </si>
  <si>
    <t>ACTIVO</t>
  </si>
  <si>
    <t>%</t>
  </si>
  <si>
    <t>BALANCE AGREGADO</t>
  </si>
  <si>
    <t>CONCEPTOS</t>
  </si>
  <si>
    <t>INDICADORES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</si>
  <si>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</si>
  <si>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</si>
  <si>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</si>
  <si>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</si>
  <si>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</si>
  <si>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</si>
  <si>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</si>
  <si>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</si>
  <si>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</si>
  <si>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</si>
  <si>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</si>
  <si>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</si>
  <si>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</si>
  <si>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</si>
  <si>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</si>
  <si>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</si>
  <si>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</si>
  <si>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</si>
  <si>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</si>
  <si>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</si>
  <si>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</si>
  <si>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</si>
  <si>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</si>
  <si>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</si>
  <si>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</si>
  <si>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</si>
  <si>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</si>
  <si>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</si>
  <si>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</si>
  <si>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</si>
  <si>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Limitativo</t>
  </si>
  <si>
    <t>PGC público 2001</t>
  </si>
  <si>
    <t>ESTADOS INDIVIDUALES</t>
  </si>
  <si>
    <t>1. Ingresos tributarios</t>
  </si>
  <si>
    <t>2. Transferencias y subvenciones recibidas   (a+b+c+d)</t>
  </si>
  <si>
    <t xml:space="preserve"> a) Transferencias corrientes</t>
  </si>
  <si>
    <t xml:space="preserve"> b) Subvenciones corrientes</t>
  </si>
  <si>
    <t xml:space="preserve"> c) Transferencias de capital</t>
  </si>
  <si>
    <t xml:space="preserve"> d) Subvenciones de capital</t>
  </si>
  <si>
    <t xml:space="preserve"> a) Ingresos accesorios y otros de gestión corriente</t>
  </si>
  <si>
    <t xml:space="preserve"> b) Exceso de provisiones de riesgos y gastos</t>
  </si>
  <si>
    <t>EMPLEADOS</t>
  </si>
  <si>
    <t>AVALES</t>
  </si>
  <si>
    <t>Administrativo</t>
  </si>
  <si>
    <t>A) INMOVILIZADO</t>
  </si>
  <si>
    <t xml:space="preserve">  I. Inversiones destinadas al uso general  </t>
  </si>
  <si>
    <t xml:space="preserve">   1. Terrenos y bienes naturales  </t>
  </si>
  <si>
    <t xml:space="preserve">   2. Infraestructuras y bienes destinados al uso general</t>
  </si>
  <si>
    <t xml:space="preserve">   3. Bienes comunales</t>
  </si>
  <si>
    <t xml:space="preserve">   4. Bienes del patrimonio histórico, artístico y cultural </t>
  </si>
  <si>
    <t xml:space="preserve"> II. Inmovilizaciones inmateriales</t>
  </si>
  <si>
    <t xml:space="preserve">   1. Gastos de investigación y desarrollo</t>
  </si>
  <si>
    <t xml:space="preserve">   2. Propiedad industrial</t>
  </si>
  <si>
    <t xml:space="preserve">   3. Aplicaciones informáticas</t>
  </si>
  <si>
    <t xml:space="preserve">   4. Propiedad intelectual</t>
  </si>
  <si>
    <t xml:space="preserve">   5. Derechos sobre bienes en régimen de arrendamiento financiero</t>
  </si>
  <si>
    <t xml:space="preserve">   6. Amortizaciones</t>
  </si>
  <si>
    <t xml:space="preserve">   7. Otro inmovilizado</t>
  </si>
  <si>
    <t xml:space="preserve"> III. Inmovilizaciones materiales</t>
  </si>
  <si>
    <t xml:space="preserve">   1. Terrenos y construcciones</t>
  </si>
  <si>
    <t xml:space="preserve">   2. Instalaciones técnicas y maquinaria</t>
  </si>
  <si>
    <t xml:space="preserve">   3. Utillaje y mobiliario</t>
  </si>
  <si>
    <t xml:space="preserve">   4. Otro inmovilizado</t>
  </si>
  <si>
    <t xml:space="preserve">   5. Amortizaciones</t>
  </si>
  <si>
    <t xml:space="preserve"> IV. Inversiones gestionadas</t>
  </si>
  <si>
    <t xml:space="preserve"> V. Inversiones financieras permanentes</t>
  </si>
  <si>
    <t xml:space="preserve">   1. Cartera de valores a largo plazo</t>
  </si>
  <si>
    <t xml:space="preserve">   2. Otras inversiones y créditos a largo plazo</t>
  </si>
  <si>
    <t xml:space="preserve">   3. Fianzas y depósitos constituidos a largo plazo</t>
  </si>
  <si>
    <t xml:space="preserve">   4. Provisiones</t>
  </si>
  <si>
    <t>C) ACTIVO CIRCULANTE</t>
  </si>
  <si>
    <t xml:space="preserve"> I. Existencias</t>
  </si>
  <si>
    <t xml:space="preserve">   1. Comerciales.</t>
  </si>
  <si>
    <t xml:space="preserve">   2. Materias primas y otros aprovisionamientos.</t>
  </si>
  <si>
    <t xml:space="preserve">   3. Productos en curso y semiterminados</t>
  </si>
  <si>
    <t xml:space="preserve">   4. Productos terminados.</t>
  </si>
  <si>
    <t xml:space="preserve">   5. Subproductos, residuos y materiales recuperados.</t>
  </si>
  <si>
    <t xml:space="preserve">   6. Provisiones</t>
  </si>
  <si>
    <t xml:space="preserve"> II. Deudores</t>
  </si>
  <si>
    <t xml:space="preserve">   1. Deudores presupuestarios</t>
  </si>
  <si>
    <t xml:space="preserve">   2. Deudores no presupuestarios</t>
  </si>
  <si>
    <t xml:space="preserve">   3. Deudores por administración de recursos por cta. de otros entes públ.</t>
  </si>
  <si>
    <t xml:space="preserve">   4. Administraciones públicas</t>
  </si>
  <si>
    <t xml:space="preserve">   5. Otros deudores</t>
  </si>
  <si>
    <t xml:space="preserve"> III. Inversiones financieras temporales</t>
  </si>
  <si>
    <t xml:space="preserve">   1. Cartera de valores a corto plazo</t>
  </si>
  <si>
    <t xml:space="preserve">   2. Otras inversiones y créditos a corto plazo</t>
  </si>
  <si>
    <t xml:space="preserve">   3. Fianzas y depósitos constituidos a corto plazo</t>
  </si>
  <si>
    <t xml:space="preserve"> IV. Tesorería</t>
  </si>
  <si>
    <t xml:space="preserve"> V. Ajustes por periodificación</t>
  </si>
  <si>
    <t>TOTAL ACTIVO (A + B+ C)</t>
  </si>
  <si>
    <t>A) FONDOS PROPIOS</t>
  </si>
  <si>
    <t xml:space="preserve"> I. Patrimonio</t>
  </si>
  <si>
    <t xml:space="preserve">   1. Patrimonio</t>
  </si>
  <si>
    <t xml:space="preserve">   2. Patrimonio recibido en adscripción</t>
  </si>
  <si>
    <t xml:space="preserve">   3. Patrimonio recibido en cesión</t>
  </si>
  <si>
    <t xml:space="preserve">   4. Patrimonio entregado en adscripción</t>
  </si>
  <si>
    <t xml:space="preserve">   5. Patrimonio entregado en cesión</t>
  </si>
  <si>
    <t xml:space="preserve">   6. Patrimonio entregado al uso general</t>
  </si>
  <si>
    <t xml:space="preserve"> II. Reservas</t>
  </si>
  <si>
    <t xml:space="preserve"> III. Resultados de ejercicios anteriores</t>
  </si>
  <si>
    <t xml:space="preserve">   1. Resultados positivos de ejercicios anteriores</t>
  </si>
  <si>
    <t xml:space="preserve">   2. Resultados negativos de ejercicios anteriores</t>
  </si>
  <si>
    <t xml:space="preserve"> IV. Resultados del ejercicio</t>
  </si>
  <si>
    <t>D) ACREEDORES A LARGO PLAZO</t>
  </si>
  <si>
    <t xml:space="preserve"> I. Emisiones de obligaciones y otros valores negociables</t>
  </si>
  <si>
    <t xml:space="preserve">   1. Obligaciones y bonos</t>
  </si>
  <si>
    <t xml:space="preserve">   2. Deudas representadas en otros valores negociables</t>
  </si>
  <si>
    <t xml:space="preserve">   3. Intereses de obligaciones y otros valores</t>
  </si>
  <si>
    <t xml:space="preserve"> II Otras deudas a largo plazo</t>
  </si>
  <si>
    <t xml:space="preserve">   1. Deudas con entidades de crédito</t>
  </si>
  <si>
    <t xml:space="preserve">   2. Otras deudas</t>
  </si>
  <si>
    <t xml:space="preserve">   3. Deudas en moneda extranjera</t>
  </si>
  <si>
    <t xml:space="preserve">   4. Fianzas y depósitos recibidos a largo plazo</t>
  </si>
  <si>
    <t xml:space="preserve"> III. Desembolsos pendientes sobre acciones no exigidos</t>
  </si>
  <si>
    <t>E) ACREEDORES A CORTO PLAZO</t>
  </si>
  <si>
    <t xml:space="preserve">   1. Obligaciones y bonos a corto plazo</t>
  </si>
  <si>
    <t xml:space="preserve"> II. Deudas con entidades de crédito</t>
  </si>
  <si>
    <t xml:space="preserve">   1. Préstamos y otras deudas</t>
  </si>
  <si>
    <t xml:space="preserve">   2. Deudas por intereses</t>
  </si>
  <si>
    <t xml:space="preserve"> III. Acreedores</t>
  </si>
  <si>
    <t xml:space="preserve">   1. Acreedores presupuestarios</t>
  </si>
  <si>
    <t xml:space="preserve">   2. Acreedores no presupuestarios</t>
  </si>
  <si>
    <t xml:space="preserve">   3. Acreedores por administración de recursos por cta. de otros entes públ.</t>
  </si>
  <si>
    <t xml:space="preserve">   5. Otros acreedores</t>
  </si>
  <si>
    <t xml:space="preserve">   6. Fianzas y depósitos recibidos a corto plazo</t>
  </si>
  <si>
    <t xml:space="preserve"> IV. Ajustes por periodificación</t>
  </si>
  <si>
    <t>F) PROVISIONES PARA RIESGOS Y GASTOS A CORTO PLAZO</t>
  </si>
  <si>
    <t xml:space="preserve">      Provisión para devolución de impuetos</t>
  </si>
  <si>
    <t>TOTAL PASIVO (A + B + C+ D + E + F)</t>
  </si>
  <si>
    <t>PASIVO</t>
  </si>
  <si>
    <t>CUENTA DEL RESULTADO ECONÓMICO PATRIMONIAL AGREGADA</t>
  </si>
  <si>
    <t xml:space="preserve">    a) Impuestos sobre la renta de las personas físicas</t>
  </si>
  <si>
    <t xml:space="preserve">    b) Impuesto sobre sociedades</t>
  </si>
  <si>
    <t xml:space="preserve">    c) Impuesto sobre sucesiones y donaciones</t>
  </si>
  <si>
    <t xml:space="preserve">    d) Impuesto sobre el Patrimonio</t>
  </si>
  <si>
    <t xml:space="preserve">    e) Otros impuestos</t>
  </si>
  <si>
    <t xml:space="preserve">    f) Impuesto sobre trnasmisiones patrimoniales y actos jurídicos documentados</t>
  </si>
  <si>
    <t xml:space="preserve">    g) Impuesto sobre el valor añadido</t>
  </si>
  <si>
    <t xml:space="preserve">    h) Impuestos especiales</t>
  </si>
  <si>
    <t xml:space="preserve">    i) Impuesto sobre el juego del bingo</t>
  </si>
  <si>
    <t xml:space="preserve">    j) Otros impuestos</t>
  </si>
  <si>
    <t xml:space="preserve">    k) Tasas por prestación de servicios o realización de actividades</t>
  </si>
  <si>
    <t xml:space="preserve">    l) Tasas fiscales</t>
  </si>
  <si>
    <t xml:space="preserve">    m) Contribuciones especiales</t>
  </si>
  <si>
    <t xml:space="preserve">    n) Canon de saneamiento de aguas residuales</t>
  </si>
  <si>
    <t xml:space="preserve">    o) Ingresos tributarios de entes de carácter comercial</t>
  </si>
  <si>
    <t>3. Ventas y prestaciones de servicios</t>
  </si>
  <si>
    <t>4. Variación de existencias de productos terminados y en curso de fabricación</t>
  </si>
  <si>
    <t>5. Trabajos realizados para la entidad</t>
  </si>
  <si>
    <t>6. Otros ingresos de explotación / gestión</t>
  </si>
  <si>
    <t>7. Reintegros</t>
  </si>
  <si>
    <t>A.1) INGRESOS DE GESTIÓN ORDINARIA   (1+2+3+4+5+6+7)</t>
  </si>
  <si>
    <t xml:space="preserve">    a) Sueldos, salarios y asimilados</t>
  </si>
  <si>
    <t xml:space="preserve">    b) Cargas sociales</t>
  </si>
  <si>
    <t>8. Gastos de personal</t>
  </si>
  <si>
    <t>9. Prestaciones sociales</t>
  </si>
  <si>
    <t>10. Transferencias y subvenciones entregadas   (a+b+c+d)</t>
  </si>
  <si>
    <t>11. Aprovisionamientos</t>
  </si>
  <si>
    <t>12. Variación de las provisiones de tráfico</t>
  </si>
  <si>
    <t xml:space="preserve">    a) Servicios exteriores</t>
  </si>
  <si>
    <t xml:space="preserve">    b) Tributos</t>
  </si>
  <si>
    <t xml:space="preserve">    c) Otros gastos de gestión corriente</t>
  </si>
  <si>
    <t>A.3) AHORRO / (DESAHORRO) DE LA GESTIÓN ORDINARIA (A.1+A.2)</t>
  </si>
  <si>
    <t xml:space="preserve">   a) Beneficios procedentes del inmovilizado</t>
  </si>
  <si>
    <t xml:space="preserve">   b) Beneficios por operaciones de endeudamiento</t>
  </si>
  <si>
    <t xml:space="preserve">   c) Ingresos extraordinarios</t>
  </si>
  <si>
    <t xml:space="preserve">   d) Ingresos y beneficios de otros ejercicios</t>
  </si>
  <si>
    <t xml:space="preserve">    a) Pérdidas procedentes de inmovilizado</t>
  </si>
  <si>
    <t xml:space="preserve">    b) Pérdidas por operaciones de endeudamiento</t>
  </si>
  <si>
    <t xml:space="preserve">    c) Gastos extraordinarios</t>
  </si>
  <si>
    <t xml:space="preserve">    d) Gastos y pérdidas de otros ejercicios</t>
  </si>
  <si>
    <t>A.6) AHORRO / (DESAHORRO) PROCEDENTE DE OPERACIO. CONTINUADAS (A.4+A.5)</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</si>
  <si>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</si>
  <si>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</si>
  <si>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</si>
  <si>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</si>
  <si>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</si>
  <si>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</si>
  <si>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</si>
  <si>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</si>
  <si>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</si>
  <si>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</si>
  <si>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</si>
  <si>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</si>
  <si>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</si>
  <si>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</si>
  <si>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</si>
  <si>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</si>
  <si>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</si>
  <si>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</si>
  <si>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</si>
  <si>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</si>
  <si>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</si>
  <si>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</si>
  <si>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</si>
  <si>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</si>
  <si>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</si>
  <si>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</si>
  <si>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</si>
  <si>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</si>
  <si>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</si>
  <si>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</si>
  <si>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</si>
  <si>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</si>
  <si>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</si>
  <si>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</si>
  <si>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</si>
  <si>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</si>
  <si>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</si>
  <si>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</si>
  <si>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</si>
  <si>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</si>
  <si>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</si>
  <si>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</si>
  <si>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</si>
  <si>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</si>
  <si>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</si>
  <si>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</si>
  <si>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</si>
  <si>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</si>
  <si>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</si>
  <si>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</si>
  <si>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</si>
  <si>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</si>
  <si>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</si>
  <si>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</si>
  <si>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</si>
  <si>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</si>
  <si>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I. RESULTADO PRESUPUESTARIO DEL EJERCI. (I= 1+2)</t>
  </si>
  <si>
    <t>Ajustes</t>
  </si>
  <si>
    <t>3. Créditos gastados financiados con remanente de tesorería</t>
  </si>
  <si>
    <t>RESULTADO PRESUPUESTARIO AJUSTADO   /   SUPERÁVIT (DÉFICIT) DE FINANCI. DEL EJERCI. (I+II)</t>
  </si>
  <si>
    <t>INDICADORES PRESUPUESTARIOS</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</si>
  <si>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</si>
  <si>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</si>
  <si>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</si>
  <si>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</si>
  <si>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</si>
  <si>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</si>
  <si>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</si>
  <si>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</si>
  <si>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</si>
  <si>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</si>
  <si>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Periodo medio de pago(*)</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</si>
  <si>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</si>
  <si>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</si>
  <si>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</si>
  <si>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</si>
  <si>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</si>
  <si>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</si>
  <si>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</si>
  <si>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</si>
  <si>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</si>
  <si>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</si>
  <si>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</si>
  <si>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ESTADO DE LIQUIDACIÓN DEL PRESUPUESTO AGREGADO</t>
  </si>
  <si>
    <t>Créditos presupuestarios</t>
  </si>
  <si>
    <t>Gastos comprometidos</t>
  </si>
  <si>
    <t>Obligaciones reconocidas netas</t>
  </si>
  <si>
    <t>Remanente de crédito</t>
  </si>
  <si>
    <t>Pagos</t>
  </si>
  <si>
    <t>Obligaciones pdtes de pago a 31 dic.</t>
  </si>
  <si>
    <t>Iniciales</t>
  </si>
  <si>
    <t>Modificaciones</t>
  </si>
  <si>
    <t>Definitivos</t>
  </si>
  <si>
    <t>01</t>
  </si>
  <si>
    <t>02</t>
  </si>
  <si>
    <t>03</t>
  </si>
  <si>
    <t>04</t>
  </si>
  <si>
    <t>00</t>
  </si>
  <si>
    <t>05</t>
  </si>
  <si>
    <t>06</t>
  </si>
  <si>
    <t>07</t>
  </si>
  <si>
    <t>I. Gastos de personal</t>
  </si>
  <si>
    <t>II. Compra de bienes corrientes y gastos de funcionamiento</t>
  </si>
  <si>
    <t>III. Gastos financieros</t>
  </si>
  <si>
    <t>IV. Transferencias corrientes</t>
  </si>
  <si>
    <t>VI. Inversiones reales</t>
  </si>
  <si>
    <t>VII. Transferencias de capital</t>
  </si>
  <si>
    <t>VIII. Activos financieros</t>
  </si>
  <si>
    <t>IX. Pasivos financieros</t>
  </si>
  <si>
    <t>TOTAL PRESUPUESTO DE GASTOS (I+II+III+IV+VI+VII+VIII+IX)</t>
  </si>
  <si>
    <t>Previsiones presupuestarias</t>
  </si>
  <si>
    <t>Derechos reconocidos netos</t>
  </si>
  <si>
    <t>Recaudación neta</t>
  </si>
  <si>
    <t>Derechos anulados y cancelados</t>
  </si>
  <si>
    <t>Drchos pdtes de cobro a 31 dic.</t>
  </si>
  <si>
    <t>I. Impuestos directos</t>
  </si>
  <si>
    <t>II. Impuestos indirectos</t>
  </si>
  <si>
    <t>III. Tasas, precios públicos y otros ingresos</t>
  </si>
  <si>
    <t>V. Ingresos patrimoniales</t>
  </si>
  <si>
    <t>VI. Enajenación de inversiones reales</t>
  </si>
  <si>
    <t>TOTAL PRESUPUESTO DE INGRESOS (I+II+III+IV+V+VI+VII+VIII+IX)</t>
  </si>
  <si>
    <t>UUPP. LIQUIDACIÓN DEL PRESUPUESTO DE GASTOS</t>
  </si>
  <si>
    <t>UUPP. LIQUIDACIÓN DEL PRESUPUESTO DE INGRESOS</t>
  </si>
  <si>
    <t>TODO EXCEPTO UUPP. LIQUIDACIÓN DEL PRESUPUESTO DE GASTOS</t>
  </si>
  <si>
    <t>TODO EXCEPTO UUPP. LIQUIDACIÓN DEL PRESUPUESTO DE INGRESOS</t>
  </si>
  <si>
    <t>IV. R. PRE. TODAS EXCEPTO UUPP</t>
  </si>
  <si>
    <t>IV. R. PRE.  UUPP</t>
  </si>
  <si>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</si>
  <si>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</si>
  <si>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</si>
  <si>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</si>
  <si>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</si>
  <si>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</si>
  <si>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</si>
  <si>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</si>
  <si>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</si>
  <si>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</si>
  <si>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DERECHOS PENDIENTES A 31 DE DICIEMB.</t>
  </si>
  <si>
    <t>TOTAL DERECHOS A COBRAR</t>
  </si>
  <si>
    <t>1.  (+)</t>
  </si>
  <si>
    <t>Derechos pendientes de cobro</t>
  </si>
  <si>
    <t>1. Cobros</t>
  </si>
  <si>
    <t xml:space="preserve">     (+) </t>
  </si>
  <si>
    <t>del presupuesto corriente</t>
  </si>
  <si>
    <t xml:space="preserve">    (+) Del presupuesto corriente</t>
  </si>
  <si>
    <t>de presupuestos cerrados</t>
  </si>
  <si>
    <t xml:space="preserve">    (+) De presupuestos cerrados</t>
  </si>
  <si>
    <t xml:space="preserve">     (+)</t>
  </si>
  <si>
    <t>de operaciones no presupuestarias</t>
  </si>
  <si>
    <t xml:space="preserve">    (+) De operaciones no presupuestarias</t>
  </si>
  <si>
    <t>de operaciones comerciales</t>
  </si>
  <si>
    <t xml:space="preserve">    (+) De operaciones comerciales</t>
  </si>
  <si>
    <t xml:space="preserve">      (-) </t>
  </si>
  <si>
    <t>de dudoso cobro</t>
  </si>
  <si>
    <t>2. Pagos</t>
  </si>
  <si>
    <t xml:space="preserve">      (-)</t>
  </si>
  <si>
    <t>cobros realizados pendientes de aplicación definitiva</t>
  </si>
  <si>
    <t>2.   (-)</t>
  </si>
  <si>
    <t>Obligaciones pendientes de pago</t>
  </si>
  <si>
    <t xml:space="preserve">      (+)</t>
  </si>
  <si>
    <t xml:space="preserve"> del presupuesto corriente</t>
  </si>
  <si>
    <t xml:space="preserve"> de presupuestos cerrados</t>
  </si>
  <si>
    <t xml:space="preserve"> de operaciones no presupuestarias</t>
  </si>
  <si>
    <t>I.- Flujo Neto de tesorería del ejercicio (1-2)</t>
  </si>
  <si>
    <t xml:space="preserve"> de operaciones comerciales</t>
  </si>
  <si>
    <t>3.- Saldo inicial de tesorería</t>
  </si>
  <si>
    <t xml:space="preserve"> pagos realizados pendientes de aplicación definitiva</t>
  </si>
  <si>
    <t>3.  (+)</t>
  </si>
  <si>
    <t xml:space="preserve"> Fondos líquidos</t>
  </si>
  <si>
    <t>II.- Saldo final de tesorería  (I+3)</t>
  </si>
  <si>
    <t>I.</t>
  </si>
  <si>
    <t>Remanente de tesorería afectado</t>
  </si>
  <si>
    <t>II.</t>
  </si>
  <si>
    <t>Remanente de tesorería no afectado</t>
  </si>
  <si>
    <t>III.</t>
  </si>
  <si>
    <t>Remanente de tesorería total (1-2+3) = (I + II)</t>
  </si>
  <si>
    <t>1. Pendiente de pago de ejercicios cerrados</t>
  </si>
  <si>
    <t>2. Pendiente de cobro de ejercicios cerrados</t>
  </si>
  <si>
    <t>ENTIDAD</t>
  </si>
  <si>
    <t>1.  (+) Derechos pendientes de cobro</t>
  </si>
  <si>
    <t xml:space="preserve">      (+) del presupuesto corriente</t>
  </si>
  <si>
    <t xml:space="preserve">      (+) de presupuesto cerrados</t>
  </si>
  <si>
    <t xml:space="preserve">      (+) de operaciones no presupuestarias</t>
  </si>
  <si>
    <t xml:space="preserve">      (+) de operaciones comerciales</t>
  </si>
  <si>
    <t xml:space="preserve">      (-) de dudoso cobro</t>
  </si>
  <si>
    <t xml:space="preserve">      (-) cobros realizados pendientes de aplicación definitiva</t>
  </si>
  <si>
    <t>2.  (-) Obligaciones pendientes de pago</t>
  </si>
  <si>
    <t xml:space="preserve">      (-) pagos realizados pendientes de aplicación definitiva</t>
  </si>
  <si>
    <t>3.  (+) Fondos líquidos</t>
  </si>
  <si>
    <t>I.   Remanente de tesorería afectado</t>
  </si>
  <si>
    <t>II. Remanente de tesorería no afectado</t>
  </si>
  <si>
    <t>III. Remanente de tesorería total (1-2+3) = (I + II)</t>
  </si>
  <si>
    <t>1.- Cobros</t>
  </si>
  <si>
    <t>I.- Flujo Neto de tesorería del ejercicio   (1-2)</t>
  </si>
  <si>
    <t>Obligaciones pendientes de pago a 1 de enero</t>
  </si>
  <si>
    <t>Recitificación saldo entrante y anulaciones (+) / (-)</t>
  </si>
  <si>
    <t>Total obligaciones</t>
  </si>
  <si>
    <t>Pagos realizados</t>
  </si>
  <si>
    <t>Obligaciones pendientes de pago a 31 de diciembre</t>
  </si>
  <si>
    <t>TOTAL OBLIGACIONES DE PRESUPUESTOS CERRADOS (I+II+III+IV+VI+VII+VIII+IX)</t>
  </si>
  <si>
    <t>Pendientes de cobro a 1 de enero</t>
  </si>
  <si>
    <t>Modificacio. saldo inicial (+) / (-)</t>
  </si>
  <si>
    <t>Derechos anulados. Liquidaciones</t>
  </si>
  <si>
    <t>Derechos anulados. Aplazamiento y fraccionamiento</t>
  </si>
  <si>
    <t>Derechos pendientes de cobro totales</t>
  </si>
  <si>
    <t>Derechos recaudados</t>
  </si>
  <si>
    <t>Derechos cancelados. Prescripción</t>
  </si>
  <si>
    <t>Derechos cancelados. Insolvencia y otras</t>
  </si>
  <si>
    <t>Derechos pendientes de cobro a 31 de diciembre</t>
  </si>
  <si>
    <t>08</t>
  </si>
  <si>
    <t>TOTAL DERECHOS A COBRAR DE PRESUPUESTOS CERRADOS (I+II+III+IV+V+VI+VII+VIII+IX)</t>
  </si>
  <si>
    <t>OBLIGACIONES DE PRESUPUESTOS CERRADOS. TODOS EXCEPTO UUPP</t>
  </si>
  <si>
    <t>DERECHOS A COBRAR DE PRESUPUESTOS CERRADOS. TODOS EXCEPTO UUPP</t>
  </si>
  <si>
    <t>REMANENTE DE TESORERÍA. TODOS EXCEPTO UUPP</t>
  </si>
  <si>
    <t>ESTADO DE TESORERÍA TODOS EXCEPTO UUPP</t>
  </si>
  <si>
    <t>OBLIGACIONES DE PRESUPUESTOS CERRADOS. UUPP</t>
  </si>
  <si>
    <t>DERECHOS A COBRAR DE PRESUPUESTOS CERRADOS. UUPP</t>
  </si>
  <si>
    <t>REMANENTE DE TESORERÍA. UUPP</t>
  </si>
  <si>
    <t>ESTADO DE TESORERÍA. UUPP</t>
  </si>
  <si>
    <t>ESTADO DEL REMANENTE DE TESORERÍA AGREGADO</t>
  </si>
  <si>
    <t>ESTADO DE LA TESORERÍA AGREGADO</t>
  </si>
  <si>
    <t>IV. RESULTADO PRESUPUESTARIO AGREGADO</t>
  </si>
  <si>
    <t>II. LIQUIDACIÓN DEL PRESUPUESTO DE INGRESOS AGREGADA</t>
  </si>
  <si>
    <t xml:space="preserve"> I. LIQUIDACIÓN DEL PRESUPUESTO DE GASTOS AGREGADO</t>
  </si>
  <si>
    <t>2. PRESUPUESTO DE INGRESOS.                  DERECHOS A COBRAR AGREGADOS</t>
  </si>
  <si>
    <t>1.PRESUPUESTO DE GASTOS.             OBLIGACIONES AGREGADAS</t>
  </si>
  <si>
    <t>PRESUPUESTOS CERRADOS AGREGADOS</t>
  </si>
  <si>
    <t>Instrumental</t>
  </si>
  <si>
    <t>Los estados presentados no son consolidados. La relación de entidades agregadas figura en la hoja del libro "Entidades agregadas". Algunas de las hojas del libro que presentan estados, incluyen la información individual de cada entidad, en columnas ocultas que pueden visualizarse.</t>
  </si>
  <si>
    <t xml:space="preserve">Sólo se presentan aquellos estados que son obligatorios para todas las entidades agregadas y determinada información de la memoria. El formato de la cuenta de pérdidas y ganancias sigue una estructura análoga a la presentada en el PGC público 2010 del sector administrativo estatal. </t>
  </si>
  <si>
    <t>13. Otros gastos de gestión</t>
  </si>
  <si>
    <t>14. Dotaciones para amortización de inmovilizado</t>
  </si>
  <si>
    <t>A.2) GASTOS DE GESTIÓN ORDINARIA   (8+9+10+11+12+13+14)</t>
  </si>
  <si>
    <t>15. Ganancias y resultados extraordinarios</t>
  </si>
  <si>
    <t>16. Pérdidas y gastos extraordinarios</t>
  </si>
  <si>
    <t>A.4) RESULTADO DE LAS OPERACIONES NO FINANCIERAS (A.3+15+16)</t>
  </si>
  <si>
    <t>17. Ingresos de participaciones en capital e ingresos de otros valores negociables y créditos del act.</t>
  </si>
  <si>
    <t>18. Ingresos financieros y otros intereses e ingresos asimilados</t>
  </si>
  <si>
    <t>19. Gastos financieros y asimilables</t>
  </si>
  <si>
    <t>20. Variación de las provisiones de inversiones financieras</t>
  </si>
  <si>
    <t>21. Diferencias de cambio netas</t>
  </si>
  <si>
    <t>A.5) RESULTADO DE LAS OPERACIONES FINANCIERAS (17+18+19+20+21)</t>
  </si>
  <si>
    <t>22. Resultado del ejercicio procedente de operaciones interrumpidas neto de impuestos</t>
  </si>
  <si>
    <t>A.7) AHORRO / (DESAHORRO) DEL EJERCICIO (A.6+22)</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</si>
  <si>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</si>
  <si>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</si>
  <si>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</si>
  <si>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</si>
  <si>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I. RESULTADO PRESUPUESTARIO DEL EJERCI. (1+2)</t>
  </si>
  <si>
    <t>GASTOS</t>
  </si>
  <si>
    <t>OBLIGACIONES</t>
  </si>
  <si>
    <t>REMANENTE</t>
  </si>
  <si>
    <t>COMPROMETID.</t>
  </si>
  <si>
    <t>RECON. NETAS</t>
  </si>
  <si>
    <t>DE CRÉDITO</t>
  </si>
  <si>
    <t>DERECHOS</t>
  </si>
  <si>
    <t>RECON. NETOS</t>
  </si>
  <si>
    <t>NETA</t>
  </si>
  <si>
    <t>ANULA. Y CANC.</t>
  </si>
  <si>
    <r>
      <t xml:space="preserve">1. </t>
    </r>
    <r>
      <rPr>
        <b/>
        <sz val="12"/>
        <rFont val="Times New Roman"/>
        <family val="1"/>
      </rPr>
      <t>(a)</t>
    </r>
    <r>
      <rPr>
        <sz val="12"/>
        <rFont val="Times New Roman"/>
        <family val="1"/>
      </rPr>
      <t xml:space="preserve"> Realización de pagos de presupuestos cerrados</t>
    </r>
  </si>
  <si>
    <r>
      <t xml:space="preserve">2. </t>
    </r>
    <r>
      <rPr>
        <b/>
        <sz val="12"/>
        <rFont val="Times New Roman"/>
        <family val="1"/>
      </rPr>
      <t>(b)</t>
    </r>
    <r>
      <rPr>
        <sz val="12"/>
        <rFont val="Times New Roman"/>
        <family val="1"/>
      </rPr>
      <t xml:space="preserve"> Realización de cobros de presupuestos cerrados</t>
    </r>
  </si>
  <si>
    <t xml:space="preserve">   5. Edificios y otras construcciones </t>
  </si>
  <si>
    <t>Número de entidades agregadas</t>
  </si>
  <si>
    <r>
      <t>FUENTE</t>
    </r>
    <r>
      <rPr>
        <sz val="12"/>
        <rFont val="Times New Roman"/>
        <family val="1"/>
      </rPr>
      <t>: Elaboración propia a partir de las cuentas rendidas que, junto con los informes de auditoría, pueden consultarse en los anexos que, desplegando el año, se</t>
    </r>
  </si>
  <si>
    <t>muestran en el siguiente enlace:</t>
  </si>
  <si>
    <t>http://www.sindicom.gva.es/web/wdweb.nsf/menu/informes</t>
  </si>
  <si>
    <r>
      <t>FUENTE</t>
    </r>
    <r>
      <rPr>
        <sz val="12"/>
        <rFont val="Times New Roman"/>
        <family val="1"/>
      </rPr>
      <t>: Elaboración propia a partir de las cuentas rendidas que, junto con los informes de auditoría, pueden consultarse en los anexos que, desplegando el año, se muestran en</t>
    </r>
  </si>
  <si>
    <t>el siguiente enlace:</t>
  </si>
  <si>
    <t xml:space="preserve"> http://www.sindicom.gva.es/web/wdweb.nsf/menu/informes</t>
  </si>
  <si>
    <t>OTROS INDICADORES Y MAGNITUDES</t>
  </si>
  <si>
    <r>
      <t>FUENTE</t>
    </r>
    <r>
      <rPr>
        <sz val="12"/>
        <rFont val="Times New Roman"/>
        <family val="1"/>
      </rPr>
      <t>: Elaboración propia a partir de las cuentas rendidas que, junto con los informes de auditoría, pueden consultarse en los anexos que, desplegando el año, se muestran en el siguiente enlace:</t>
    </r>
  </si>
  <si>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</si>
  <si>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</si>
  <si>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</si>
  <si>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</si>
  <si>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</si>
  <si>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</si>
  <si>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</si>
  <si>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</si>
  <si>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</si>
  <si>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</si>
  <si>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</si>
  <si>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Ventas netas y presta. de servicios sobre IGOR</t>
  </si>
  <si>
    <t>5. Resto de IGOR sobre IGOR</t>
  </si>
  <si>
    <t>6. Gastos de personal sobre GGOR</t>
  </si>
  <si>
    <t>7. Transferencias y subvenciones sobre GGOR</t>
  </si>
  <si>
    <t>8. Otros gastos de explotación sobre GGOR</t>
  </si>
  <si>
    <t>9. Aprovisionamientos sobre GGOR</t>
  </si>
  <si>
    <t>10. Resto de GGOR sobre GGOR</t>
  </si>
  <si>
    <t>(b) Incluye en el denominador: los gastos (8+9+10+11+13) y en el numerador: Los epígrafes III y IV de E) Acreedores a corto plazo del pasivo.</t>
  </si>
  <si>
    <t>(a) Incluye en el denominador la totalidad de los gastos (A.2+16+19+20) y en el numerador el epígrafe III acreedores del pasivo del balance.</t>
  </si>
  <si>
    <t>DE LA CUENTA DE DEL RDO. ECONÓMICO PATRIMONIAL</t>
  </si>
  <si>
    <t>4. Desviaciones de financiación positivas</t>
  </si>
  <si>
    <t>5. Desviaciones de financiación negativas</t>
  </si>
  <si>
    <t>II. TOTAL AJUSTES (II= 3-4+5)</t>
  </si>
  <si>
    <t>4. Desviaciones de financiación negativas</t>
  </si>
  <si>
    <t>5. Desviaciones de financiación positivas</t>
  </si>
  <si>
    <t>II. TOTAL AJUSTES (3+4-5)</t>
  </si>
  <si>
    <t>Avales prestados por la Generalitat a las entidades autónomas comerciales</t>
  </si>
  <si>
    <t>Avales prestados por el Instituto Valenciano de Finanzas (IVF) a las entidades autónomas comerciales</t>
  </si>
  <si>
    <t>Avales prestados indirectamente por la Generalitat, al conceder el IVF operaciones de crédito a las entidades autónomas comerciales</t>
  </si>
  <si>
    <t>Instituto Valenciano de la Juventud. Generalitat Jove</t>
  </si>
  <si>
    <t xml:space="preserve">PERIODOS MEDIOS DE PAGO </t>
  </si>
  <si>
    <t>V. Fondo de contingencia</t>
  </si>
  <si>
    <t>Fondo de contingencia</t>
  </si>
  <si>
    <t>Periodo medio de pago de los últimos doce meses (Criterios de la Ley 3/2004) (b)</t>
  </si>
  <si>
    <t>Organismos autónomos</t>
  </si>
  <si>
    <t>ENTIDADES NO AGREGADAS POR FALTA DE RENDICIÓN DE CUENTAS</t>
  </si>
  <si>
    <t>ENTIDADES CON ACTIVIDAD</t>
  </si>
  <si>
    <t>ENTIDADES SIN ACTIVIDAD</t>
  </si>
  <si>
    <t>Instituto Superior de Enseñanzas Artísticas de la Comunitat Valenciana</t>
  </si>
  <si>
    <t>Instituto Valenciano de Administración Tributaria</t>
  </si>
  <si>
    <t>Servicio Valenciano de Empleo y Formación</t>
  </si>
  <si>
    <t>Instituto Valenciano de Seguridad y Salud en el Trabajo</t>
  </si>
  <si>
    <t>Número de entidades no agregadas</t>
  </si>
  <si>
    <t>X100</t>
  </si>
  <si>
    <t xml:space="preserve"> VI. Deudores presupuestarios a largo plazo</t>
  </si>
  <si>
    <t>Periodo medio de pago del ejercicio (Criterios del Real Decreto 635/2016) (a)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</si>
</sst>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quot;€&quot;"/>
    <numFmt numFmtId="165" formatCode="#,##0.00\ &quot;€&quot;"/>
    <numFmt numFmtId="166" formatCode="#,##0.0"/>
    <numFmt numFmtId="167" formatCode="0.0%"/>
    <numFmt numFmtId="168" formatCode="#,##0_);\(#,##0\)"/>
    <numFmt numFmtId="169" formatCode="0_)"/>
    <numFmt numFmtId="170" formatCode="0.0"/>
    <numFmt numFmtId="171" formatCode="#,##0\ &quot;empleados&quot;"/>
    <numFmt numFmtId="172" formatCode="#,##0.0%"/>
    <numFmt numFmtId="173" formatCode="#,##0\ &quot;días&quot;"/>
  </numFmts>
  <fonts count="18">
    <font>
      <sz val="10"/>
      <name val="Arial"/>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2"/>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u val="single"/>
      <sz val="12"/>
      <name val="Times New Roman"/>
      <family val="1"/>
    </font>
    <font>
      <sz val="12"/>
      <name val="Arial"/>
      <family val="2"/>
    </font>
    <font>
      <sz val="10"/>
      <color indexed="12"/>
      <name val="Times New Roman"/>
      <family val="1"/>
    </font>
    <font>
      <sz val="10"/>
      <color indexed="48"/>
      <name val="Times New Roman"/>
      <family val="1"/>
    </font>
  </fonts>
  <fills count="6">
    <fill>
      <patternFill/>
    </fill>
    <fill>
      <patternFill patternType="gray125"/>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36">
    <border>
      <left/>
      <right/>
      <top/>
      <bottom/>
      <diagonal/>
    </border>
    <border>
      <left/>
      <right/>
      <top style="medium"/>
      <bottom/>
    </border>
    <border>
      <left/>
      <right/>
      <top/>
      <bottom style="medium"/>
    </border>
    <border>
      <left/>
      <right/>
      <top style="hair">
        <color indexed="35"/>
      </top>
      <bottom style="hair">
        <color indexed="35"/>
      </bottom>
    </border>
    <border>
      <left/>
      <right/>
      <top style="hair">
        <color indexed="35"/>
      </top>
      <bottom style="medium"/>
    </border>
    <border>
      <left/>
      <right/>
      <top/>
      <bottom style="thin"/>
    </border>
    <border>
      <left/>
      <right/>
      <top/>
      <bottom style="hair">
        <color indexed="35"/>
      </bottom>
    </border>
    <border>
      <left/>
      <right/>
      <top style="hair">
        <color indexed="35"/>
      </top>
      <bottom/>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thin"/>
      <right style="thin"/>
      <top style="thin"/>
      <bottom style="thin"/>
    </border>
    <border>
      <left style="thin"/>
      <right style="thin"/>
      <top/>
      <bottom style="thin"/>
    </border>
    <border>
      <left style="thin"/>
      <right style="medium"/>
      <top/>
      <bottom style="thin"/>
    </border>
    <border>
      <left style="medium"/>
      <right style="thin"/>
      <top/>
      <bottom style="thin"/>
    </border>
    <border>
      <left style="medium"/>
      <right style="thin"/>
      <top style="thin"/>
      <bottom/>
    </border>
    <border>
      <left style="medium"/>
      <right style="thin"/>
      <top/>
      <bottom style="medium"/>
    </border>
    <border>
      <left style="thin"/>
      <right style="thin"/>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style="thin"/>
    </border>
    <border>
      <left style="medium"/>
      <right/>
      <top style="thin"/>
      <bottom/>
    </border>
    <border>
      <left style="medium"/>
      <right/>
      <top/>
      <bottom/>
    </border>
    <border>
      <left style="medium"/>
      <right/>
      <top/>
      <bottom style="medium"/>
    </border>
    <border>
      <left style="thin"/>
      <right style="thin"/>
      <top style="thin"/>
      <bottom/>
    </border>
    <border>
      <left style="thin"/>
      <right style="thin"/>
      <top/>
      <bottom/>
    </border>
    <border>
      <left/>
      <right/>
      <top style="thin"/>
      <bottom style="thin"/>
    </border>
    <border>
      <left/>
      <right/>
      <top style="thin"/>
      <bottom style="medium"/>
    </border>
    <border>
      <left style="thin"/>
      <right/>
      <top/>
      <bottom style="hair">
        <color indexed="35"/>
      </bottom>
    </border>
    <border>
      <left/>
      <right style="thin"/>
      <top/>
      <bottom style="hair">
        <color indexed="35"/>
      </bottom>
    </border>
    <border>
      <left/>
      <right/>
      <top style="medium"/>
      <bottom style="hair">
        <color indexed="35"/>
      </bottom>
    </border>
    <border>
      <left/>
      <right style="thin"/>
      <top style="medium"/>
      <bottom/>
    </border>
    <border>
      <left/>
      <right style="thin"/>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lignment/>
      <protection/>
    </xf>
    <xf numFmtId="0" fontId="0" fillId="0" borderId="0">
      <alignment/>
      <protection/>
    </xf>
    <xf numFmtId="168" fontId="8" fillId="0" borderId="0">
      <alignment/>
      <protection/>
    </xf>
    <xf numFmtId="168" fontId="8" fillId="0" borderId="0">
      <alignment/>
      <protection/>
    </xf>
    <xf numFmtId="37" fontId="8" fillId="0" borderId="0">
      <alignment/>
      <protection/>
    </xf>
  </cellStyleXfs>
  <cellXfs count="266">
    <xf numFmtId="0" fontId="0" fillId="0" borderId="0" xfId="0"/>
    <xf numFmtId="0" fontId="4" fillId="2" borderId="0" xfId="0" applyFont="1" applyFill="1" applyBorder="1" applyAlignment="1">
      <alignment horizontal="left"/>
    </xf>
    <xf numFmtId="0" fontId="0" fillId="2" borderId="0" xfId="0" applyFill="1"/>
    <xf numFmtId="0" fontId="3" fillId="2" borderId="0" xfId="0" applyFont="1" applyFill="1"/>
    <xf numFmtId="0" fontId="6" fillId="2" borderId="0" xfId="0" applyFont="1" applyFill="1" applyBorder="1" applyAlignment="1">
      <alignment horizontal="left"/>
    </xf>
    <xf numFmtId="168" fontId="9" fillId="2" borderId="0" xfId="22" applyFont="1" applyFill="1" applyAlignment="1" applyProtection="1">
      <alignment horizontal="left"/>
      <protection/>
    </xf>
    <xf numFmtId="168" fontId="9" fillId="2" borderId="0" xfId="22" applyFont="1" applyFill="1" applyProtection="1">
      <alignment/>
      <protection/>
    </xf>
    <xf numFmtId="168" fontId="9" fillId="2" borderId="0" xfId="22" applyFont="1" applyFill="1" applyAlignment="1" applyProtection="1">
      <alignment horizontal="right"/>
      <protection/>
    </xf>
    <xf numFmtId="1" fontId="9" fillId="2" borderId="0" xfId="22" applyNumberFormat="1" applyFont="1" applyFill="1" applyAlignment="1" applyProtection="1">
      <alignment horizontal="right"/>
      <protection/>
    </xf>
    <xf numFmtId="168" fontId="10" fillId="2" borderId="0" xfId="22" applyFont="1" applyFill="1" applyProtection="1">
      <alignment/>
      <protection/>
    </xf>
    <xf numFmtId="168" fontId="9" fillId="2" borderId="1" xfId="22" applyFont="1" applyFill="1" applyBorder="1" applyProtection="1">
      <alignment/>
      <protection/>
    </xf>
    <xf numFmtId="168" fontId="10" fillId="2" borderId="1" xfId="22" applyFont="1" applyFill="1" applyBorder="1" applyProtection="1">
      <alignment/>
      <protection/>
    </xf>
    <xf numFmtId="168" fontId="4" fillId="2" borderId="1" xfId="22" applyFont="1" applyFill="1" applyBorder="1" applyAlignment="1" applyProtection="1">
      <alignment horizontal="right"/>
      <protection/>
    </xf>
    <xf numFmtId="4" fontId="3" fillId="2" borderId="1" xfId="0" applyNumberFormat="1" applyFont="1" applyFill="1" applyBorder="1"/>
    <xf numFmtId="168" fontId="10" fillId="2" borderId="0" xfId="22" applyFont="1" applyFill="1" applyBorder="1" applyProtection="1">
      <alignment/>
      <protection/>
    </xf>
    <xf numFmtId="168" fontId="9" fillId="2" borderId="0" xfId="22" applyFont="1" applyFill="1" applyBorder="1" applyProtection="1">
      <alignment/>
      <protection/>
    </xf>
    <xf numFmtId="168" fontId="4" fillId="2" borderId="0" xfId="22" applyFont="1" applyFill="1" applyBorder="1" applyAlignment="1" applyProtection="1">
      <alignment horizontal="right"/>
      <protection/>
    </xf>
    <xf numFmtId="4" fontId="3" fillId="2" borderId="0" xfId="0" applyNumberFormat="1" applyFont="1" applyFill="1" applyBorder="1"/>
    <xf numFmtId="168" fontId="10" fillId="2" borderId="2" xfId="23" applyFont="1" applyFill="1" applyBorder="1">
      <alignment/>
      <protection/>
    </xf>
    <xf numFmtId="168" fontId="10" fillId="2" borderId="2" xfId="23" applyFont="1" applyFill="1" applyBorder="1" applyProtection="1">
      <alignment/>
      <protection/>
    </xf>
    <xf numFmtId="168" fontId="10" fillId="2" borderId="0" xfId="23" applyFont="1" applyFill="1" applyBorder="1">
      <alignment/>
      <protection/>
    </xf>
    <xf numFmtId="168" fontId="10" fillId="2" borderId="0" xfId="23" applyFont="1" applyFill="1" applyBorder="1" applyProtection="1">
      <alignment/>
      <protection/>
    </xf>
    <xf numFmtId="168" fontId="4" fillId="0" borderId="0" xfId="22" applyFont="1" applyFill="1" applyBorder="1" applyAlignment="1" applyProtection="1">
      <alignment horizontal="right"/>
      <protection/>
    </xf>
    <xf numFmtId="168" fontId="5" fillId="2" borderId="0" xfId="23" applyFont="1" applyFill="1" applyBorder="1">
      <alignment/>
      <protection/>
    </xf>
    <xf numFmtId="168" fontId="9" fillId="2" borderId="0" xfId="23" applyFont="1" applyFill="1" applyBorder="1">
      <alignment/>
      <protection/>
    </xf>
    <xf numFmtId="168" fontId="4" fillId="2" borderId="0" xfId="22" applyFont="1" applyFill="1" applyAlignment="1" applyProtection="1">
      <alignment horizontal="left"/>
      <protection/>
    </xf>
    <xf numFmtId="4" fontId="3" fillId="2" borderId="0" xfId="0" applyNumberFormat="1" applyFont="1" applyFill="1"/>
    <xf numFmtId="0" fontId="6" fillId="3" borderId="1" xfId="0" applyFont="1" applyFill="1" applyBorder="1" applyAlignment="1">
      <alignment horizontal="left" vertical="center" wrapText="1"/>
    </xf>
    <xf numFmtId="1" fontId="6" fillId="3" borderId="1" xfId="0" applyNumberFormat="1" applyFont="1" applyFill="1" applyBorder="1" applyAlignment="1">
      <alignment horizontal="right" vertical="center" wrapText="1"/>
    </xf>
    <xf numFmtId="4" fontId="6" fillId="3" borderId="1" xfId="0" applyNumberFormat="1" applyFont="1" applyFill="1" applyBorder="1" applyAlignment="1">
      <alignment horizontal="right" vertical="center" wrapText="1"/>
    </xf>
    <xf numFmtId="4" fontId="6" fillId="2" borderId="3" xfId="0" applyNumberFormat="1" applyFont="1" applyFill="1" applyBorder="1"/>
    <xf numFmtId="0" fontId="4" fillId="2" borderId="0" xfId="0" applyFont="1" applyFill="1" applyBorder="1"/>
    <xf numFmtId="0" fontId="4" fillId="2" borderId="0" xfId="0" applyFont="1" applyFill="1"/>
    <xf numFmtId="4" fontId="6" fillId="2" borderId="0" xfId="0" applyNumberFormat="1" applyFont="1" applyFill="1" applyBorder="1"/>
    <xf numFmtId="167" fontId="6" fillId="2" borderId="0" xfId="0" applyNumberFormat="1" applyFont="1" applyFill="1" applyBorder="1" applyAlignment="1">
      <alignment horizontal="right"/>
    </xf>
    <xf numFmtId="167" fontId="4" fillId="2" borderId="0" xfId="0" applyNumberFormat="1" applyFont="1" applyFill="1" applyBorder="1" applyAlignment="1">
      <alignment horizontal="right"/>
    </xf>
    <xf numFmtId="4" fontId="4" fillId="2" borderId="0" xfId="0" applyNumberFormat="1" applyFont="1" applyFill="1" applyBorder="1"/>
    <xf numFmtId="4" fontId="6" fillId="3" borderId="4" xfId="0" applyNumberFormat="1" applyFont="1" applyFill="1" applyBorder="1"/>
    <xf numFmtId="167" fontId="6" fillId="2" borderId="0" xfId="0" applyNumberFormat="1" applyFont="1" applyFill="1" applyBorder="1"/>
    <xf numFmtId="4" fontId="4" fillId="2" borderId="0" xfId="0" applyNumberFormat="1" applyFont="1" applyFill="1"/>
    <xf numFmtId="167" fontId="6" fillId="3" borderId="0" xfId="0" applyNumberFormat="1" applyFont="1" applyFill="1" applyBorder="1" applyAlignment="1">
      <alignment horizontal="right"/>
    </xf>
    <xf numFmtId="0" fontId="4" fillId="2" borderId="0" xfId="0" applyFont="1" applyFill="1" applyBorder="1" applyAlignment="1">
      <alignment horizontal="center"/>
    </xf>
    <xf numFmtId="165" fontId="4" fillId="2" borderId="0" xfId="0" applyNumberFormat="1" applyFont="1" applyFill="1" applyBorder="1" applyAlignment="1">
      <alignment horizontal="right"/>
    </xf>
    <xf numFmtId="4" fontId="4" fillId="2" borderId="0" xfId="0" applyNumberFormat="1" applyFont="1" applyFill="1" applyBorder="1" applyAlignment="1">
      <alignment horizontal="right"/>
    </xf>
    <xf numFmtId="168" fontId="4" fillId="2" borderId="2" xfId="22" applyFont="1" applyFill="1" applyBorder="1" applyAlignment="1" applyProtection="1">
      <alignment horizontal="right"/>
      <protection/>
    </xf>
    <xf numFmtId="168" fontId="4" fillId="2" borderId="0" xfId="22" applyFont="1" applyFill="1" applyProtection="1">
      <alignment/>
      <protection/>
    </xf>
    <xf numFmtId="168" fontId="8" fillId="2" borderId="0" xfId="22" applyFill="1">
      <alignment/>
      <protection/>
    </xf>
    <xf numFmtId="168" fontId="8" fillId="2" borderId="0" xfId="22" applyFont="1" applyFill="1">
      <alignment/>
      <protection/>
    </xf>
    <xf numFmtId="0" fontId="3" fillId="2" borderId="2" xfId="0" applyFont="1" applyFill="1" applyBorder="1"/>
    <xf numFmtId="168" fontId="12" fillId="2" borderId="0" xfId="23" applyFont="1" applyFill="1" applyProtection="1">
      <alignment/>
      <protection locked="0"/>
    </xf>
    <xf numFmtId="168" fontId="4" fillId="2" borderId="0" xfId="23" applyFont="1" applyFill="1" applyProtection="1">
      <alignment/>
      <protection/>
    </xf>
    <xf numFmtId="168" fontId="10" fillId="2" borderId="0" xfId="23" applyFont="1" applyFill="1" applyBorder="1" applyAlignment="1" applyProtection="1">
      <alignment/>
      <protection/>
    </xf>
    <xf numFmtId="1" fontId="4" fillId="2" borderId="0" xfId="22" applyNumberFormat="1" applyFont="1" applyFill="1" applyAlignment="1" applyProtection="1">
      <alignment horizontal="right"/>
      <protection/>
    </xf>
    <xf numFmtId="1" fontId="6" fillId="3" borderId="1" xfId="0" applyNumberFormat="1" applyFont="1" applyFill="1" applyBorder="1" applyAlignment="1">
      <alignment horizontal="left" vertical="center" wrapText="1"/>
    </xf>
    <xf numFmtId="0" fontId="3" fillId="3" borderId="1" xfId="0" applyFont="1" applyFill="1" applyBorder="1"/>
    <xf numFmtId="0" fontId="6" fillId="2" borderId="5" xfId="0" applyFont="1" applyFill="1" applyBorder="1"/>
    <xf numFmtId="4" fontId="6" fillId="2" borderId="5" xfId="0" applyNumberFormat="1" applyFont="1" applyFill="1" applyBorder="1"/>
    <xf numFmtId="0" fontId="4" fillId="2" borderId="5" xfId="0" applyFont="1" applyFill="1" applyBorder="1"/>
    <xf numFmtId="4" fontId="3" fillId="2" borderId="5" xfId="0" applyNumberFormat="1" applyFont="1" applyFill="1" applyBorder="1"/>
    <xf numFmtId="0" fontId="3" fillId="2" borderId="5" xfId="0" applyFont="1" applyFill="1" applyBorder="1"/>
    <xf numFmtId="0" fontId="6" fillId="2" borderId="0" xfId="0" applyFont="1" applyFill="1" applyBorder="1"/>
    <xf numFmtId="0" fontId="3" fillId="2" borderId="0" xfId="0" applyFont="1" applyFill="1" applyBorder="1"/>
    <xf numFmtId="0" fontId="4" fillId="2" borderId="0" xfId="0" applyFont="1" applyFill="1" applyBorder="1" applyAlignment="1">
      <alignment horizontal="left" indent="1"/>
    </xf>
    <xf numFmtId="172" fontId="4" fillId="2" borderId="0" xfId="0" applyNumberFormat="1" applyFont="1" applyFill="1" applyBorder="1" applyAlignment="1">
      <alignment horizontal="right"/>
    </xf>
    <xf numFmtId="164" fontId="4" fillId="2" borderId="0" xfId="0" applyNumberFormat="1" applyFont="1" applyFill="1" applyBorder="1" applyAlignment="1">
      <alignment horizontal="right"/>
    </xf>
    <xf numFmtId="2" fontId="4" fillId="2" borderId="0" xfId="0" applyNumberFormat="1" applyFont="1" applyFill="1" applyBorder="1" applyAlignment="1">
      <alignment horizontal="right"/>
    </xf>
    <xf numFmtId="0" fontId="11" fillId="2" borderId="0" xfId="0" applyFont="1" applyFill="1" applyBorder="1"/>
    <xf numFmtId="0" fontId="4" fillId="2" borderId="2" xfId="0" applyFont="1" applyFill="1" applyBorder="1"/>
    <xf numFmtId="172" fontId="4" fillId="2" borderId="2" xfId="0" applyNumberFormat="1" applyFont="1" applyFill="1" applyBorder="1" applyAlignment="1">
      <alignment horizontal="right"/>
    </xf>
    <xf numFmtId="165" fontId="6" fillId="2" borderId="0" xfId="0" applyNumberFormat="1" applyFont="1" applyFill="1" applyBorder="1" applyAlignment="1">
      <alignment horizontal="right"/>
    </xf>
    <xf numFmtId="168" fontId="5" fillId="2" borderId="1" xfId="23" applyNumberFormat="1" applyFont="1" applyFill="1" applyBorder="1" applyProtection="1">
      <alignment/>
      <protection locked="0"/>
    </xf>
    <xf numFmtId="168" fontId="10" fillId="0" borderId="2" xfId="22" applyFont="1" applyFill="1" applyBorder="1" applyAlignment="1" applyProtection="1">
      <alignment horizontal="right"/>
      <protection/>
    </xf>
    <xf numFmtId="168" fontId="10" fillId="2" borderId="2" xfId="22" applyFont="1" applyFill="1" applyBorder="1" applyAlignment="1" applyProtection="1">
      <alignment horizontal="right"/>
      <protection/>
    </xf>
    <xf numFmtId="168" fontId="10" fillId="2" borderId="2" xfId="22" applyFont="1" applyFill="1" applyBorder="1" applyAlignment="1" applyProtection="1">
      <alignment/>
      <protection/>
    </xf>
    <xf numFmtId="168" fontId="9" fillId="2" borderId="0" xfId="23" applyNumberFormat="1" applyFont="1" applyFill="1" applyBorder="1" applyProtection="1">
      <alignment/>
      <protection locked="0"/>
    </xf>
    <xf numFmtId="168" fontId="5" fillId="3" borderId="1" xfId="23" applyFont="1" applyFill="1" applyBorder="1">
      <alignment/>
      <protection/>
    </xf>
    <xf numFmtId="168" fontId="10" fillId="3" borderId="1" xfId="23" applyFont="1" applyFill="1" applyBorder="1" applyProtection="1">
      <alignment/>
      <protection/>
    </xf>
    <xf numFmtId="0" fontId="4" fillId="2" borderId="0" xfId="0" applyFont="1" applyFill="1" applyBorder="1" applyAlignment="1" applyProtection="1">
      <alignment horizontal="left"/>
      <protection locked="0"/>
    </xf>
    <xf numFmtId="0" fontId="4" fillId="2" borderId="2" xfId="0" applyFont="1" applyFill="1" applyBorder="1" applyAlignment="1">
      <alignment horizontal="left"/>
    </xf>
    <xf numFmtId="0" fontId="6" fillId="2" borderId="2" xfId="0"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3" fillId="2" borderId="0" xfId="0" applyFont="1" applyFill="1" applyBorder="1" applyAlignment="1">
      <alignment horizontal="left"/>
    </xf>
    <xf numFmtId="0" fontId="2" fillId="2" borderId="0" xfId="0" applyFont="1" applyFill="1" applyBorder="1" applyAlignment="1">
      <alignment horizontal="left"/>
    </xf>
    <xf numFmtId="0" fontId="4" fillId="2" borderId="0" xfId="0" applyFont="1" applyFill="1" applyAlignment="1">
      <alignment horizontal="left"/>
    </xf>
    <xf numFmtId="0" fontId="4" fillId="2" borderId="2" xfId="0" applyFont="1" applyFill="1" applyBorder="1" applyAlignment="1" applyProtection="1">
      <alignment horizontal="left"/>
      <protection locked="0"/>
    </xf>
    <xf numFmtId="0" fontId="3" fillId="2" borderId="2" xfId="0" applyFont="1" applyFill="1" applyBorder="1" applyAlignment="1">
      <alignment horizontal="left"/>
    </xf>
    <xf numFmtId="0" fontId="3" fillId="2" borderId="0" xfId="0" applyFont="1" applyFill="1" applyAlignment="1">
      <alignment horizontal="left"/>
    </xf>
    <xf numFmtId="1" fontId="9" fillId="2" borderId="0" xfId="22" applyNumberFormat="1" applyFont="1" applyFill="1" applyAlignment="1" applyProtection="1">
      <alignment horizontal="center"/>
      <protection/>
    </xf>
    <xf numFmtId="0" fontId="3" fillId="2" borderId="1" xfId="0" applyFont="1" applyFill="1" applyBorder="1"/>
    <xf numFmtId="169" fontId="13" fillId="2" borderId="0" xfId="23" applyNumberFormat="1" applyFont="1" applyFill="1" applyBorder="1" applyAlignment="1" applyProtection="1" quotePrefix="1">
      <alignment horizontal="right"/>
      <protection locked="0"/>
    </xf>
    <xf numFmtId="0" fontId="0" fillId="0" borderId="2" xfId="0" applyBorder="1"/>
    <xf numFmtId="168" fontId="4" fillId="2" borderId="0" xfId="23" applyFont="1" applyFill="1" applyBorder="1">
      <alignment/>
      <protection/>
    </xf>
    <xf numFmtId="168" fontId="4" fillId="2" borderId="0" xfId="23" applyFont="1" applyFill="1" applyBorder="1" applyProtection="1">
      <alignment/>
      <protection/>
    </xf>
    <xf numFmtId="168" fontId="4" fillId="2" borderId="0" xfId="23" applyFont="1" applyFill="1" applyBorder="1" applyAlignment="1" applyProtection="1">
      <alignment/>
      <protection/>
    </xf>
    <xf numFmtId="169" fontId="12" fillId="2" borderId="0" xfId="23" applyNumberFormat="1" applyFont="1" applyFill="1" applyBorder="1" applyAlignment="1" applyProtection="1" quotePrefix="1">
      <alignment horizontal="center"/>
      <protection locked="0"/>
    </xf>
    <xf numFmtId="168" fontId="3" fillId="2" borderId="0" xfId="22" applyFont="1" applyFill="1" applyProtection="1">
      <alignment/>
      <protection/>
    </xf>
    <xf numFmtId="37" fontId="3" fillId="2" borderId="0" xfId="24" applyFont="1" applyFill="1" applyProtection="1">
      <alignment/>
      <protection/>
    </xf>
    <xf numFmtId="168" fontId="5" fillId="2" borderId="0" xfId="22" applyFont="1" applyFill="1" applyProtection="1">
      <alignment/>
      <protection/>
    </xf>
    <xf numFmtId="4" fontId="2" fillId="2" borderId="0" xfId="22" applyNumberFormat="1" applyFont="1" applyFill="1" applyBorder="1" applyProtection="1">
      <alignment/>
      <protection/>
    </xf>
    <xf numFmtId="168" fontId="2" fillId="2" borderId="0" xfId="22" applyNumberFormat="1" applyFont="1" applyFill="1" applyBorder="1" applyProtection="1">
      <alignment/>
      <protection/>
    </xf>
    <xf numFmtId="165" fontId="4" fillId="2" borderId="6" xfId="0" applyNumberFormat="1" applyFont="1" applyFill="1" applyBorder="1" applyAlignment="1">
      <alignment horizontal="right"/>
    </xf>
    <xf numFmtId="171" fontId="4" fillId="2" borderId="0" xfId="0" applyNumberFormat="1" applyFont="1" applyFill="1" applyBorder="1" applyAlignment="1">
      <alignment horizontal="right"/>
    </xf>
    <xf numFmtId="0" fontId="0" fillId="2" borderId="2" xfId="0" applyFill="1" applyBorder="1"/>
    <xf numFmtId="0" fontId="4" fillId="4" borderId="4" xfId="0" applyFont="1" applyFill="1" applyBorder="1" applyAlignment="1">
      <alignment/>
    </xf>
    <xf numFmtId="0" fontId="9" fillId="3" borderId="1" xfId="0" applyFont="1" applyFill="1" applyBorder="1" applyAlignment="1">
      <alignment vertical="center" wrapText="1"/>
    </xf>
    <xf numFmtId="0" fontId="4" fillId="4" borderId="2" xfId="0" applyFont="1" applyFill="1" applyBorder="1" applyAlignment="1">
      <alignment/>
    </xf>
    <xf numFmtId="0" fontId="6" fillId="4" borderId="2" xfId="0" applyFont="1" applyFill="1" applyBorder="1" applyAlignment="1">
      <alignment/>
    </xf>
    <xf numFmtId="171" fontId="4" fillId="2" borderId="2" xfId="0" applyNumberFormat="1" applyFont="1" applyFill="1" applyBorder="1" applyAlignment="1">
      <alignment horizontal="right"/>
    </xf>
    <xf numFmtId="4" fontId="4" fillId="2" borderId="0" xfId="0" applyNumberFormat="1" applyFont="1" applyFill="1" applyBorder="1" applyProtection="1">
      <protection locked="0"/>
    </xf>
    <xf numFmtId="0" fontId="4" fillId="2" borderId="7" xfId="0" applyFont="1" applyFill="1" applyBorder="1"/>
    <xf numFmtId="4" fontId="6" fillId="2" borderId="0" xfId="0" applyNumberFormat="1" applyFont="1" applyFill="1" applyBorder="1" applyProtection="1">
      <protection locked="0"/>
    </xf>
    <xf numFmtId="168" fontId="6" fillId="2" borderId="0" xfId="22" applyFont="1" applyFill="1" applyProtection="1">
      <alignment/>
      <protection/>
    </xf>
    <xf numFmtId="168" fontId="6" fillId="3" borderId="1" xfId="22" applyFont="1" applyFill="1" applyBorder="1" applyAlignment="1" applyProtection="1">
      <alignment horizontal="centerContinuous"/>
      <protection/>
    </xf>
    <xf numFmtId="168" fontId="4" fillId="3" borderId="1" xfId="22" applyFont="1" applyFill="1" applyBorder="1" applyAlignment="1" applyProtection="1">
      <alignment horizontal="centerContinuous"/>
      <protection/>
    </xf>
    <xf numFmtId="0" fontId="6" fillId="2" borderId="0" xfId="0" applyFont="1" applyFill="1" applyBorder="1" applyAlignment="1">
      <alignment horizontal="left" vertical="center" wrapText="1"/>
    </xf>
    <xf numFmtId="168" fontId="6" fillId="2" borderId="6" xfId="22" applyFont="1" applyFill="1" applyBorder="1" applyAlignment="1" applyProtection="1">
      <alignment horizontal="center"/>
      <protection/>
    </xf>
    <xf numFmtId="168" fontId="4" fillId="2" borderId="0" xfId="22" applyFont="1" applyFill="1" applyBorder="1" applyAlignment="1" applyProtection="1">
      <alignment horizontal="center"/>
      <protection/>
    </xf>
    <xf numFmtId="4" fontId="4" fillId="2" borderId="0" xfId="22" applyNumberFormat="1" applyFont="1" applyFill="1" applyBorder="1" applyProtection="1">
      <alignment/>
      <protection locked="0"/>
    </xf>
    <xf numFmtId="4" fontId="4" fillId="2" borderId="7" xfId="22" applyNumberFormat="1" applyFont="1" applyFill="1" applyBorder="1" applyProtection="1">
      <alignment/>
      <protection locked="0"/>
    </xf>
    <xf numFmtId="170" fontId="4" fillId="2" borderId="0" xfId="22" applyNumberFormat="1" applyFont="1" applyFill="1" applyBorder="1" applyAlignment="1" applyProtection="1">
      <alignment horizontal="right"/>
      <protection/>
    </xf>
    <xf numFmtId="4" fontId="6" fillId="3" borderId="4" xfId="22" applyNumberFormat="1" applyFont="1" applyFill="1" applyBorder="1" applyProtection="1">
      <alignment/>
      <protection locked="0"/>
    </xf>
    <xf numFmtId="170" fontId="6" fillId="3" borderId="4" xfId="22" applyNumberFormat="1" applyFont="1" applyFill="1" applyBorder="1" applyAlignment="1" applyProtection="1">
      <alignment horizontal="right"/>
      <protection/>
    </xf>
    <xf numFmtId="168" fontId="6" fillId="2" borderId="0" xfId="22" applyFont="1" applyFill="1" applyBorder="1" applyAlignment="1" applyProtection="1">
      <alignment horizontal="left"/>
      <protection/>
    </xf>
    <xf numFmtId="4" fontId="6" fillId="2" borderId="0" xfId="22" applyNumberFormat="1" applyFont="1" applyFill="1" applyBorder="1" applyProtection="1">
      <alignment/>
      <protection/>
    </xf>
    <xf numFmtId="4" fontId="6" fillId="2" borderId="7" xfId="22" applyNumberFormat="1" applyFont="1" applyFill="1" applyBorder="1" applyProtection="1">
      <alignment/>
      <protection/>
    </xf>
    <xf numFmtId="168" fontId="6" fillId="2" borderId="0" xfId="22" applyNumberFormat="1" applyFont="1" applyFill="1" applyBorder="1" applyProtection="1">
      <alignment/>
      <protection/>
    </xf>
    <xf numFmtId="168" fontId="2" fillId="2" borderId="0" xfId="22" applyFont="1" applyFill="1" applyBorder="1" applyAlignment="1" applyProtection="1">
      <alignment horizontal="left"/>
      <protection/>
    </xf>
    <xf numFmtId="4" fontId="2" fillId="2" borderId="0" xfId="22" applyNumberFormat="1" applyFont="1" applyFill="1" applyBorder="1" applyProtection="1">
      <alignment/>
      <protection locked="0"/>
    </xf>
    <xf numFmtId="168" fontId="6" fillId="2" borderId="7" xfId="22" applyFont="1" applyFill="1" applyBorder="1" applyAlignment="1" applyProtection="1">
      <alignment horizontal="center"/>
      <protection/>
    </xf>
    <xf numFmtId="168" fontId="6" fillId="3" borderId="1" xfId="22" applyFont="1" applyFill="1" applyBorder="1" applyAlignment="1" applyProtection="1">
      <alignment vertical="justify"/>
      <protection/>
    </xf>
    <xf numFmtId="0" fontId="4" fillId="3" borderId="1" xfId="0" applyFont="1" applyFill="1" applyBorder="1"/>
    <xf numFmtId="168" fontId="6" fillId="2" borderId="0" xfId="22" applyFont="1" applyFill="1" applyBorder="1" applyAlignment="1" applyProtection="1">
      <alignment horizontal="center"/>
      <protection/>
    </xf>
    <xf numFmtId="168" fontId="6" fillId="2" borderId="0" xfId="22" applyFont="1" applyFill="1" applyBorder="1" applyAlignment="1" applyProtection="1">
      <alignment horizontal="center" vertical="justify"/>
      <protection/>
    </xf>
    <xf numFmtId="0" fontId="6" fillId="2" borderId="0" xfId="0" applyFont="1" applyFill="1" applyBorder="1" applyAlignment="1">
      <alignment horizontal="center"/>
    </xf>
    <xf numFmtId="0" fontId="4" fillId="2" borderId="7" xfId="0" applyFont="1" applyFill="1" applyBorder="1" applyAlignment="1">
      <alignment horizontal="center"/>
    </xf>
    <xf numFmtId="0" fontId="4" fillId="2" borderId="3" xfId="0" applyFont="1" applyFill="1" applyBorder="1"/>
    <xf numFmtId="4" fontId="4" fillId="2" borderId="3" xfId="22" applyNumberFormat="1" applyFont="1" applyFill="1" applyBorder="1" applyProtection="1">
      <alignment/>
      <protection locked="0"/>
    </xf>
    <xf numFmtId="4" fontId="6" fillId="2" borderId="3" xfId="22" applyNumberFormat="1" applyFont="1" applyFill="1" applyBorder="1" applyProtection="1">
      <alignment/>
      <protection/>
    </xf>
    <xf numFmtId="0" fontId="14" fillId="2" borderId="0" xfId="0" applyFont="1" applyFill="1" applyBorder="1"/>
    <xf numFmtId="4" fontId="6" fillId="2" borderId="6" xfId="0" applyNumberFormat="1" applyFont="1" applyFill="1" applyBorder="1" applyAlignment="1">
      <alignment/>
    </xf>
    <xf numFmtId="4" fontId="4" fillId="2" borderId="0" xfId="0" applyNumberFormat="1" applyFont="1" applyFill="1" applyBorder="1" applyAlignment="1">
      <alignment/>
    </xf>
    <xf numFmtId="0" fontId="6" fillId="2" borderId="3" xfId="0" applyFont="1" applyFill="1" applyBorder="1" applyAlignment="1">
      <alignment/>
    </xf>
    <xf numFmtId="0" fontId="4" fillId="2" borderId="0" xfId="0" applyFont="1" applyFill="1" applyBorder="1" applyAlignment="1">
      <alignment/>
    </xf>
    <xf numFmtId="4" fontId="6" fillId="2" borderId="7" xfId="22" applyNumberFormat="1" applyFont="1" applyFill="1" applyBorder="1" applyProtection="1">
      <alignment/>
      <protection locked="0"/>
    </xf>
    <xf numFmtId="4" fontId="6" fillId="3" borderId="4" xfId="22" applyNumberFormat="1" applyFont="1" applyFill="1" applyBorder="1" applyProtection="1">
      <alignment/>
      <protection/>
    </xf>
    <xf numFmtId="0" fontId="15" fillId="2" borderId="0" xfId="0" applyFont="1" applyFill="1"/>
    <xf numFmtId="164" fontId="4" fillId="2" borderId="2" xfId="0" applyNumberFormat="1" applyFont="1" applyFill="1" applyBorder="1" applyAlignment="1">
      <alignment horizontal="right"/>
    </xf>
    <xf numFmtId="1" fontId="10" fillId="2" borderId="2" xfId="22" applyNumberFormat="1" applyFont="1" applyFill="1" applyBorder="1" applyAlignment="1" applyProtection="1">
      <alignment horizontal="left"/>
      <protection/>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49" fontId="16" fillId="2" borderId="12" xfId="0" applyNumberFormat="1" applyFont="1" applyFill="1" applyBorder="1" applyAlignment="1">
      <alignment horizontal="center" vertical="center" wrapText="1"/>
    </xf>
    <xf numFmtId="49" fontId="16" fillId="2" borderId="13" xfId="0" applyNumberFormat="1" applyFont="1" applyFill="1" applyBorder="1" applyAlignment="1">
      <alignment horizontal="center" vertical="center" wrapText="1"/>
    </xf>
    <xf numFmtId="49" fontId="16" fillId="2" borderId="14" xfId="0" applyNumberFormat="1" applyFont="1" applyFill="1" applyBorder="1" applyAlignment="1">
      <alignment horizontal="center" vertical="center" wrapText="1"/>
    </xf>
    <xf numFmtId="0" fontId="3" fillId="2" borderId="16" xfId="0" applyFont="1" applyFill="1" applyBorder="1"/>
    <xf numFmtId="4" fontId="17" fillId="5" borderId="12" xfId="0" applyNumberFormat="1" applyFont="1" applyFill="1" applyBorder="1" applyProtection="1">
      <protection locked="0"/>
    </xf>
    <xf numFmtId="0" fontId="3" fillId="2" borderId="11" xfId="0" applyFont="1" applyFill="1" applyBorder="1"/>
    <xf numFmtId="0" fontId="2" fillId="2" borderId="17" xfId="0" applyFont="1" applyFill="1" applyBorder="1" applyAlignment="1">
      <alignment horizontal="center"/>
    </xf>
    <xf numFmtId="4" fontId="2" fillId="2" borderId="18" xfId="0" applyNumberFormat="1" applyFont="1" applyFill="1" applyBorder="1"/>
    <xf numFmtId="4" fontId="2" fillId="2" borderId="19" xfId="0" applyNumberFormat="1" applyFont="1" applyFill="1" applyBorder="1"/>
    <xf numFmtId="0" fontId="3" fillId="2" borderId="15" xfId="0" applyFont="1" applyFill="1" applyBorder="1"/>
    <xf numFmtId="0" fontId="6" fillId="3" borderId="1" xfId="0" applyFont="1" applyFill="1" applyBorder="1" applyAlignment="1">
      <alignment horizontal="right" vertical="center" wrapText="1"/>
    </xf>
    <xf numFmtId="0" fontId="6" fillId="2" borderId="6" xfId="0" applyFont="1" applyFill="1" applyBorder="1" applyAlignment="1">
      <alignment/>
    </xf>
    <xf numFmtId="4" fontId="6" fillId="2" borderId="6" xfId="0" applyNumberFormat="1" applyFont="1" applyFill="1" applyBorder="1"/>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168" fontId="6" fillId="3" borderId="1" xfId="22" applyFont="1" applyFill="1" applyBorder="1" applyAlignment="1" applyProtection="1">
      <alignment/>
      <protection/>
    </xf>
    <xf numFmtId="168" fontId="2" fillId="2" borderId="6" xfId="22" applyFont="1" applyFill="1" applyBorder="1" applyAlignment="1" applyProtection="1">
      <alignment horizontal="center" wrapText="1"/>
      <protection/>
    </xf>
    <xf numFmtId="166" fontId="6" fillId="3" borderId="4" xfId="22" applyNumberFormat="1" applyFont="1" applyFill="1" applyBorder="1" applyProtection="1">
      <alignment/>
      <protection locked="0"/>
    </xf>
    <xf numFmtId="0" fontId="6" fillId="3" borderId="4" xfId="0" applyFont="1" applyFill="1" applyBorder="1" applyAlignment="1">
      <alignment/>
    </xf>
    <xf numFmtId="0" fontId="6" fillId="2" borderId="3" xfId="0" applyFont="1" applyFill="1" applyBorder="1" applyAlignment="1">
      <alignment horizontal="right"/>
    </xf>
    <xf numFmtId="0" fontId="6" fillId="3" borderId="4" xfId="0" applyFont="1" applyFill="1" applyBorder="1" applyAlignment="1">
      <alignment horizontal="right" wrapText="1"/>
    </xf>
    <xf numFmtId="0" fontId="6" fillId="3" borderId="4" xfId="0" applyFont="1" applyFill="1" applyBorder="1" applyAlignment="1">
      <alignment wrapText="1"/>
    </xf>
    <xf numFmtId="0" fontId="2" fillId="2" borderId="23" xfId="0" applyFont="1" applyFill="1" applyBorder="1" applyAlignment="1">
      <alignment horizontal="center" vertical="center" wrapText="1"/>
    </xf>
    <xf numFmtId="0" fontId="2" fillId="2" borderId="22" xfId="0" applyFont="1" applyFill="1" applyBorder="1" applyAlignment="1">
      <alignment horizontal="center" vertical="center"/>
    </xf>
    <xf numFmtId="0" fontId="2" fillId="4" borderId="11" xfId="0" applyFont="1" applyFill="1" applyBorder="1"/>
    <xf numFmtId="0" fontId="3" fillId="4" borderId="11" xfId="0" applyFont="1" applyFill="1" applyBorder="1"/>
    <xf numFmtId="0" fontId="2" fillId="2" borderId="11" xfId="0" applyFont="1" applyFill="1" applyBorder="1" applyAlignment="1">
      <alignment wrapText="1"/>
    </xf>
    <xf numFmtId="0" fontId="2" fillId="2" borderId="17" xfId="0" applyFont="1" applyFill="1" applyBorder="1" applyAlignment="1">
      <alignment wrapText="1"/>
    </xf>
    <xf numFmtId="0" fontId="2" fillId="2" borderId="24" xfId="0" applyFont="1" applyFill="1" applyBorder="1"/>
    <xf numFmtId="0" fontId="3" fillId="2" borderId="25" xfId="0" applyFont="1" applyFill="1" applyBorder="1"/>
    <xf numFmtId="0" fontId="2" fillId="4" borderId="25" xfId="0" applyFont="1" applyFill="1" applyBorder="1"/>
    <xf numFmtId="0" fontId="2" fillId="2" borderId="25" xfId="0" applyFont="1" applyFill="1" applyBorder="1"/>
    <xf numFmtId="0" fontId="2" fillId="2" borderId="26" xfId="0" applyFont="1" applyFill="1" applyBorder="1"/>
    <xf numFmtId="4" fontId="6" fillId="3" borderId="4" xfId="0" applyNumberFormat="1" applyFont="1" applyFill="1" applyBorder="1" applyAlignment="1">
      <alignment wrapText="1"/>
    </xf>
    <xf numFmtId="4" fontId="6" fillId="2" borderId="3" xfId="0" applyNumberFormat="1" applyFont="1" applyFill="1" applyBorder="1" applyAlignment="1">
      <alignment/>
    </xf>
    <xf numFmtId="4" fontId="4" fillId="2" borderId="27" xfId="22" applyNumberFormat="1" applyFont="1" applyFill="1" applyBorder="1" applyProtection="1">
      <alignment/>
      <protection locked="0"/>
    </xf>
    <xf numFmtId="168" fontId="6" fillId="2" borderId="6" xfId="22" applyFont="1" applyFill="1" applyBorder="1" applyAlignment="1" applyProtection="1">
      <alignment horizontal="left"/>
      <protection/>
    </xf>
    <xf numFmtId="168" fontId="6" fillId="2" borderId="28" xfId="22" applyFont="1" applyFill="1" applyBorder="1" applyAlignment="1" applyProtection="1">
      <alignment/>
      <protection/>
    </xf>
    <xf numFmtId="4" fontId="4" fillId="2" borderId="2" xfId="22" applyNumberFormat="1" applyFont="1" applyFill="1" applyBorder="1" applyProtection="1">
      <alignment/>
      <protection locked="0"/>
    </xf>
    <xf numFmtId="1" fontId="6" fillId="2" borderId="0" xfId="22" applyNumberFormat="1" applyFont="1" applyFill="1" applyAlignment="1" applyProtection="1">
      <alignment horizontal="right"/>
      <protection/>
    </xf>
    <xf numFmtId="1" fontId="6" fillId="2" borderId="0" xfId="0" applyNumberFormat="1" applyFont="1" applyFill="1"/>
    <xf numFmtId="0" fontId="0" fillId="2" borderId="7" xfId="0" applyFill="1" applyBorder="1"/>
    <xf numFmtId="1" fontId="4" fillId="2" borderId="0" xfId="0" applyNumberFormat="1" applyFont="1" applyFill="1" applyBorder="1" applyAlignment="1" applyProtection="1">
      <alignment horizontal="left"/>
      <protection locked="0"/>
    </xf>
    <xf numFmtId="168" fontId="6" fillId="3" borderId="1" xfId="23" applyFont="1" applyFill="1" applyBorder="1" applyAlignment="1" applyProtection="1">
      <alignment vertical="center"/>
      <protection/>
    </xf>
    <xf numFmtId="0" fontId="6" fillId="3" borderId="1" xfId="0" applyFont="1" applyFill="1" applyBorder="1" applyAlignment="1">
      <alignment horizontal="left" vertical="center" wrapText="1"/>
    </xf>
    <xf numFmtId="165" fontId="4" fillId="2" borderId="2" xfId="0" applyNumberFormat="1" applyFont="1" applyFill="1" applyBorder="1" applyAlignment="1">
      <alignment horizontal="right"/>
    </xf>
    <xf numFmtId="0" fontId="4" fillId="4" borderId="3" xfId="0" applyFont="1" applyFill="1" applyBorder="1" applyAlignment="1">
      <alignment/>
    </xf>
    <xf numFmtId="165" fontId="4" fillId="2" borderId="3" xfId="0" applyNumberFormat="1" applyFont="1" applyFill="1" applyBorder="1" applyAlignment="1">
      <alignment horizontal="right"/>
    </xf>
    <xf numFmtId="0" fontId="4" fillId="4" borderId="6" xfId="0" applyFont="1" applyFill="1" applyBorder="1" applyAlignment="1">
      <alignment/>
    </xf>
    <xf numFmtId="0" fontId="4" fillId="2" borderId="0" xfId="0" applyFont="1" applyFill="1" applyBorder="1" applyAlignment="1">
      <alignment horizontal="left"/>
    </xf>
    <xf numFmtId="0" fontId="6" fillId="2" borderId="29" xfId="0" applyFont="1" applyFill="1" applyBorder="1" applyAlignment="1">
      <alignment horizontal="left"/>
    </xf>
    <xf numFmtId="4" fontId="6" fillId="2" borderId="29" xfId="0" applyNumberFormat="1" applyFont="1" applyFill="1" applyBorder="1"/>
    <xf numFmtId="167" fontId="6" fillId="2" borderId="29" xfId="0" applyNumberFormat="1" applyFont="1" applyFill="1" applyBorder="1" applyAlignment="1">
      <alignment horizontal="right"/>
    </xf>
    <xf numFmtId="0" fontId="6" fillId="2" borderId="29" xfId="0" applyFont="1" applyFill="1" applyBorder="1"/>
    <xf numFmtId="0" fontId="6" fillId="3" borderId="29" xfId="0" applyFont="1" applyFill="1" applyBorder="1"/>
    <xf numFmtId="4" fontId="6" fillId="3" borderId="29" xfId="0" applyNumberFormat="1" applyFont="1" applyFill="1" applyBorder="1"/>
    <xf numFmtId="0" fontId="6" fillId="3" borderId="30" xfId="0" applyFont="1" applyFill="1" applyBorder="1"/>
    <xf numFmtId="4" fontId="6" fillId="3" borderId="30" xfId="0" applyNumberFormat="1" applyFont="1" applyFill="1" applyBorder="1"/>
    <xf numFmtId="0" fontId="6" fillId="3" borderId="30" xfId="0" applyFont="1" applyFill="1" applyBorder="1" applyAlignment="1">
      <alignment horizontal="left"/>
    </xf>
    <xf numFmtId="167" fontId="6" fillId="3" borderId="30" xfId="0" applyNumberFormat="1" applyFont="1" applyFill="1" applyBorder="1" applyAlignment="1">
      <alignment horizontal="right"/>
    </xf>
    <xf numFmtId="0" fontId="6" fillId="3" borderId="1" xfId="0" applyFont="1" applyFill="1" applyBorder="1" applyAlignment="1">
      <alignment horizontal="left" vertical="center" wrapText="1"/>
    </xf>
    <xf numFmtId="0" fontId="4" fillId="2" borderId="0" xfId="0" applyFont="1" applyFill="1" applyBorder="1" applyAlignment="1">
      <alignment horizontal="left"/>
    </xf>
    <xf numFmtId="0" fontId="0" fillId="0" borderId="0" xfId="0" applyAlignment="1">
      <alignment shrinkToFit="1"/>
    </xf>
    <xf numFmtId="173" fontId="4" fillId="2" borderId="3" xfId="0" applyNumberFormat="1" applyFont="1" applyFill="1" applyBorder="1" applyAlignment="1">
      <alignment horizontal="right"/>
    </xf>
    <xf numFmtId="173" fontId="4" fillId="2" borderId="6" xfId="0" applyNumberFormat="1" applyFont="1" applyFill="1" applyBorder="1" applyAlignment="1">
      <alignment horizontal="right"/>
    </xf>
    <xf numFmtId="0" fontId="4" fillId="4" borderId="0" xfId="0" applyFont="1" applyFill="1" applyBorder="1" applyAlignment="1">
      <alignment/>
    </xf>
    <xf numFmtId="173" fontId="4" fillId="2" borderId="0" xfId="0" applyNumberFormat="1" applyFont="1" applyFill="1" applyBorder="1" applyAlignment="1">
      <alignment horizontal="right"/>
    </xf>
    <xf numFmtId="0" fontId="4" fillId="2" borderId="0" xfId="0" applyFont="1" applyFill="1" applyBorder="1" applyAlignment="1">
      <alignment horizontal="left"/>
    </xf>
    <xf numFmtId="0" fontId="0" fillId="2" borderId="0" xfId="21" applyFill="1">
      <alignment/>
      <protection/>
    </xf>
    <xf numFmtId="0" fontId="4" fillId="2" borderId="0" xfId="21" applyFont="1" applyFill="1">
      <alignment/>
      <protection/>
    </xf>
    <xf numFmtId="0" fontId="9" fillId="3" borderId="1" xfId="21" applyFont="1" applyFill="1" applyBorder="1" applyAlignment="1">
      <alignment vertical="center" wrapText="1"/>
      <protection/>
    </xf>
    <xf numFmtId="0" fontId="4" fillId="2" borderId="0" xfId="21" applyFont="1" applyFill="1" applyBorder="1" applyAlignment="1">
      <alignment horizontal="left"/>
      <protection/>
    </xf>
    <xf numFmtId="0" fontId="3" fillId="2" borderId="0" xfId="21" applyFont="1" applyFill="1">
      <alignment/>
      <protection/>
    </xf>
    <xf numFmtId="168" fontId="10" fillId="2" borderId="0" xfId="22" applyFont="1" applyFill="1" applyBorder="1" applyAlignment="1" applyProtection="1">
      <alignment horizontal="right"/>
      <protection/>
    </xf>
    <xf numFmtId="0" fontId="2" fillId="2" borderId="0" xfId="0" applyFont="1" applyFill="1" applyBorder="1" applyAlignment="1">
      <alignment horizontal="center" vertical="center" wrapText="1"/>
    </xf>
    <xf numFmtId="49" fontId="16" fillId="2" borderId="0" xfId="0" applyNumberFormat="1" applyFont="1" applyFill="1" applyBorder="1" applyAlignment="1">
      <alignment horizontal="center" vertical="center" wrapText="1"/>
    </xf>
    <xf numFmtId="4" fontId="2" fillId="2" borderId="0" xfId="0" applyNumberFormat="1" applyFont="1" applyFill="1" applyBorder="1"/>
    <xf numFmtId="4" fontId="17" fillId="5" borderId="0" xfId="0" applyNumberFormat="1" applyFont="1" applyFill="1" applyBorder="1" applyProtection="1">
      <protection locked="0"/>
    </xf>
    <xf numFmtId="0" fontId="4" fillId="2" borderId="0" xfId="21" applyFont="1" applyFill="1" applyBorder="1" applyAlignment="1">
      <alignment horizontal="center"/>
      <protection/>
    </xf>
    <xf numFmtId="173" fontId="4" fillId="2" borderId="4" xfId="0" applyNumberFormat="1" applyFont="1" applyFill="1" applyBorder="1" applyAlignment="1">
      <alignment horizontal="right"/>
    </xf>
    <xf numFmtId="0" fontId="4" fillId="2" borderId="0" xfId="0" applyFont="1" applyFill="1" applyBorder="1" applyAlignment="1">
      <alignment horizontal="justify" vertical="center" wrapText="1" readingOrder="1"/>
    </xf>
    <xf numFmtId="168" fontId="10" fillId="2" borderId="2" xfId="22" applyFont="1" applyFill="1" applyBorder="1" applyAlignment="1" applyProtection="1">
      <alignment horizontal="right"/>
      <protection/>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2" borderId="0" xfId="0" applyFont="1" applyFill="1" applyBorder="1" applyAlignment="1">
      <alignment horizontal="left"/>
    </xf>
    <xf numFmtId="168" fontId="6" fillId="3" borderId="4" xfId="22" applyFont="1" applyFill="1" applyBorder="1" applyAlignment="1" applyProtection="1">
      <alignment horizontal="left"/>
      <protection/>
    </xf>
    <xf numFmtId="168" fontId="6" fillId="2" borderId="0" xfId="22" applyFont="1" applyFill="1" applyBorder="1" applyAlignment="1" applyProtection="1">
      <alignment horizontal="center"/>
      <protection/>
    </xf>
    <xf numFmtId="168" fontId="6" fillId="3" borderId="1" xfId="22" applyFont="1" applyFill="1" applyBorder="1" applyAlignment="1" applyProtection="1">
      <alignment horizontal="center"/>
      <protection/>
    </xf>
    <xf numFmtId="0" fontId="6" fillId="3" borderId="1" xfId="0" applyFont="1" applyFill="1" applyBorder="1" applyAlignment="1">
      <alignment horizontal="left" vertical="center" wrapText="1"/>
    </xf>
    <xf numFmtId="168" fontId="6" fillId="2" borderId="31" xfId="22" applyFont="1" applyFill="1" applyBorder="1" applyAlignment="1" applyProtection="1">
      <alignment horizontal="center"/>
      <protection/>
    </xf>
    <xf numFmtId="168" fontId="6" fillId="2" borderId="6" xfId="22" applyFont="1" applyFill="1" applyBorder="1" applyAlignment="1" applyProtection="1">
      <alignment horizontal="center"/>
      <protection/>
    </xf>
    <xf numFmtId="168" fontId="6" fillId="2" borderId="32" xfId="22" applyFont="1" applyFill="1" applyBorder="1" applyAlignment="1" applyProtection="1">
      <alignment horizontal="center"/>
      <protection/>
    </xf>
    <xf numFmtId="168" fontId="6" fillId="2" borderId="0" xfId="22" applyFont="1" applyFill="1" applyBorder="1" applyAlignment="1" applyProtection="1">
      <alignment horizontal="left"/>
      <protection/>
    </xf>
    <xf numFmtId="168" fontId="6" fillId="2" borderId="6" xfId="22" applyFont="1" applyFill="1" applyBorder="1" applyAlignment="1" applyProtection="1">
      <alignment horizontal="left"/>
      <protection/>
    </xf>
    <xf numFmtId="168" fontId="6" fillId="3" borderId="33" xfId="22" applyFont="1" applyFill="1" applyBorder="1" applyAlignment="1" applyProtection="1">
      <alignment horizontal="left" vertical="center"/>
      <protection/>
    </xf>
    <xf numFmtId="0" fontId="6" fillId="2" borderId="3" xfId="0" applyFont="1" applyFill="1" applyBorder="1" applyAlignment="1">
      <alignment horizontal="left"/>
    </xf>
    <xf numFmtId="0" fontId="6" fillId="3" borderId="4" xfId="0" applyFont="1" applyFill="1" applyBorder="1" applyAlignment="1">
      <alignment horizontal="left"/>
    </xf>
    <xf numFmtId="0" fontId="4" fillId="2" borderId="2" xfId="0" applyFont="1" applyFill="1" applyBorder="1" applyAlignment="1">
      <alignment horizontal="left"/>
    </xf>
    <xf numFmtId="0" fontId="4" fillId="2" borderId="6" xfId="0" applyFont="1" applyFill="1" applyBorder="1" applyAlignment="1">
      <alignment horizontal="left"/>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cellXfs>
  <cellStyles count="11">
    <cellStyle name="Normal" xfId="0"/>
    <cellStyle name="Percent" xfId="15"/>
    <cellStyle name="Currency" xfId="16"/>
    <cellStyle name="Currency [0]" xfId="17"/>
    <cellStyle name="Comma" xfId="18"/>
    <cellStyle name="Comma [0]" xfId="19"/>
    <cellStyle name="No-definido" xfId="20"/>
    <cellStyle name="Normal 2" xfId="21"/>
    <cellStyle name="Normal_cuenta 00 AGOST" xfId="22"/>
    <cellStyle name="Normal_cuenta 01 AGOST" xfId="23"/>
    <cellStyle name="Normal_E. de liquidación del presupue."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051" name="Picture 1" descr="sello"/>
        <xdr:cNvPicPr preferRelativeResize="1">
          <a:picLocks noChangeAspect="1"/>
        </xdr:cNvPicPr>
      </xdr:nvPicPr>
      <xdr:blipFill>
        <a:blip r:embed="rId1"/>
        <a:stretch>
          <a:fillRect/>
        </a:stretch>
      </xdr:blipFill>
      <xdr:spPr bwMode="auto">
        <a:xfrm>
          <a:off x="9525" y="85725"/>
          <a:ext cx="504825" cy="6858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2075" name="Picture 1" descr="sello"/>
        <xdr:cNvPicPr preferRelativeResize="1">
          <a:picLocks noChangeAspect="1"/>
        </xdr:cNvPicPr>
      </xdr:nvPicPr>
      <xdr:blipFill>
        <a:blip r:embed="rId1"/>
        <a:stretch>
          <a:fillRect/>
        </a:stretch>
      </xdr:blipFill>
      <xdr:spPr bwMode="auto">
        <a:xfrm>
          <a:off x="0" y="0"/>
          <a:ext cx="647700" cy="876300"/>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3099" name="Picture 1" descr="sello"/>
        <xdr:cNvPicPr preferRelativeResize="1">
          <a:picLocks noChangeAspect="1"/>
        </xdr:cNvPicPr>
      </xdr:nvPicPr>
      <xdr:blipFill>
        <a:blip r:embed="rId1"/>
        <a:stretch>
          <a:fillRect/>
        </a:stretch>
      </xdr:blipFill>
      <xdr:spPr bwMode="auto">
        <a:xfrm>
          <a:off x="0" y="0"/>
          <a:ext cx="647700" cy="876300"/>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419100</xdr:colOff>
      <xdr:row>1</xdr:row>
      <xdr:rowOff>114300</xdr:rowOff>
    </xdr:to>
    <xdr:pic>
      <xdr:nvPicPr>
        <xdr:cNvPr id="6171" name="Picture 1" descr="sello"/>
        <xdr:cNvPicPr preferRelativeResize="1">
          <a:picLocks noChangeAspect="1"/>
        </xdr:cNvPicPr>
      </xdr:nvPicPr>
      <xdr:blipFill>
        <a:blip r:embed="rId1"/>
        <a:stretch>
          <a:fillRect/>
        </a:stretch>
      </xdr:blipFill>
      <xdr:spPr bwMode="auto">
        <a:xfrm>
          <a:off x="0" y="0"/>
          <a:ext cx="647700" cy="876300"/>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4124" name="Picture 2" descr="sello"/>
        <xdr:cNvPicPr preferRelativeResize="1">
          <a:picLocks noChangeAspect="1"/>
        </xdr:cNvPicPr>
      </xdr:nvPicPr>
      <xdr:blipFill>
        <a:blip r:embed="rId1"/>
        <a:stretch>
          <a:fillRect/>
        </a:stretch>
      </xdr:blipFill>
      <xdr:spPr bwMode="auto">
        <a:xfrm>
          <a:off x="0" y="0"/>
          <a:ext cx="590550" cy="800100"/>
        </a:xfrm>
        <a:prstGeom prst="rect">
          <a:avLst/>
        </a:prstGeom>
        <a:noFill/>
        <a:ln w="9525">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5147" name="Picture 1" descr="sello"/>
        <xdr:cNvPicPr preferRelativeResize="1">
          <a:picLocks noChangeAspect="1"/>
        </xdr:cNvPicPr>
      </xdr:nvPicPr>
      <xdr:blipFill>
        <a:blip r:embed="rId1"/>
        <a:stretch>
          <a:fillRect/>
        </a:stretch>
      </xdr:blipFill>
      <xdr:spPr bwMode="auto">
        <a:xfrm>
          <a:off x="0" y="0"/>
          <a:ext cx="600075" cy="800100"/>
        </a:xfrm>
        <a:prstGeom prst="rect">
          <a:avLst/>
        </a:prstGeom>
        <a:noFill/>
        <a:ln w="9525">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714375</xdr:colOff>
      <xdr:row>2</xdr:row>
      <xdr:rowOff>28575</xdr:rowOff>
    </xdr:to>
    <xdr:pic>
      <xdr:nvPicPr>
        <xdr:cNvPr id="2" name="Picture 1" descr="sello"/>
        <xdr:cNvPicPr preferRelativeResize="1">
          <a:picLocks noChangeAspect="1"/>
        </xdr:cNvPicPr>
      </xdr:nvPicPr>
      <xdr:blipFill>
        <a:blip r:embed="rId1"/>
        <a:stretch>
          <a:fillRect/>
        </a:stretch>
      </xdr:blipFill>
      <xdr:spPr bwMode="auto">
        <a:xfrm>
          <a:off x="0" y="0"/>
          <a:ext cx="714375" cy="952500"/>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6\21301_X100_20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6\21303_X100_201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6\21307_X100_2016.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6\21400_X110_2016.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16\21401_X110_2016.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16\21402_X110_2016.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016\21403_X110_201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POLO\badespav\2016\Agregados\Agregado_0113_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sheetDataSet>
      <sheetData sheetId="0"/>
      <sheetData sheetId="1">
        <row r="3">
          <cell r="D3">
            <v>107378103.05000001</v>
          </cell>
          <cell r="L3">
            <v>433932634.25</v>
          </cell>
        </row>
        <row r="4">
          <cell r="D4">
            <v>21225.35</v>
          </cell>
          <cell r="L4">
            <v>0</v>
          </cell>
        </row>
        <row r="5">
          <cell r="D5">
            <v>0</v>
          </cell>
          <cell r="L5">
            <v>0</v>
          </cell>
        </row>
        <row r="6">
          <cell r="D6">
            <v>21225.35</v>
          </cell>
          <cell r="L6">
            <v>0</v>
          </cell>
        </row>
        <row r="7">
          <cell r="D7">
            <v>0</v>
          </cell>
          <cell r="L7">
            <v>0</v>
          </cell>
        </row>
        <row r="8">
          <cell r="D8">
            <v>0</v>
          </cell>
          <cell r="L8">
            <v>0</v>
          </cell>
        </row>
        <row r="9">
          <cell r="D9">
            <v>0</v>
          </cell>
          <cell r="L9">
            <v>0</v>
          </cell>
        </row>
        <row r="10">
          <cell r="D10">
            <v>2498087.71</v>
          </cell>
          <cell r="L10">
            <v>0</v>
          </cell>
        </row>
        <row r="11">
          <cell r="D11">
            <v>0</v>
          </cell>
          <cell r="L11">
            <v>0</v>
          </cell>
        </row>
        <row r="12">
          <cell r="D12">
            <v>3955.6</v>
          </cell>
          <cell r="L12">
            <v>279263910.65999997</v>
          </cell>
        </row>
        <row r="13">
          <cell r="D13">
            <v>2493466.61</v>
          </cell>
          <cell r="L13">
            <v>495704489.38</v>
          </cell>
        </row>
        <row r="14">
          <cell r="D14">
            <v>0</v>
          </cell>
          <cell r="L14">
            <v>-216440578.72</v>
          </cell>
        </row>
        <row r="15">
          <cell r="D15">
            <v>0</v>
          </cell>
          <cell r="L15">
            <v>154668723.59</v>
          </cell>
        </row>
        <row r="16">
          <cell r="D16">
            <v>0</v>
          </cell>
          <cell r="L16">
            <v>0</v>
          </cell>
        </row>
        <row r="17">
          <cell r="D17">
            <v>665.5</v>
          </cell>
          <cell r="L17">
            <v>0</v>
          </cell>
        </row>
        <row r="18">
          <cell r="D18">
            <v>104858789.99000001</v>
          </cell>
          <cell r="L18">
            <v>0</v>
          </cell>
        </row>
        <row r="19">
          <cell r="D19">
            <v>62201218.37</v>
          </cell>
          <cell r="L19">
            <v>0</v>
          </cell>
        </row>
        <row r="20">
          <cell r="D20">
            <v>5102986.91</v>
          </cell>
          <cell r="L20">
            <v>0</v>
          </cell>
        </row>
        <row r="21">
          <cell r="D21">
            <v>9668268.84</v>
          </cell>
          <cell r="L21">
            <v>0</v>
          </cell>
        </row>
        <row r="22">
          <cell r="D22">
            <v>27886315.87</v>
          </cell>
          <cell r="L22">
            <v>0</v>
          </cell>
        </row>
        <row r="23">
          <cell r="D23">
            <v>0</v>
          </cell>
          <cell r="L23">
            <v>0</v>
          </cell>
        </row>
        <row r="24">
          <cell r="D24">
            <v>0</v>
          </cell>
          <cell r="L24">
            <v>0</v>
          </cell>
        </row>
        <row r="25">
          <cell r="D25">
            <v>0</v>
          </cell>
          <cell r="L25">
            <v>0</v>
          </cell>
        </row>
        <row r="26">
          <cell r="D26">
            <v>0</v>
          </cell>
          <cell r="L26">
            <v>0</v>
          </cell>
        </row>
        <row r="27">
          <cell r="D27">
            <v>0</v>
          </cell>
          <cell r="L27">
            <v>0</v>
          </cell>
        </row>
        <row r="28">
          <cell r="D28">
            <v>0</v>
          </cell>
          <cell r="L28">
            <v>0</v>
          </cell>
        </row>
        <row r="29">
          <cell r="D29">
            <v>0</v>
          </cell>
          <cell r="L29">
            <v>0</v>
          </cell>
        </row>
        <row r="30">
          <cell r="D30">
            <v>0</v>
          </cell>
          <cell r="L30">
            <v>131592692.59</v>
          </cell>
        </row>
        <row r="31">
          <cell r="D31">
            <v>458147223.78999996</v>
          </cell>
          <cell r="L31">
            <v>0</v>
          </cell>
        </row>
        <row r="32">
          <cell r="D32">
            <v>0</v>
          </cell>
          <cell r="L32">
            <v>0</v>
          </cell>
        </row>
        <row r="33">
          <cell r="D33">
            <v>0</v>
          </cell>
          <cell r="L33">
            <v>0</v>
          </cell>
        </row>
        <row r="34">
          <cell r="D34">
            <v>0</v>
          </cell>
          <cell r="L34">
            <v>0</v>
          </cell>
        </row>
        <row r="35">
          <cell r="D35">
            <v>0</v>
          </cell>
          <cell r="L35">
            <v>0</v>
          </cell>
        </row>
        <row r="36">
          <cell r="D36">
            <v>0</v>
          </cell>
          <cell r="L36">
            <v>0</v>
          </cell>
        </row>
        <row r="37">
          <cell r="D37">
            <v>0</v>
          </cell>
          <cell r="L37">
            <v>0</v>
          </cell>
        </row>
        <row r="38">
          <cell r="D38">
            <v>0</v>
          </cell>
          <cell r="L38">
            <v>0</v>
          </cell>
        </row>
        <row r="39">
          <cell r="D39">
            <v>450262293.54999995</v>
          </cell>
          <cell r="L39">
            <v>131592692.59</v>
          </cell>
        </row>
        <row r="40">
          <cell r="D40">
            <v>464083345.34</v>
          </cell>
          <cell r="L40">
            <v>30286524.8</v>
          </cell>
        </row>
        <row r="41">
          <cell r="D41">
            <v>0</v>
          </cell>
          <cell r="L41">
            <v>340389.21</v>
          </cell>
        </row>
        <row r="42">
          <cell r="D42">
            <v>0</v>
          </cell>
          <cell r="L42">
            <v>0</v>
          </cell>
        </row>
        <row r="43">
          <cell r="D43">
            <v>0</v>
          </cell>
          <cell r="L43">
            <v>3175768.04</v>
          </cell>
        </row>
        <row r="44">
          <cell r="D44">
            <v>0</v>
          </cell>
          <cell r="L44">
            <v>97790010.54</v>
          </cell>
        </row>
        <row r="45">
          <cell r="D45">
            <v>-13821051.79</v>
          </cell>
          <cell r="L45">
            <v>0</v>
          </cell>
        </row>
        <row r="46">
          <cell r="D46">
            <v>0</v>
          </cell>
          <cell r="L46">
            <v>0</v>
          </cell>
        </row>
        <row r="47">
          <cell r="D47">
            <v>0</v>
          </cell>
          <cell r="L47">
            <v>0</v>
          </cell>
        </row>
        <row r="48">
          <cell r="D48">
            <v>0</v>
          </cell>
          <cell r="L48">
            <v>0</v>
          </cell>
        </row>
        <row r="49">
          <cell r="D49">
            <v>0</v>
          </cell>
          <cell r="L49">
            <v>565525326.84</v>
          </cell>
        </row>
        <row r="50">
          <cell r="D50">
            <v>0</v>
          </cell>
        </row>
        <row r="51">
          <cell r="D51">
            <v>7884930.24</v>
          </cell>
        </row>
        <row r="52">
          <cell r="D52">
            <v>0</v>
          </cell>
        </row>
        <row r="53">
          <cell r="D53">
            <v>565525326.8399999</v>
          </cell>
        </row>
      </sheetData>
      <sheetData sheetId="2">
        <row r="5">
          <cell r="D5">
            <v>50756481.79</v>
          </cell>
          <cell r="L5">
            <v>0</v>
          </cell>
        </row>
        <row r="6">
          <cell r="D6">
            <v>39985895.83</v>
          </cell>
          <cell r="L6">
            <v>0</v>
          </cell>
        </row>
        <row r="7">
          <cell r="D7">
            <v>10770585.96</v>
          </cell>
          <cell r="L7">
            <v>0</v>
          </cell>
        </row>
        <row r="8">
          <cell r="D8">
            <v>0</v>
          </cell>
          <cell r="L8">
            <v>0</v>
          </cell>
        </row>
        <row r="9">
          <cell r="D9">
            <v>0</v>
          </cell>
          <cell r="L9">
            <v>0</v>
          </cell>
        </row>
        <row r="10">
          <cell r="D10">
            <v>5311321.63</v>
          </cell>
          <cell r="L10">
            <v>0</v>
          </cell>
        </row>
        <row r="11">
          <cell r="L11">
            <v>0</v>
          </cell>
        </row>
        <row r="12">
          <cell r="D12">
            <v>7651944.33</v>
          </cell>
          <cell r="L12">
            <v>0</v>
          </cell>
        </row>
        <row r="13">
          <cell r="D13">
            <v>7474098.7</v>
          </cell>
          <cell r="L13">
            <v>0</v>
          </cell>
        </row>
        <row r="14">
          <cell r="D14">
            <v>177845.63</v>
          </cell>
          <cell r="L14">
            <v>0</v>
          </cell>
        </row>
        <row r="15">
          <cell r="D15">
            <v>0</v>
          </cell>
          <cell r="L15">
            <v>0</v>
          </cell>
        </row>
        <row r="16">
          <cell r="D16">
            <v>111113.6</v>
          </cell>
          <cell r="L16">
            <v>0</v>
          </cell>
        </row>
        <row r="17">
          <cell r="L17">
            <v>0</v>
          </cell>
        </row>
        <row r="18">
          <cell r="L18">
            <v>0</v>
          </cell>
        </row>
        <row r="19">
          <cell r="D19">
            <v>0</v>
          </cell>
          <cell r="L19">
            <v>0</v>
          </cell>
        </row>
        <row r="20">
          <cell r="D20">
            <v>0</v>
          </cell>
          <cell r="L20">
            <v>0</v>
          </cell>
        </row>
        <row r="22">
          <cell r="D22">
            <v>0</v>
          </cell>
        </row>
        <row r="23">
          <cell r="D23">
            <v>57845080.06</v>
          </cell>
        </row>
        <row r="24">
          <cell r="D24">
            <v>0</v>
          </cell>
          <cell r="L24">
            <v>4937530.43</v>
          </cell>
        </row>
        <row r="25">
          <cell r="D25">
            <v>76670</v>
          </cell>
          <cell r="L25">
            <v>0</v>
          </cell>
        </row>
        <row r="26">
          <cell r="D26">
            <v>12072128.520000001</v>
          </cell>
          <cell r="L26">
            <v>12.91</v>
          </cell>
        </row>
        <row r="27">
          <cell r="D27">
            <v>0</v>
          </cell>
          <cell r="L27">
            <v>12.91</v>
          </cell>
        </row>
        <row r="28">
          <cell r="D28">
            <v>0</v>
          </cell>
          <cell r="L28">
            <v>0</v>
          </cell>
        </row>
        <row r="29">
          <cell r="D29">
            <v>3071.71</v>
          </cell>
          <cell r="L29">
            <v>0</v>
          </cell>
        </row>
        <row r="30">
          <cell r="D30">
            <v>12069056.81</v>
          </cell>
          <cell r="L30">
            <v>0</v>
          </cell>
        </row>
        <row r="31">
          <cell r="L31">
            <v>122155.54</v>
          </cell>
        </row>
        <row r="34">
          <cell r="L34">
            <v>0</v>
          </cell>
        </row>
        <row r="36">
          <cell r="L36">
            <v>0</v>
          </cell>
        </row>
        <row r="37">
          <cell r="L37">
            <v>279163811.95</v>
          </cell>
        </row>
        <row r="38">
          <cell r="L38">
            <v>0</v>
          </cell>
        </row>
        <row r="39">
          <cell r="L39">
            <v>4092127.58</v>
          </cell>
        </row>
        <row r="40">
          <cell r="L40">
            <v>177825.11</v>
          </cell>
        </row>
        <row r="41">
          <cell r="L41">
            <v>0</v>
          </cell>
        </row>
        <row r="42">
          <cell r="L42">
            <v>0</v>
          </cell>
        </row>
        <row r="43">
          <cell r="L43">
            <v>0</v>
          </cell>
        </row>
        <row r="44">
          <cell r="L44">
            <v>177825.11</v>
          </cell>
        </row>
      </sheetData>
      <sheetData sheetId="3"/>
      <sheetData sheetId="4">
        <row r="5">
          <cell r="D5">
            <v>68541670</v>
          </cell>
          <cell r="E5">
            <v>-912216.65</v>
          </cell>
          <cell r="F5">
            <v>67629453.35</v>
          </cell>
          <cell r="G5">
            <v>50756481.79</v>
          </cell>
          <cell r="H5">
            <v>50756481.79</v>
          </cell>
          <cell r="I5">
            <v>16872971.559999995</v>
          </cell>
          <cell r="J5">
            <v>50756481.79</v>
          </cell>
          <cell r="K5">
            <v>0</v>
          </cell>
        </row>
        <row r="6">
          <cell r="D6">
            <v>21448100</v>
          </cell>
          <cell r="E6">
            <v>7887893.38</v>
          </cell>
          <cell r="F6">
            <v>29335993.38</v>
          </cell>
          <cell r="G6">
            <v>8072262.61</v>
          </cell>
          <cell r="H6">
            <v>7896037.14</v>
          </cell>
          <cell r="I6">
            <v>21439956.24</v>
          </cell>
          <cell r="J6">
            <v>6549527.54</v>
          </cell>
          <cell r="K6">
            <v>1346509.5999999996</v>
          </cell>
        </row>
        <row r="7">
          <cell r="D7">
            <v>160000</v>
          </cell>
          <cell r="E7">
            <v>0</v>
          </cell>
          <cell r="F7">
            <v>160000</v>
          </cell>
          <cell r="G7">
            <v>114185.31</v>
          </cell>
          <cell r="H7">
            <v>114185.31</v>
          </cell>
          <cell r="I7">
            <v>45814.69</v>
          </cell>
          <cell r="J7">
            <v>114185.31</v>
          </cell>
          <cell r="K7">
            <v>0</v>
          </cell>
        </row>
        <row r="8">
          <cell r="D8">
            <v>205182300</v>
          </cell>
          <cell r="E8">
            <v>57914459.24</v>
          </cell>
          <cell r="F8">
            <v>263096759.24</v>
          </cell>
          <cell r="G8">
            <v>168662004.58</v>
          </cell>
          <cell r="H8">
            <v>57845080.06</v>
          </cell>
          <cell r="I8">
            <v>205251679.18</v>
          </cell>
          <cell r="J8">
            <v>29930613.27</v>
          </cell>
          <cell r="K8">
            <v>27914466.790000003</v>
          </cell>
        </row>
        <row r="9">
          <cell r="D9">
            <v>0</v>
          </cell>
          <cell r="E9">
            <v>0</v>
          </cell>
          <cell r="F9">
            <v>0</v>
          </cell>
          <cell r="G9">
            <v>0</v>
          </cell>
          <cell r="H9">
            <v>0</v>
          </cell>
          <cell r="I9">
            <v>0</v>
          </cell>
          <cell r="J9">
            <v>0</v>
          </cell>
          <cell r="K9">
            <v>0</v>
          </cell>
        </row>
        <row r="10">
          <cell r="D10">
            <v>3672000</v>
          </cell>
          <cell r="E10">
            <v>1444219.64</v>
          </cell>
          <cell r="F10">
            <v>5116219.64</v>
          </cell>
          <cell r="G10">
            <v>1269049.05</v>
          </cell>
          <cell r="H10">
            <v>811952.38</v>
          </cell>
          <cell r="I10">
            <v>4304267.26</v>
          </cell>
          <cell r="J10">
            <v>548790.53</v>
          </cell>
          <cell r="K10">
            <v>263161.85</v>
          </cell>
        </row>
        <row r="11">
          <cell r="D11">
            <v>340200</v>
          </cell>
          <cell r="E11">
            <v>47895.66</v>
          </cell>
          <cell r="F11">
            <v>388095.66000000003</v>
          </cell>
          <cell r="G11">
            <v>109360.8</v>
          </cell>
          <cell r="H11">
            <v>76670</v>
          </cell>
          <cell r="I11">
            <v>311425.66000000003</v>
          </cell>
          <cell r="J11">
            <v>0</v>
          </cell>
          <cell r="K11">
            <v>76670</v>
          </cell>
        </row>
        <row r="12">
          <cell r="D12">
            <v>0</v>
          </cell>
          <cell r="E12">
            <v>0</v>
          </cell>
          <cell r="F12">
            <v>0</v>
          </cell>
          <cell r="G12">
            <v>0</v>
          </cell>
          <cell r="H12">
            <v>0</v>
          </cell>
          <cell r="I12">
            <v>0</v>
          </cell>
          <cell r="J12">
            <v>0</v>
          </cell>
          <cell r="K12">
            <v>0</v>
          </cell>
        </row>
        <row r="13">
          <cell r="D13">
            <v>0</v>
          </cell>
          <cell r="E13">
            <v>0</v>
          </cell>
          <cell r="F13">
            <v>0</v>
          </cell>
          <cell r="G13">
            <v>0</v>
          </cell>
          <cell r="H13">
            <v>0</v>
          </cell>
          <cell r="I13">
            <v>0</v>
          </cell>
          <cell r="J13">
            <v>0</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0</v>
          </cell>
          <cell r="E22">
            <v>366197.35</v>
          </cell>
          <cell r="F22">
            <v>366197.35</v>
          </cell>
          <cell r="G22">
            <v>5059633.45</v>
          </cell>
          <cell r="H22">
            <v>4045476.66</v>
          </cell>
          <cell r="I22">
            <v>172540.88</v>
          </cell>
          <cell r="J22">
            <v>1014156.79</v>
          </cell>
        </row>
        <row r="23">
          <cell r="D23">
            <v>295332070</v>
          </cell>
          <cell r="E23">
            <v>17078034</v>
          </cell>
          <cell r="F23">
            <v>312410104</v>
          </cell>
          <cell r="G23">
            <v>279163811.95</v>
          </cell>
          <cell r="H23">
            <v>6687755.13</v>
          </cell>
          <cell r="I23">
            <v>54102277.85</v>
          </cell>
          <cell r="J23">
            <v>272476056.82</v>
          </cell>
        </row>
        <row r="24">
          <cell r="D24">
            <v>0</v>
          </cell>
          <cell r="E24">
            <v>0</v>
          </cell>
          <cell r="F24">
            <v>0</v>
          </cell>
          <cell r="G24">
            <v>65.43</v>
          </cell>
          <cell r="H24">
            <v>65.43</v>
          </cell>
          <cell r="I24">
            <v>0</v>
          </cell>
          <cell r="J24">
            <v>0</v>
          </cell>
        </row>
        <row r="25">
          <cell r="D25">
            <v>0</v>
          </cell>
          <cell r="E25">
            <v>0</v>
          </cell>
          <cell r="F25">
            <v>0</v>
          </cell>
          <cell r="G25">
            <v>0</v>
          </cell>
          <cell r="H25">
            <v>0</v>
          </cell>
          <cell r="I25">
            <v>0</v>
          </cell>
          <cell r="J25">
            <v>0</v>
          </cell>
        </row>
        <row r="26">
          <cell r="D26">
            <v>4012200</v>
          </cell>
          <cell r="E26">
            <v>1471993</v>
          </cell>
          <cell r="F26">
            <v>5484193</v>
          </cell>
          <cell r="G26">
            <v>4092127.58</v>
          </cell>
          <cell r="H26">
            <v>1359250</v>
          </cell>
          <cell r="I26">
            <v>1392065.42</v>
          </cell>
          <cell r="J26">
            <v>2732877.58</v>
          </cell>
        </row>
        <row r="27">
          <cell r="D27">
            <v>0</v>
          </cell>
          <cell r="E27">
            <v>47466026.92</v>
          </cell>
          <cell r="F27">
            <v>47466026.92</v>
          </cell>
          <cell r="G27">
            <v>0</v>
          </cell>
          <cell r="H27">
            <v>0</v>
          </cell>
          <cell r="I27">
            <v>0</v>
          </cell>
          <cell r="J27">
            <v>0</v>
          </cell>
        </row>
        <row r="28">
          <cell r="D28">
            <v>0</v>
          </cell>
          <cell r="E28">
            <v>0</v>
          </cell>
          <cell r="F28">
            <v>0</v>
          </cell>
          <cell r="G28">
            <v>0</v>
          </cell>
          <cell r="H28">
            <v>0</v>
          </cell>
          <cell r="I28">
            <v>0</v>
          </cell>
          <cell r="J28">
            <v>0</v>
          </cell>
        </row>
      </sheetData>
      <sheetData sheetId="5">
        <row r="5">
          <cell r="D5">
            <v>0</v>
          </cell>
          <cell r="E5">
            <v>0</v>
          </cell>
        </row>
        <row r="6">
          <cell r="D6">
            <v>0</v>
          </cell>
          <cell r="E6">
            <v>0</v>
          </cell>
        </row>
        <row r="8">
          <cell r="D8">
            <v>0</v>
          </cell>
          <cell r="E8">
            <v>0</v>
          </cell>
        </row>
        <row r="10">
          <cell r="F10">
            <v>0</v>
          </cell>
        </row>
        <row r="11">
          <cell r="F11">
            <v>204537520.7</v>
          </cell>
        </row>
        <row r="12">
          <cell r="F12">
            <v>33722354.4</v>
          </cell>
        </row>
      </sheetData>
      <sheetData sheetId="6">
        <row r="3">
          <cell r="D3">
            <v>352472283.01</v>
          </cell>
        </row>
        <row r="4">
          <cell r="D4">
            <v>276223091.19</v>
          </cell>
        </row>
        <row r="5">
          <cell r="D5">
            <v>187860254.15</v>
          </cell>
        </row>
        <row r="6">
          <cell r="D6">
            <v>0</v>
          </cell>
        </row>
        <row r="7">
          <cell r="D7">
            <v>0</v>
          </cell>
        </row>
        <row r="8">
          <cell r="D8">
            <v>13821051.79</v>
          </cell>
        </row>
        <row r="9">
          <cell r="D9">
            <v>97790010.54</v>
          </cell>
        </row>
        <row r="10">
          <cell r="D10">
            <v>33474276</v>
          </cell>
        </row>
        <row r="11">
          <cell r="D11">
            <v>29600808.24</v>
          </cell>
        </row>
        <row r="12">
          <cell r="D12">
            <v>580253.3</v>
          </cell>
        </row>
        <row r="13">
          <cell r="D13">
            <v>3293214.46</v>
          </cell>
        </row>
        <row r="14">
          <cell r="D14">
            <v>0</v>
          </cell>
        </row>
        <row r="15">
          <cell r="D15">
            <v>0</v>
          </cell>
        </row>
        <row r="16">
          <cell r="D16">
            <v>7884930.24</v>
          </cell>
        </row>
        <row r="17">
          <cell r="D17">
            <v>111647087.2</v>
          </cell>
        </row>
        <row r="18">
          <cell r="D18">
            <v>215235850.05</v>
          </cell>
        </row>
        <row r="19">
          <cell r="D19">
            <v>326882937.25</v>
          </cell>
        </row>
        <row r="23">
          <cell r="D23">
            <v>253210853.89</v>
          </cell>
        </row>
        <row r="24">
          <cell r="D24">
            <v>12092547.22</v>
          </cell>
        </row>
        <row r="25">
          <cell r="D25">
            <v>90034649.53</v>
          </cell>
        </row>
        <row r="26">
          <cell r="D26">
            <v>151083657.14</v>
          </cell>
        </row>
        <row r="27">
          <cell r="D27">
            <v>0</v>
          </cell>
        </row>
        <row r="28">
          <cell r="D28">
            <v>252181068.52999997</v>
          </cell>
        </row>
        <row r="29">
          <cell r="D29">
            <v>87899598.44</v>
          </cell>
        </row>
        <row r="30">
          <cell r="D30">
            <v>28744679.49</v>
          </cell>
        </row>
        <row r="31">
          <cell r="D31">
            <v>135536790.6</v>
          </cell>
        </row>
        <row r="32">
          <cell r="D32">
            <v>0</v>
          </cell>
        </row>
        <row r="33">
          <cell r="D33">
            <v>1029785.3600000143</v>
          </cell>
        </row>
        <row r="34">
          <cell r="D34">
            <v>6855144.88</v>
          </cell>
        </row>
        <row r="35">
          <cell r="D35">
            <v>7884930.240000014</v>
          </cell>
        </row>
      </sheetData>
      <sheetData sheetId="7">
        <row r="5">
          <cell r="D5">
            <v>0</v>
          </cell>
          <cell r="E5">
            <v>0</v>
          </cell>
          <cell r="F5">
            <v>0</v>
          </cell>
          <cell r="G5">
            <v>0</v>
          </cell>
          <cell r="H5">
            <v>0</v>
          </cell>
        </row>
        <row r="6">
          <cell r="D6">
            <v>766789.46</v>
          </cell>
          <cell r="E6">
            <v>0</v>
          </cell>
          <cell r="F6">
            <v>766789.46</v>
          </cell>
          <cell r="G6">
            <v>766789.46</v>
          </cell>
          <cell r="H6">
            <v>0</v>
          </cell>
        </row>
        <row r="7">
          <cell r="D7">
            <v>0</v>
          </cell>
          <cell r="E7">
            <v>0</v>
          </cell>
          <cell r="F7">
            <v>0</v>
          </cell>
          <cell r="G7">
            <v>0</v>
          </cell>
          <cell r="H7">
            <v>0</v>
          </cell>
        </row>
        <row r="8">
          <cell r="D8">
            <v>28264059.98</v>
          </cell>
          <cell r="E8">
            <v>0</v>
          </cell>
          <cell r="F8">
            <v>28264059.98</v>
          </cell>
          <cell r="G8">
            <v>27683806.68</v>
          </cell>
          <cell r="H8">
            <v>580253.3000000007</v>
          </cell>
        </row>
        <row r="9">
          <cell r="D9">
            <v>190084.22</v>
          </cell>
          <cell r="E9">
            <v>0</v>
          </cell>
          <cell r="F9">
            <v>190084.22</v>
          </cell>
          <cell r="G9">
            <v>190084.22</v>
          </cell>
          <cell r="H9">
            <v>0</v>
          </cell>
        </row>
        <row r="10">
          <cell r="D10">
            <v>103999.13</v>
          </cell>
          <cell r="E10">
            <v>0</v>
          </cell>
          <cell r="F10">
            <v>103999.13</v>
          </cell>
          <cell r="G10">
            <v>103999.13</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21383367.810000002</v>
          </cell>
          <cell r="E21">
            <v>0</v>
          </cell>
          <cell r="F21">
            <v>184243.91</v>
          </cell>
          <cell r="G21">
            <v>0</v>
          </cell>
          <cell r="H21">
            <v>21199123.900000002</v>
          </cell>
          <cell r="I21">
            <v>600359.92</v>
          </cell>
          <cell r="J21">
            <v>0</v>
          </cell>
          <cell r="K21">
            <v>0</v>
          </cell>
          <cell r="L21">
            <v>20598763.98</v>
          </cell>
        </row>
        <row r="22">
          <cell r="D22">
            <v>263205837.64</v>
          </cell>
          <cell r="E22">
            <v>0</v>
          </cell>
          <cell r="F22">
            <v>11706987.79</v>
          </cell>
          <cell r="G22">
            <v>0</v>
          </cell>
          <cell r="H22">
            <v>251498849.85</v>
          </cell>
          <cell r="I22">
            <v>88431205.55</v>
          </cell>
          <cell r="J22">
            <v>0</v>
          </cell>
          <cell r="K22">
            <v>0</v>
          </cell>
          <cell r="L22">
            <v>163067644.3</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5196929.93</v>
          </cell>
          <cell r="E25">
            <v>0</v>
          </cell>
          <cell r="F25">
            <v>0</v>
          </cell>
          <cell r="G25">
            <v>0</v>
          </cell>
          <cell r="H25">
            <v>5196929.93</v>
          </cell>
          <cell r="I25">
            <v>1003084.06</v>
          </cell>
          <cell r="J25">
            <v>0</v>
          </cell>
          <cell r="K25">
            <v>0</v>
          </cell>
          <cell r="L25">
            <v>4193845.8699999996</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8"/>
      <sheetData sheetId="9">
        <row r="6">
          <cell r="D6">
            <v>1488</v>
          </cell>
        </row>
        <row r="10">
          <cell r="H10">
            <v>0</v>
          </cell>
        </row>
        <row r="11">
          <cell r="H11">
            <v>0</v>
          </cell>
        </row>
        <row r="16">
          <cell r="H16">
            <v>0</v>
          </cell>
        </row>
        <row r="30">
          <cell r="H30">
            <v>7.84</v>
          </cell>
        </row>
        <row r="31">
          <cell r="H31" t="str">
            <v>Sin información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sheetDataSet>
      <sheetData sheetId="0"/>
      <sheetData sheetId="1">
        <row r="3">
          <cell r="D3">
            <v>282568.8700000001</v>
          </cell>
          <cell r="L3">
            <v>-453920.27000000037</v>
          </cell>
        </row>
        <row r="4">
          <cell r="D4">
            <v>0</v>
          </cell>
          <cell r="L4">
            <v>0</v>
          </cell>
        </row>
        <row r="5">
          <cell r="D5">
            <v>0</v>
          </cell>
          <cell r="L5">
            <v>0</v>
          </cell>
        </row>
        <row r="6">
          <cell r="D6">
            <v>0</v>
          </cell>
          <cell r="L6">
            <v>0</v>
          </cell>
        </row>
        <row r="7">
          <cell r="D7">
            <v>0</v>
          </cell>
          <cell r="L7">
            <v>0</v>
          </cell>
        </row>
        <row r="8">
          <cell r="D8">
            <v>0</v>
          </cell>
          <cell r="L8">
            <v>0</v>
          </cell>
        </row>
        <row r="9">
          <cell r="D9">
            <v>0</v>
          </cell>
          <cell r="L9">
            <v>0</v>
          </cell>
        </row>
        <row r="10">
          <cell r="D10">
            <v>0</v>
          </cell>
          <cell r="L10">
            <v>0</v>
          </cell>
        </row>
        <row r="11">
          <cell r="D11">
            <v>0</v>
          </cell>
          <cell r="L11">
            <v>0</v>
          </cell>
        </row>
        <row r="12">
          <cell r="D12">
            <v>0</v>
          </cell>
          <cell r="L12">
            <v>355389.9099999997</v>
          </cell>
        </row>
        <row r="13">
          <cell r="D13">
            <v>0</v>
          </cell>
          <cell r="L13">
            <v>3598768.05</v>
          </cell>
        </row>
        <row r="14">
          <cell r="D14">
            <v>0</v>
          </cell>
          <cell r="L14">
            <v>-3243378.14</v>
          </cell>
        </row>
        <row r="15">
          <cell r="D15">
            <v>0</v>
          </cell>
          <cell r="L15">
            <v>-809310.18</v>
          </cell>
        </row>
        <row r="16">
          <cell r="D16">
            <v>0</v>
          </cell>
          <cell r="L16">
            <v>0</v>
          </cell>
        </row>
        <row r="17">
          <cell r="D17">
            <v>0</v>
          </cell>
          <cell r="L17">
            <v>0</v>
          </cell>
        </row>
        <row r="18">
          <cell r="D18">
            <v>282568.8700000001</v>
          </cell>
          <cell r="L18">
            <v>0</v>
          </cell>
        </row>
        <row r="19">
          <cell r="D19">
            <v>609322.74</v>
          </cell>
          <cell r="L19">
            <v>0</v>
          </cell>
        </row>
        <row r="20">
          <cell r="D20">
            <v>710046.23</v>
          </cell>
          <cell r="L20">
            <v>0</v>
          </cell>
        </row>
        <row r="21">
          <cell r="D21">
            <v>281740.16</v>
          </cell>
          <cell r="L21">
            <v>0</v>
          </cell>
        </row>
        <row r="22">
          <cell r="D22">
            <v>419515.14</v>
          </cell>
          <cell r="L22">
            <v>0</v>
          </cell>
        </row>
        <row r="23">
          <cell r="D23">
            <v>-1738055.4</v>
          </cell>
          <cell r="L23">
            <v>0</v>
          </cell>
        </row>
        <row r="24">
          <cell r="D24">
            <v>0</v>
          </cell>
          <cell r="L24">
            <v>0</v>
          </cell>
        </row>
        <row r="25">
          <cell r="D25">
            <v>0</v>
          </cell>
          <cell r="L25">
            <v>0</v>
          </cell>
        </row>
        <row r="26">
          <cell r="D26">
            <v>0</v>
          </cell>
          <cell r="L26">
            <v>0</v>
          </cell>
        </row>
        <row r="27">
          <cell r="D27">
            <v>0</v>
          </cell>
          <cell r="L27">
            <v>0</v>
          </cell>
        </row>
        <row r="28">
          <cell r="D28">
            <v>0</v>
          </cell>
          <cell r="L28">
            <v>0</v>
          </cell>
        </row>
        <row r="29">
          <cell r="D29">
            <v>0</v>
          </cell>
          <cell r="L29">
            <v>0</v>
          </cell>
        </row>
        <row r="30">
          <cell r="D30">
            <v>0</v>
          </cell>
          <cell r="L30">
            <v>1559871.35</v>
          </cell>
        </row>
        <row r="31">
          <cell r="D31">
            <v>823382.21</v>
          </cell>
          <cell r="L31">
            <v>0</v>
          </cell>
        </row>
        <row r="32">
          <cell r="D32">
            <v>0</v>
          </cell>
          <cell r="L32">
            <v>0</v>
          </cell>
        </row>
        <row r="33">
          <cell r="D33">
            <v>0</v>
          </cell>
          <cell r="L33">
            <v>0</v>
          </cell>
        </row>
        <row r="34">
          <cell r="D34">
            <v>0</v>
          </cell>
          <cell r="L34">
            <v>0</v>
          </cell>
        </row>
        <row r="35">
          <cell r="D35">
            <v>0</v>
          </cell>
          <cell r="L35">
            <v>0</v>
          </cell>
        </row>
        <row r="36">
          <cell r="D36">
            <v>0</v>
          </cell>
          <cell r="L36">
            <v>0</v>
          </cell>
        </row>
        <row r="37">
          <cell r="D37">
            <v>0</v>
          </cell>
          <cell r="L37">
            <v>0</v>
          </cell>
        </row>
        <row r="38">
          <cell r="D38">
            <v>0</v>
          </cell>
          <cell r="L38">
            <v>0</v>
          </cell>
        </row>
        <row r="39">
          <cell r="D39">
            <v>18988.94</v>
          </cell>
          <cell r="L39">
            <v>1559871.35</v>
          </cell>
        </row>
        <row r="40">
          <cell r="D40">
            <v>18018.55</v>
          </cell>
          <cell r="L40">
            <v>78778.09</v>
          </cell>
        </row>
        <row r="41">
          <cell r="D41">
            <v>0</v>
          </cell>
          <cell r="L41">
            <v>1352451.78</v>
          </cell>
        </row>
        <row r="42">
          <cell r="D42">
            <v>0</v>
          </cell>
          <cell r="L42">
            <v>0</v>
          </cell>
        </row>
        <row r="43">
          <cell r="D43">
            <v>0</v>
          </cell>
          <cell r="L43">
            <v>117808.92</v>
          </cell>
        </row>
        <row r="44">
          <cell r="D44">
            <v>970.39</v>
          </cell>
          <cell r="L44">
            <v>10832.56</v>
          </cell>
        </row>
        <row r="45">
          <cell r="D45">
            <v>0</v>
          </cell>
          <cell r="L45">
            <v>0</v>
          </cell>
        </row>
        <row r="46">
          <cell r="D46">
            <v>0</v>
          </cell>
          <cell r="L46">
            <v>0</v>
          </cell>
        </row>
        <row r="47">
          <cell r="D47">
            <v>0</v>
          </cell>
          <cell r="L47">
            <v>0</v>
          </cell>
        </row>
        <row r="48">
          <cell r="D48">
            <v>0</v>
          </cell>
          <cell r="L48">
            <v>0</v>
          </cell>
        </row>
        <row r="49">
          <cell r="D49">
            <v>0</v>
          </cell>
          <cell r="L49">
            <v>1105951.0799999996</v>
          </cell>
        </row>
        <row r="50">
          <cell r="D50">
            <v>0</v>
          </cell>
        </row>
        <row r="51">
          <cell r="D51">
            <v>804393.27</v>
          </cell>
        </row>
        <row r="52">
          <cell r="D52">
            <v>0</v>
          </cell>
        </row>
        <row r="53">
          <cell r="D53">
            <v>1105951.08</v>
          </cell>
        </row>
      </sheetData>
      <sheetData sheetId="2">
        <row r="5">
          <cell r="D5">
            <v>6542673.86</v>
          </cell>
          <cell r="L5">
            <v>0</v>
          </cell>
        </row>
        <row r="6">
          <cell r="D6">
            <v>5205788.23</v>
          </cell>
          <cell r="L6">
            <v>0</v>
          </cell>
        </row>
        <row r="7">
          <cell r="D7">
            <v>1336885.63</v>
          </cell>
          <cell r="L7">
            <v>0</v>
          </cell>
        </row>
        <row r="8">
          <cell r="D8">
            <v>0</v>
          </cell>
          <cell r="L8">
            <v>0</v>
          </cell>
        </row>
        <row r="9">
          <cell r="D9">
            <v>211983.79</v>
          </cell>
          <cell r="L9">
            <v>0</v>
          </cell>
        </row>
        <row r="10">
          <cell r="D10">
            <v>0</v>
          </cell>
          <cell r="L10">
            <v>0</v>
          </cell>
        </row>
        <row r="11">
          <cell r="L11">
            <v>0</v>
          </cell>
        </row>
        <row r="12">
          <cell r="D12">
            <v>631609.71</v>
          </cell>
          <cell r="L12">
            <v>0</v>
          </cell>
        </row>
        <row r="13">
          <cell r="D13">
            <v>579396.83</v>
          </cell>
          <cell r="L13">
            <v>0</v>
          </cell>
        </row>
        <row r="14">
          <cell r="D14">
            <v>52212.88</v>
          </cell>
          <cell r="L14">
            <v>0</v>
          </cell>
        </row>
        <row r="15">
          <cell r="D15">
            <v>0</v>
          </cell>
          <cell r="L15">
            <v>0</v>
          </cell>
        </row>
        <row r="16">
          <cell r="D16">
            <v>1962.34</v>
          </cell>
          <cell r="L16">
            <v>0</v>
          </cell>
        </row>
        <row r="17">
          <cell r="L17">
            <v>0</v>
          </cell>
        </row>
        <row r="18">
          <cell r="L18">
            <v>0</v>
          </cell>
        </row>
        <row r="19">
          <cell r="D19">
            <v>0</v>
          </cell>
          <cell r="L19">
            <v>0</v>
          </cell>
        </row>
        <row r="20">
          <cell r="D20">
            <v>0</v>
          </cell>
          <cell r="L20">
            <v>0</v>
          </cell>
        </row>
        <row r="22">
          <cell r="D22">
            <v>0</v>
          </cell>
        </row>
        <row r="23">
          <cell r="D23">
            <v>15996.09</v>
          </cell>
        </row>
        <row r="24">
          <cell r="D24">
            <v>0</v>
          </cell>
          <cell r="L24">
            <v>107631.39</v>
          </cell>
        </row>
        <row r="25">
          <cell r="D25">
            <v>0</v>
          </cell>
          <cell r="L25">
            <v>0</v>
          </cell>
        </row>
        <row r="26">
          <cell r="D26">
            <v>0</v>
          </cell>
          <cell r="L26">
            <v>0</v>
          </cell>
        </row>
        <row r="27">
          <cell r="D27">
            <v>0</v>
          </cell>
          <cell r="L27">
            <v>0</v>
          </cell>
        </row>
        <row r="28">
          <cell r="D28">
            <v>0</v>
          </cell>
          <cell r="L28">
            <v>0</v>
          </cell>
        </row>
        <row r="29">
          <cell r="D29">
            <v>0</v>
          </cell>
          <cell r="L29">
            <v>0</v>
          </cell>
        </row>
        <row r="30">
          <cell r="D30">
            <v>0</v>
          </cell>
          <cell r="L30">
            <v>0</v>
          </cell>
        </row>
        <row r="31">
          <cell r="L31">
            <v>0</v>
          </cell>
        </row>
        <row r="34">
          <cell r="L34">
            <v>0</v>
          </cell>
        </row>
        <row r="36">
          <cell r="L36">
            <v>0</v>
          </cell>
        </row>
        <row r="37">
          <cell r="L37">
            <v>6265617.56</v>
          </cell>
        </row>
        <row r="38">
          <cell r="L38">
            <v>0</v>
          </cell>
        </row>
        <row r="39">
          <cell r="L39">
            <v>221666.66</v>
          </cell>
        </row>
        <row r="40">
          <cell r="L40">
            <v>0</v>
          </cell>
        </row>
        <row r="41">
          <cell r="L41">
            <v>0</v>
          </cell>
        </row>
        <row r="42">
          <cell r="L42">
            <v>0</v>
          </cell>
        </row>
        <row r="43">
          <cell r="L43">
            <v>0</v>
          </cell>
        </row>
        <row r="44">
          <cell r="L44">
            <v>0</v>
          </cell>
        </row>
      </sheetData>
      <sheetData sheetId="3"/>
      <sheetData sheetId="4">
        <row r="5">
          <cell r="D5">
            <v>9359540</v>
          </cell>
          <cell r="E5">
            <v>0</v>
          </cell>
          <cell r="F5">
            <v>9359540</v>
          </cell>
          <cell r="G5">
            <v>6542673.86</v>
          </cell>
          <cell r="H5">
            <v>6542673.86</v>
          </cell>
          <cell r="I5">
            <v>2816866.1399999997</v>
          </cell>
          <cell r="J5">
            <v>6542673.86</v>
          </cell>
          <cell r="K5">
            <v>0</v>
          </cell>
        </row>
        <row r="6">
          <cell r="D6">
            <v>1005530</v>
          </cell>
          <cell r="E6">
            <v>0</v>
          </cell>
          <cell r="F6">
            <v>1005530</v>
          </cell>
          <cell r="G6">
            <v>672609.94</v>
          </cell>
          <cell r="H6">
            <v>672609.94</v>
          </cell>
          <cell r="I6">
            <v>332920.06000000006</v>
          </cell>
          <cell r="J6">
            <v>608853.77</v>
          </cell>
          <cell r="K6">
            <v>63756.169999999925</v>
          </cell>
        </row>
        <row r="7">
          <cell r="D7">
            <v>10000</v>
          </cell>
          <cell r="E7">
            <v>0</v>
          </cell>
          <cell r="F7">
            <v>10000</v>
          </cell>
          <cell r="G7">
            <v>1962.34</v>
          </cell>
          <cell r="H7">
            <v>1962.34</v>
          </cell>
          <cell r="I7">
            <v>8037.66</v>
          </cell>
          <cell r="J7">
            <v>1962.34</v>
          </cell>
          <cell r="K7">
            <v>0</v>
          </cell>
        </row>
        <row r="8">
          <cell r="D8">
            <v>25000</v>
          </cell>
          <cell r="E8">
            <v>0</v>
          </cell>
          <cell r="F8">
            <v>25000</v>
          </cell>
          <cell r="G8">
            <v>15996.09</v>
          </cell>
          <cell r="H8">
            <v>15996.09</v>
          </cell>
          <cell r="I8">
            <v>9003.91</v>
          </cell>
          <cell r="J8">
            <v>14996.09</v>
          </cell>
          <cell r="K8">
            <v>1000</v>
          </cell>
        </row>
        <row r="9">
          <cell r="D9">
            <v>0</v>
          </cell>
          <cell r="E9">
            <v>0</v>
          </cell>
          <cell r="F9">
            <v>0</v>
          </cell>
          <cell r="G9">
            <v>0</v>
          </cell>
          <cell r="H9">
            <v>0</v>
          </cell>
          <cell r="I9">
            <v>0</v>
          </cell>
          <cell r="J9">
            <v>0</v>
          </cell>
          <cell r="K9">
            <v>0</v>
          </cell>
        </row>
        <row r="10">
          <cell r="D10">
            <v>190000</v>
          </cell>
          <cell r="E10">
            <v>0</v>
          </cell>
          <cell r="F10">
            <v>190000</v>
          </cell>
          <cell r="G10">
            <v>57784.89</v>
          </cell>
          <cell r="H10">
            <v>57784.89</v>
          </cell>
          <cell r="I10">
            <v>132215.11</v>
          </cell>
          <cell r="J10">
            <v>57784.89</v>
          </cell>
          <cell r="K10">
            <v>0</v>
          </cell>
        </row>
        <row r="11">
          <cell r="D11">
            <v>0</v>
          </cell>
          <cell r="E11">
            <v>0</v>
          </cell>
          <cell r="F11">
            <v>0</v>
          </cell>
          <cell r="G11">
            <v>0</v>
          </cell>
          <cell r="H11">
            <v>0</v>
          </cell>
          <cell r="I11">
            <v>0</v>
          </cell>
          <cell r="J11">
            <v>0</v>
          </cell>
          <cell r="K11">
            <v>0</v>
          </cell>
        </row>
        <row r="12">
          <cell r="D12">
            <v>0</v>
          </cell>
          <cell r="E12">
            <v>0</v>
          </cell>
          <cell r="F12">
            <v>0</v>
          </cell>
          <cell r="G12">
            <v>0</v>
          </cell>
          <cell r="H12">
            <v>0</v>
          </cell>
          <cell r="I12">
            <v>0</v>
          </cell>
          <cell r="J12">
            <v>0</v>
          </cell>
          <cell r="K12">
            <v>0</v>
          </cell>
        </row>
        <row r="13">
          <cell r="D13">
            <v>0</v>
          </cell>
          <cell r="E13">
            <v>0</v>
          </cell>
          <cell r="F13">
            <v>0</v>
          </cell>
          <cell r="G13">
            <v>0</v>
          </cell>
          <cell r="H13">
            <v>0</v>
          </cell>
          <cell r="I13">
            <v>0</v>
          </cell>
          <cell r="J13">
            <v>0</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0</v>
          </cell>
          <cell r="E22">
            <v>0</v>
          </cell>
          <cell r="F22">
            <v>0</v>
          </cell>
          <cell r="G22">
            <v>107631.39</v>
          </cell>
          <cell r="H22">
            <v>89612.84</v>
          </cell>
          <cell r="I22">
            <v>42353.29</v>
          </cell>
          <cell r="J22">
            <v>18018.550000000003</v>
          </cell>
        </row>
        <row r="23">
          <cell r="D23">
            <v>10400070</v>
          </cell>
          <cell r="E23">
            <v>0</v>
          </cell>
          <cell r="F23">
            <v>10400070</v>
          </cell>
          <cell r="G23">
            <v>6265617.56</v>
          </cell>
          <cell r="H23">
            <v>6265617.56</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190000</v>
          </cell>
          <cell r="E26">
            <v>0</v>
          </cell>
          <cell r="F26">
            <v>190000</v>
          </cell>
          <cell r="G26">
            <v>221666.66</v>
          </cell>
          <cell r="H26">
            <v>221666.66</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sheetData>
      <sheetData sheetId="5">
        <row r="5">
          <cell r="D5">
            <v>0</v>
          </cell>
          <cell r="E5">
            <v>0</v>
          </cell>
        </row>
        <row r="6">
          <cell r="D6">
            <v>0</v>
          </cell>
          <cell r="E6">
            <v>0</v>
          </cell>
        </row>
        <row r="8">
          <cell r="D8">
            <v>0</v>
          </cell>
          <cell r="E8">
            <v>0</v>
          </cell>
        </row>
        <row r="10">
          <cell r="F10">
            <v>0</v>
          </cell>
        </row>
        <row r="11">
          <cell r="F11">
            <v>0</v>
          </cell>
        </row>
        <row r="12">
          <cell r="F12">
            <v>0</v>
          </cell>
        </row>
      </sheetData>
      <sheetData sheetId="6">
        <row r="3">
          <cell r="D3">
            <v>7185.99</v>
          </cell>
        </row>
        <row r="4">
          <cell r="D4">
            <v>18018.55</v>
          </cell>
        </row>
        <row r="5">
          <cell r="D5">
            <v>0</v>
          </cell>
        </row>
        <row r="6">
          <cell r="D6">
            <v>0</v>
          </cell>
        </row>
        <row r="7">
          <cell r="D7">
            <v>0</v>
          </cell>
        </row>
        <row r="8">
          <cell r="D8">
            <v>0</v>
          </cell>
        </row>
        <row r="9">
          <cell r="D9">
            <v>10832.56</v>
          </cell>
        </row>
        <row r="10">
          <cell r="D10">
            <v>1507690.77</v>
          </cell>
        </row>
        <row r="11">
          <cell r="D11">
            <v>64756.17</v>
          </cell>
        </row>
        <row r="12">
          <cell r="D12">
            <v>0</v>
          </cell>
        </row>
        <row r="13">
          <cell r="D13">
            <v>1442934.6</v>
          </cell>
        </row>
        <row r="14">
          <cell r="D14">
            <v>0</v>
          </cell>
        </row>
        <row r="15">
          <cell r="D15">
            <v>0</v>
          </cell>
        </row>
        <row r="16">
          <cell r="D16">
            <v>804393.27</v>
          </cell>
        </row>
        <row r="17">
          <cell r="D17">
            <v>0</v>
          </cell>
        </row>
        <row r="18">
          <cell r="D18">
            <v>-696111.51</v>
          </cell>
        </row>
        <row r="19">
          <cell r="D19">
            <v>-696111.51</v>
          </cell>
        </row>
        <row r="23">
          <cell r="D23">
            <v>9107279</v>
          </cell>
        </row>
        <row r="24">
          <cell r="D24">
            <v>6576897.06</v>
          </cell>
        </row>
        <row r="25">
          <cell r="D25">
            <v>0</v>
          </cell>
        </row>
        <row r="26">
          <cell r="D26">
            <v>2530381.94</v>
          </cell>
        </row>
        <row r="27">
          <cell r="D27">
            <v>0</v>
          </cell>
        </row>
        <row r="28">
          <cell r="D28">
            <v>10038921.25</v>
          </cell>
        </row>
        <row r="29">
          <cell r="D29">
            <v>7226270.95</v>
          </cell>
        </row>
        <row r="30">
          <cell r="D30">
            <v>42315.02</v>
          </cell>
        </row>
        <row r="31">
          <cell r="D31">
            <v>2770335.28</v>
          </cell>
        </row>
        <row r="32">
          <cell r="D32">
            <v>0</v>
          </cell>
        </row>
        <row r="33">
          <cell r="D33">
            <v>-931642.25</v>
          </cell>
        </row>
        <row r="34">
          <cell r="D34">
            <v>1736035.52</v>
          </cell>
        </row>
        <row r="35">
          <cell r="D35">
            <v>804393.27</v>
          </cell>
        </row>
      </sheetData>
      <sheetData sheetId="7">
        <row r="5">
          <cell r="D5">
            <v>0</v>
          </cell>
          <cell r="E5">
            <v>0</v>
          </cell>
          <cell r="F5">
            <v>0</v>
          </cell>
          <cell r="G5">
            <v>0</v>
          </cell>
          <cell r="H5">
            <v>0</v>
          </cell>
        </row>
        <row r="6">
          <cell r="D6">
            <v>38620.71</v>
          </cell>
          <cell r="E6">
            <v>0</v>
          </cell>
          <cell r="F6">
            <v>38620.71</v>
          </cell>
          <cell r="G6">
            <v>38620.71</v>
          </cell>
          <cell r="H6">
            <v>0</v>
          </cell>
        </row>
        <row r="7">
          <cell r="D7">
            <v>3694.31</v>
          </cell>
          <cell r="E7">
            <v>0</v>
          </cell>
          <cell r="F7">
            <v>3694.31</v>
          </cell>
          <cell r="G7">
            <v>3694.31</v>
          </cell>
          <cell r="H7">
            <v>0</v>
          </cell>
        </row>
        <row r="8">
          <cell r="D8">
            <v>0</v>
          </cell>
          <cell r="E8">
            <v>0</v>
          </cell>
          <cell r="F8">
            <v>0</v>
          </cell>
          <cell r="G8">
            <v>0</v>
          </cell>
          <cell r="H8">
            <v>0</v>
          </cell>
        </row>
        <row r="9">
          <cell r="D9">
            <v>0</v>
          </cell>
          <cell r="E9">
            <v>0</v>
          </cell>
          <cell r="F9">
            <v>0</v>
          </cell>
          <cell r="G9">
            <v>0</v>
          </cell>
          <cell r="H9">
            <v>0</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8"/>
      <sheetData sheetId="9">
        <row r="6">
          <cell r="D6">
            <v>190</v>
          </cell>
        </row>
        <row r="10">
          <cell r="H10">
            <v>0</v>
          </cell>
        </row>
        <row r="11">
          <cell r="H11">
            <v>0</v>
          </cell>
        </row>
        <row r="16">
          <cell r="H16">
            <v>0</v>
          </cell>
        </row>
        <row r="30">
          <cell r="H30" t="str">
            <v>Sin información</v>
          </cell>
        </row>
        <row r="31">
          <cell r="H31" t="str">
            <v>Sin información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sheetDataSet>
      <sheetData sheetId="0"/>
      <sheetData sheetId="1">
        <row r="3">
          <cell r="D3">
            <v>22260.120000000003</v>
          </cell>
          <cell r="L3">
            <v>-66408.64</v>
          </cell>
        </row>
        <row r="4">
          <cell r="D4">
            <v>0</v>
          </cell>
          <cell r="L4">
            <v>0</v>
          </cell>
        </row>
        <row r="5">
          <cell r="D5">
            <v>0</v>
          </cell>
          <cell r="L5">
            <v>0</v>
          </cell>
        </row>
        <row r="6">
          <cell r="D6">
            <v>0</v>
          </cell>
          <cell r="L6">
            <v>0</v>
          </cell>
        </row>
        <row r="7">
          <cell r="D7">
            <v>0</v>
          </cell>
          <cell r="L7">
            <v>0</v>
          </cell>
        </row>
        <row r="8">
          <cell r="D8">
            <v>0</v>
          </cell>
          <cell r="L8">
            <v>0</v>
          </cell>
        </row>
        <row r="9">
          <cell r="D9">
            <v>0</v>
          </cell>
          <cell r="L9">
            <v>0</v>
          </cell>
        </row>
        <row r="10">
          <cell r="D10">
            <v>0</v>
          </cell>
          <cell r="L10">
            <v>0</v>
          </cell>
        </row>
        <row r="11">
          <cell r="D11">
            <v>0</v>
          </cell>
          <cell r="L11">
            <v>0</v>
          </cell>
        </row>
        <row r="12">
          <cell r="D12">
            <v>0</v>
          </cell>
          <cell r="L12">
            <v>0</v>
          </cell>
        </row>
        <row r="13">
          <cell r="D13">
            <v>0</v>
          </cell>
          <cell r="L13">
            <v>0</v>
          </cell>
        </row>
        <row r="14">
          <cell r="D14">
            <v>0</v>
          </cell>
          <cell r="L14">
            <v>0</v>
          </cell>
        </row>
        <row r="15">
          <cell r="D15">
            <v>0</v>
          </cell>
          <cell r="L15">
            <v>-66408.64</v>
          </cell>
        </row>
        <row r="16">
          <cell r="D16">
            <v>0</v>
          </cell>
          <cell r="L16">
            <v>0</v>
          </cell>
        </row>
        <row r="17">
          <cell r="D17">
            <v>0</v>
          </cell>
          <cell r="L17">
            <v>0</v>
          </cell>
        </row>
        <row r="18">
          <cell r="D18">
            <v>22260.120000000003</v>
          </cell>
          <cell r="L18">
            <v>0</v>
          </cell>
        </row>
        <row r="19">
          <cell r="D19">
            <v>0</v>
          </cell>
          <cell r="L19">
            <v>0</v>
          </cell>
        </row>
        <row r="20">
          <cell r="D20">
            <v>4812.42</v>
          </cell>
          <cell r="L20">
            <v>0</v>
          </cell>
        </row>
        <row r="21">
          <cell r="D21">
            <v>0</v>
          </cell>
          <cell r="L21">
            <v>0</v>
          </cell>
        </row>
        <row r="22">
          <cell r="D22">
            <v>17447.7</v>
          </cell>
          <cell r="L22">
            <v>0</v>
          </cell>
        </row>
        <row r="23">
          <cell r="D23">
            <v>0</v>
          </cell>
          <cell r="L23">
            <v>0</v>
          </cell>
        </row>
        <row r="24">
          <cell r="D24">
            <v>0</v>
          </cell>
          <cell r="L24">
            <v>0</v>
          </cell>
        </row>
        <row r="25">
          <cell r="D25">
            <v>0</v>
          </cell>
          <cell r="L25">
            <v>0</v>
          </cell>
        </row>
        <row r="26">
          <cell r="D26">
            <v>0</v>
          </cell>
          <cell r="L26">
            <v>0</v>
          </cell>
        </row>
        <row r="27">
          <cell r="D27">
            <v>0</v>
          </cell>
          <cell r="L27">
            <v>0</v>
          </cell>
        </row>
        <row r="28">
          <cell r="D28">
            <v>0</v>
          </cell>
          <cell r="L28">
            <v>0</v>
          </cell>
        </row>
        <row r="29">
          <cell r="D29">
            <v>0</v>
          </cell>
          <cell r="L29">
            <v>0</v>
          </cell>
        </row>
        <row r="30">
          <cell r="D30">
            <v>0</v>
          </cell>
          <cell r="L30">
            <v>3087297.81</v>
          </cell>
        </row>
        <row r="31">
          <cell r="D31">
            <v>2998629.05</v>
          </cell>
          <cell r="L31">
            <v>0</v>
          </cell>
        </row>
        <row r="32">
          <cell r="D32">
            <v>0</v>
          </cell>
          <cell r="L32">
            <v>0</v>
          </cell>
        </row>
        <row r="33">
          <cell r="D33">
            <v>0</v>
          </cell>
          <cell r="L33">
            <v>0</v>
          </cell>
        </row>
        <row r="34">
          <cell r="D34">
            <v>0</v>
          </cell>
          <cell r="L34">
            <v>0</v>
          </cell>
        </row>
        <row r="35">
          <cell r="D35">
            <v>0</v>
          </cell>
          <cell r="L35">
            <v>0</v>
          </cell>
        </row>
        <row r="36">
          <cell r="D36">
            <v>0</v>
          </cell>
          <cell r="L36">
            <v>0</v>
          </cell>
        </row>
        <row r="37">
          <cell r="D37">
            <v>0</v>
          </cell>
          <cell r="L37">
            <v>0</v>
          </cell>
        </row>
        <row r="38">
          <cell r="D38">
            <v>0</v>
          </cell>
          <cell r="L38">
            <v>0</v>
          </cell>
        </row>
        <row r="39">
          <cell r="D39">
            <v>307516.17</v>
          </cell>
          <cell r="L39">
            <v>3087297.81</v>
          </cell>
        </row>
        <row r="40">
          <cell r="D40">
            <v>300423.93</v>
          </cell>
          <cell r="L40">
            <v>2071120.61</v>
          </cell>
        </row>
        <row r="41">
          <cell r="D41">
            <v>0</v>
          </cell>
          <cell r="L41">
            <v>37141.09</v>
          </cell>
        </row>
        <row r="42">
          <cell r="D42">
            <v>0</v>
          </cell>
          <cell r="L42">
            <v>0</v>
          </cell>
        </row>
        <row r="43">
          <cell r="D43">
            <v>0</v>
          </cell>
          <cell r="L43">
            <v>969714.05</v>
          </cell>
        </row>
        <row r="44">
          <cell r="D44">
            <v>7092.24</v>
          </cell>
          <cell r="L44">
            <v>9322.06</v>
          </cell>
        </row>
        <row r="45">
          <cell r="D45">
            <v>0</v>
          </cell>
          <cell r="L45">
            <v>0</v>
          </cell>
        </row>
        <row r="46">
          <cell r="D46">
            <v>0</v>
          </cell>
          <cell r="L46">
            <v>0</v>
          </cell>
        </row>
        <row r="47">
          <cell r="D47">
            <v>0</v>
          </cell>
          <cell r="L47">
            <v>0</v>
          </cell>
        </row>
        <row r="48">
          <cell r="D48">
            <v>0</v>
          </cell>
          <cell r="L48">
            <v>0</v>
          </cell>
        </row>
        <row r="49">
          <cell r="D49">
            <v>0</v>
          </cell>
          <cell r="L49">
            <v>3020889.17</v>
          </cell>
        </row>
        <row r="50">
          <cell r="D50">
            <v>0</v>
          </cell>
        </row>
        <row r="51">
          <cell r="D51">
            <v>2691112.88</v>
          </cell>
        </row>
        <row r="52">
          <cell r="D52">
            <v>0</v>
          </cell>
        </row>
        <row r="53">
          <cell r="D53">
            <v>3020889.17</v>
          </cell>
        </row>
      </sheetData>
      <sheetData sheetId="2">
        <row r="5">
          <cell r="D5">
            <v>9131941.13</v>
          </cell>
          <cell r="L5">
            <v>0</v>
          </cell>
        </row>
        <row r="6">
          <cell r="D6">
            <v>7263935.91</v>
          </cell>
          <cell r="L6">
            <v>0</v>
          </cell>
        </row>
        <row r="7">
          <cell r="D7">
            <v>1868005.22</v>
          </cell>
          <cell r="L7">
            <v>0</v>
          </cell>
        </row>
        <row r="8">
          <cell r="D8">
            <v>0</v>
          </cell>
          <cell r="L8">
            <v>0</v>
          </cell>
        </row>
        <row r="9">
          <cell r="D9">
            <v>0</v>
          </cell>
          <cell r="L9">
            <v>0</v>
          </cell>
        </row>
        <row r="10">
          <cell r="D10">
            <v>0</v>
          </cell>
          <cell r="L10">
            <v>0</v>
          </cell>
        </row>
        <row r="11">
          <cell r="L11">
            <v>0</v>
          </cell>
        </row>
        <row r="12">
          <cell r="D12">
            <v>23449792.68</v>
          </cell>
          <cell r="L12">
            <v>0</v>
          </cell>
        </row>
        <row r="13">
          <cell r="D13">
            <v>23447673.14</v>
          </cell>
          <cell r="L13">
            <v>0</v>
          </cell>
        </row>
        <row r="14">
          <cell r="D14">
            <v>2119.54</v>
          </cell>
          <cell r="L14">
            <v>0</v>
          </cell>
        </row>
        <row r="15">
          <cell r="D15">
            <v>0</v>
          </cell>
          <cell r="L15">
            <v>0</v>
          </cell>
        </row>
        <row r="16">
          <cell r="D16">
            <v>101550.54</v>
          </cell>
          <cell r="L16">
            <v>0</v>
          </cell>
        </row>
        <row r="17">
          <cell r="L17">
            <v>0</v>
          </cell>
        </row>
        <row r="18">
          <cell r="L18">
            <v>0</v>
          </cell>
        </row>
        <row r="19">
          <cell r="D19">
            <v>0</v>
          </cell>
          <cell r="L19">
            <v>0</v>
          </cell>
        </row>
        <row r="20">
          <cell r="D20">
            <v>0</v>
          </cell>
          <cell r="L20">
            <v>0</v>
          </cell>
        </row>
        <row r="22">
          <cell r="D22">
            <v>0</v>
          </cell>
        </row>
        <row r="23">
          <cell r="D23">
            <v>0</v>
          </cell>
        </row>
        <row r="24">
          <cell r="D24">
            <v>0</v>
          </cell>
          <cell r="L24">
            <v>135615.06</v>
          </cell>
        </row>
        <row r="25">
          <cell r="D25">
            <v>0</v>
          </cell>
          <cell r="L25">
            <v>0</v>
          </cell>
        </row>
        <row r="26">
          <cell r="D26">
            <v>58.24</v>
          </cell>
          <cell r="L26">
            <v>0</v>
          </cell>
        </row>
        <row r="27">
          <cell r="D27">
            <v>0</v>
          </cell>
          <cell r="L27">
            <v>0</v>
          </cell>
        </row>
        <row r="28">
          <cell r="D28">
            <v>0</v>
          </cell>
          <cell r="L28">
            <v>0</v>
          </cell>
        </row>
        <row r="29">
          <cell r="D29">
            <v>58.24</v>
          </cell>
          <cell r="L29">
            <v>0</v>
          </cell>
        </row>
        <row r="30">
          <cell r="D30">
            <v>0</v>
          </cell>
          <cell r="L30">
            <v>0</v>
          </cell>
        </row>
        <row r="31">
          <cell r="L31">
            <v>0</v>
          </cell>
        </row>
        <row r="34">
          <cell r="L34">
            <v>0</v>
          </cell>
        </row>
        <row r="36">
          <cell r="L36">
            <v>0</v>
          </cell>
        </row>
        <row r="37">
          <cell r="L37">
            <v>31981318.91</v>
          </cell>
        </row>
        <row r="38">
          <cell r="L38">
            <v>0</v>
          </cell>
        </row>
        <row r="39">
          <cell r="L39">
            <v>499999.98</v>
          </cell>
        </row>
        <row r="40">
          <cell r="L40">
            <v>0</v>
          </cell>
        </row>
        <row r="41">
          <cell r="L41">
            <v>0</v>
          </cell>
        </row>
        <row r="42">
          <cell r="L42">
            <v>0</v>
          </cell>
        </row>
        <row r="43">
          <cell r="L43">
            <v>0</v>
          </cell>
        </row>
        <row r="44">
          <cell r="L44">
            <v>0</v>
          </cell>
        </row>
      </sheetData>
      <sheetData sheetId="3"/>
      <sheetData sheetId="4">
        <row r="5">
          <cell r="D5">
            <v>13920020</v>
          </cell>
          <cell r="E5">
            <v>0</v>
          </cell>
          <cell r="F5">
            <v>13920020</v>
          </cell>
          <cell r="G5">
            <v>9131941.13</v>
          </cell>
          <cell r="H5">
            <v>9131941.13</v>
          </cell>
          <cell r="I5">
            <v>4788078.869999999</v>
          </cell>
          <cell r="J5">
            <v>9131941.13</v>
          </cell>
          <cell r="K5">
            <v>0</v>
          </cell>
        </row>
        <row r="6">
          <cell r="D6">
            <v>28467800</v>
          </cell>
          <cell r="E6">
            <v>2500000</v>
          </cell>
          <cell r="F6">
            <v>30967800</v>
          </cell>
          <cell r="G6">
            <v>23397690.56</v>
          </cell>
          <cell r="H6">
            <v>23397690.56</v>
          </cell>
          <cell r="I6">
            <v>7570109.440000001</v>
          </cell>
          <cell r="J6">
            <v>21385861.97</v>
          </cell>
          <cell r="K6">
            <v>2011828.5899999999</v>
          </cell>
        </row>
        <row r="7">
          <cell r="D7">
            <v>80060</v>
          </cell>
          <cell r="E7">
            <v>0</v>
          </cell>
          <cell r="F7">
            <v>80060</v>
          </cell>
          <cell r="G7">
            <v>79703.71</v>
          </cell>
          <cell r="H7">
            <v>79703.71</v>
          </cell>
          <cell r="I7">
            <v>356.2899999999936</v>
          </cell>
          <cell r="J7">
            <v>79703.71</v>
          </cell>
          <cell r="K7">
            <v>0</v>
          </cell>
        </row>
        <row r="8">
          <cell r="D8">
            <v>0</v>
          </cell>
          <cell r="E8">
            <v>0</v>
          </cell>
          <cell r="F8">
            <v>0</v>
          </cell>
          <cell r="G8">
            <v>0</v>
          </cell>
          <cell r="H8">
            <v>0</v>
          </cell>
          <cell r="I8">
            <v>0</v>
          </cell>
          <cell r="J8">
            <v>0</v>
          </cell>
          <cell r="K8">
            <v>0</v>
          </cell>
        </row>
        <row r="9">
          <cell r="D9">
            <v>0</v>
          </cell>
          <cell r="E9">
            <v>0</v>
          </cell>
          <cell r="F9">
            <v>0</v>
          </cell>
          <cell r="G9">
            <v>0</v>
          </cell>
          <cell r="H9">
            <v>0</v>
          </cell>
          <cell r="I9">
            <v>0</v>
          </cell>
          <cell r="J9">
            <v>0</v>
          </cell>
          <cell r="K9">
            <v>0</v>
          </cell>
        </row>
        <row r="10">
          <cell r="D10">
            <v>1000000</v>
          </cell>
          <cell r="E10">
            <v>0</v>
          </cell>
          <cell r="F10">
            <v>1000000</v>
          </cell>
          <cell r="G10">
            <v>7598.55</v>
          </cell>
          <cell r="H10">
            <v>7598.55</v>
          </cell>
          <cell r="I10">
            <v>992401.45</v>
          </cell>
          <cell r="J10">
            <v>2786.13</v>
          </cell>
          <cell r="K10">
            <v>4812.42</v>
          </cell>
        </row>
        <row r="11">
          <cell r="D11">
            <v>0</v>
          </cell>
          <cell r="E11">
            <v>0</v>
          </cell>
          <cell r="F11">
            <v>0</v>
          </cell>
          <cell r="G11">
            <v>0</v>
          </cell>
          <cell r="H11">
            <v>0</v>
          </cell>
          <cell r="I11">
            <v>0</v>
          </cell>
          <cell r="J11">
            <v>0</v>
          </cell>
          <cell r="K11">
            <v>0</v>
          </cell>
        </row>
        <row r="12">
          <cell r="D12">
            <v>0</v>
          </cell>
          <cell r="E12">
            <v>0</v>
          </cell>
          <cell r="F12">
            <v>0</v>
          </cell>
          <cell r="G12">
            <v>0</v>
          </cell>
          <cell r="H12">
            <v>0</v>
          </cell>
          <cell r="I12">
            <v>0</v>
          </cell>
          <cell r="J12">
            <v>0</v>
          </cell>
          <cell r="K12">
            <v>0</v>
          </cell>
        </row>
        <row r="13">
          <cell r="D13">
            <v>0</v>
          </cell>
          <cell r="E13">
            <v>0</v>
          </cell>
          <cell r="F13">
            <v>0</v>
          </cell>
          <cell r="G13">
            <v>0</v>
          </cell>
          <cell r="H13">
            <v>0</v>
          </cell>
          <cell r="I13">
            <v>0</v>
          </cell>
          <cell r="J13">
            <v>0</v>
          </cell>
          <cell r="K13">
            <v>0</v>
          </cell>
        </row>
        <row r="20">
          <cell r="D20">
            <v>0</v>
          </cell>
          <cell r="E20">
            <v>0</v>
          </cell>
          <cell r="F20">
            <v>0</v>
          </cell>
          <cell r="G20">
            <v>135615.06</v>
          </cell>
          <cell r="H20">
            <v>135615.06</v>
          </cell>
          <cell r="I20">
            <v>0</v>
          </cell>
          <cell r="J20">
            <v>0</v>
          </cell>
        </row>
        <row r="21">
          <cell r="D21">
            <v>0</v>
          </cell>
          <cell r="E21">
            <v>0</v>
          </cell>
          <cell r="F21">
            <v>0</v>
          </cell>
          <cell r="G21">
            <v>0</v>
          </cell>
          <cell r="H21">
            <v>0</v>
          </cell>
          <cell r="I21">
            <v>0</v>
          </cell>
          <cell r="J21">
            <v>0</v>
          </cell>
        </row>
        <row r="22">
          <cell r="D22">
            <v>0</v>
          </cell>
          <cell r="E22">
            <v>0</v>
          </cell>
          <cell r="F22">
            <v>0</v>
          </cell>
          <cell r="G22">
            <v>0</v>
          </cell>
          <cell r="H22">
            <v>0</v>
          </cell>
          <cell r="I22">
            <v>0</v>
          </cell>
          <cell r="J22">
            <v>0</v>
          </cell>
        </row>
        <row r="23">
          <cell r="D23">
            <v>42467880</v>
          </cell>
          <cell r="E23">
            <v>2500000</v>
          </cell>
          <cell r="F23">
            <v>44967880</v>
          </cell>
          <cell r="G23">
            <v>31981318.91</v>
          </cell>
          <cell r="H23">
            <v>31680894.98</v>
          </cell>
          <cell r="I23">
            <v>10486561.09</v>
          </cell>
          <cell r="J23">
            <v>300423.9299999997</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1000000</v>
          </cell>
          <cell r="E26">
            <v>0</v>
          </cell>
          <cell r="F26">
            <v>1000000</v>
          </cell>
          <cell r="G26">
            <v>499999.98</v>
          </cell>
          <cell r="H26">
            <v>499999.98</v>
          </cell>
          <cell r="I26">
            <v>500000.02</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sheetData>
      <sheetData sheetId="5">
        <row r="5">
          <cell r="D5">
            <v>0</v>
          </cell>
          <cell r="E5">
            <v>0</v>
          </cell>
        </row>
        <row r="6">
          <cell r="D6">
            <v>0</v>
          </cell>
          <cell r="E6">
            <v>0</v>
          </cell>
        </row>
        <row r="8">
          <cell r="D8">
            <v>0</v>
          </cell>
          <cell r="E8">
            <v>0</v>
          </cell>
        </row>
        <row r="10">
          <cell r="F10">
            <v>0</v>
          </cell>
        </row>
        <row r="11">
          <cell r="F11">
            <v>0</v>
          </cell>
        </row>
        <row r="12">
          <cell r="F12">
            <v>0</v>
          </cell>
        </row>
      </sheetData>
      <sheetData sheetId="6">
        <row r="3">
          <cell r="D3">
            <v>291101.87</v>
          </cell>
        </row>
        <row r="4">
          <cell r="D4">
            <v>300423.93</v>
          </cell>
        </row>
        <row r="5">
          <cell r="D5">
            <v>0</v>
          </cell>
        </row>
        <row r="6">
          <cell r="D6">
            <v>0</v>
          </cell>
        </row>
        <row r="7">
          <cell r="D7">
            <v>0</v>
          </cell>
        </row>
        <row r="8">
          <cell r="D8">
            <v>0</v>
          </cell>
        </row>
        <row r="9">
          <cell r="D9">
            <v>9322.06</v>
          </cell>
        </row>
        <row r="10">
          <cell r="D10">
            <v>2982214.75</v>
          </cell>
        </row>
        <row r="11">
          <cell r="D11">
            <v>2016641.01</v>
          </cell>
        </row>
        <row r="12">
          <cell r="D12">
            <v>0</v>
          </cell>
        </row>
        <row r="13">
          <cell r="D13">
            <v>965573.74</v>
          </cell>
        </row>
        <row r="14">
          <cell r="D14">
            <v>0</v>
          </cell>
        </row>
        <row r="15">
          <cell r="D15">
            <v>0</v>
          </cell>
        </row>
        <row r="16">
          <cell r="D16">
            <v>2691112.88</v>
          </cell>
        </row>
        <row r="17">
          <cell r="D17">
            <v>0</v>
          </cell>
        </row>
        <row r="18">
          <cell r="D18">
            <v>0</v>
          </cell>
        </row>
        <row r="19">
          <cell r="D19">
            <v>0</v>
          </cell>
        </row>
        <row r="23">
          <cell r="D23">
            <v>38135317.08</v>
          </cell>
        </row>
        <row r="24">
          <cell r="D24">
            <v>32316510.02</v>
          </cell>
        </row>
        <row r="25">
          <cell r="D25">
            <v>0</v>
          </cell>
        </row>
        <row r="26">
          <cell r="D26">
            <v>5818807.06</v>
          </cell>
        </row>
        <row r="27">
          <cell r="D27">
            <v>0</v>
          </cell>
        </row>
        <row r="28">
          <cell r="D28">
            <v>35444204.2</v>
          </cell>
        </row>
        <row r="29">
          <cell r="D29">
            <v>30600292.94</v>
          </cell>
        </row>
        <row r="30">
          <cell r="D30">
            <v>0</v>
          </cell>
        </row>
        <row r="31">
          <cell r="D31">
            <v>4843911.26</v>
          </cell>
        </row>
        <row r="32">
          <cell r="D32">
            <v>0</v>
          </cell>
        </row>
        <row r="33">
          <cell r="D33">
            <v>2691112.879999995</v>
          </cell>
        </row>
        <row r="34">
          <cell r="D34">
            <v>0</v>
          </cell>
        </row>
        <row r="35">
          <cell r="D35">
            <v>2691112.879999995</v>
          </cell>
        </row>
      </sheetData>
      <sheetData sheetId="7">
        <row r="5">
          <cell r="D5">
            <v>0</v>
          </cell>
          <cell r="E5">
            <v>0</v>
          </cell>
          <cell r="F5">
            <v>0</v>
          </cell>
          <cell r="G5">
            <v>0</v>
          </cell>
          <cell r="H5">
            <v>0</v>
          </cell>
        </row>
        <row r="6">
          <cell r="D6">
            <v>0</v>
          </cell>
          <cell r="E6">
            <v>0</v>
          </cell>
          <cell r="F6">
            <v>0</v>
          </cell>
          <cell r="G6">
            <v>0</v>
          </cell>
          <cell r="H6">
            <v>0</v>
          </cell>
        </row>
        <row r="7">
          <cell r="D7">
            <v>0</v>
          </cell>
          <cell r="E7">
            <v>0</v>
          </cell>
          <cell r="F7">
            <v>0</v>
          </cell>
          <cell r="G7">
            <v>0</v>
          </cell>
          <cell r="H7">
            <v>0</v>
          </cell>
        </row>
        <row r="8">
          <cell r="D8">
            <v>0</v>
          </cell>
          <cell r="E8">
            <v>0</v>
          </cell>
          <cell r="F8">
            <v>0</v>
          </cell>
          <cell r="G8">
            <v>0</v>
          </cell>
          <cell r="H8">
            <v>0</v>
          </cell>
        </row>
        <row r="9">
          <cell r="D9">
            <v>0</v>
          </cell>
          <cell r="E9">
            <v>0</v>
          </cell>
          <cell r="F9">
            <v>0</v>
          </cell>
          <cell r="G9">
            <v>0</v>
          </cell>
          <cell r="H9">
            <v>0</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8"/>
      <sheetData sheetId="9">
        <row r="6">
          <cell r="D6">
            <v>238</v>
          </cell>
        </row>
        <row r="10">
          <cell r="H10">
            <v>0</v>
          </cell>
        </row>
        <row r="11">
          <cell r="H11">
            <v>0</v>
          </cell>
        </row>
        <row r="16">
          <cell r="H16">
            <v>0</v>
          </cell>
        </row>
        <row r="30">
          <cell r="H30">
            <v>-12.01</v>
          </cell>
        </row>
        <row r="31">
          <cell r="H31" t="str">
            <v>Sin información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sheetDataSet>
      <sheetData sheetId="0"/>
      <sheetData sheetId="1">
        <row r="3">
          <cell r="D3">
            <v>23224673.669999994</v>
          </cell>
          <cell r="L3">
            <v>12520012.52</v>
          </cell>
        </row>
        <row r="4">
          <cell r="D4">
            <v>0</v>
          </cell>
          <cell r="L4">
            <v>11195705.680000002</v>
          </cell>
        </row>
        <row r="5">
          <cell r="D5">
            <v>0</v>
          </cell>
          <cell r="L5">
            <v>11225361.46</v>
          </cell>
        </row>
        <row r="6">
          <cell r="D6">
            <v>0</v>
          </cell>
          <cell r="L6">
            <v>0</v>
          </cell>
        </row>
        <row r="7">
          <cell r="D7">
            <v>0</v>
          </cell>
          <cell r="L7">
            <v>0</v>
          </cell>
        </row>
        <row r="8">
          <cell r="D8">
            <v>0</v>
          </cell>
          <cell r="L8">
            <v>0</v>
          </cell>
        </row>
        <row r="9">
          <cell r="D9">
            <v>0</v>
          </cell>
          <cell r="L9">
            <v>0</v>
          </cell>
        </row>
        <row r="10">
          <cell r="D10">
            <v>13469.540000000095</v>
          </cell>
          <cell r="L10">
            <v>-29655.78</v>
          </cell>
        </row>
        <row r="11">
          <cell r="D11">
            <v>0</v>
          </cell>
          <cell r="L11">
            <v>0</v>
          </cell>
        </row>
        <row r="12">
          <cell r="D12">
            <v>20024.67</v>
          </cell>
          <cell r="L12">
            <v>1167808.0599999987</v>
          </cell>
        </row>
        <row r="13">
          <cell r="D13">
            <v>780587</v>
          </cell>
          <cell r="L13">
            <v>27524195.49</v>
          </cell>
        </row>
        <row r="14">
          <cell r="D14">
            <v>0</v>
          </cell>
          <cell r="L14">
            <v>-26356387.43</v>
          </cell>
        </row>
        <row r="15">
          <cell r="D15">
            <v>0</v>
          </cell>
          <cell r="L15">
            <v>156498.78</v>
          </cell>
        </row>
        <row r="16">
          <cell r="D16">
            <v>-1163494.21</v>
          </cell>
          <cell r="L16">
            <v>0</v>
          </cell>
        </row>
        <row r="17">
          <cell r="D17">
            <v>376352.08</v>
          </cell>
          <cell r="L17">
            <v>0</v>
          </cell>
        </row>
        <row r="18">
          <cell r="D18">
            <v>23211204.129999995</v>
          </cell>
          <cell r="L18">
            <v>77911.58</v>
          </cell>
        </row>
        <row r="19">
          <cell r="D19">
            <v>27429763.46</v>
          </cell>
          <cell r="L19">
            <v>0</v>
          </cell>
        </row>
        <row r="20">
          <cell r="D20">
            <v>3353947.25</v>
          </cell>
          <cell r="L20">
            <v>0</v>
          </cell>
        </row>
        <row r="21">
          <cell r="D21">
            <v>569636.77</v>
          </cell>
          <cell r="L21">
            <v>0</v>
          </cell>
        </row>
        <row r="22">
          <cell r="D22">
            <v>6566550.460000001</v>
          </cell>
          <cell r="L22">
            <v>0</v>
          </cell>
        </row>
        <row r="23">
          <cell r="D23">
            <v>-14708693.81</v>
          </cell>
          <cell r="L23">
            <v>0</v>
          </cell>
        </row>
        <row r="24">
          <cell r="D24">
            <v>0</v>
          </cell>
          <cell r="L24">
            <v>77911.58</v>
          </cell>
        </row>
        <row r="25">
          <cell r="D25">
            <v>0</v>
          </cell>
          <cell r="L25">
            <v>0</v>
          </cell>
        </row>
        <row r="26">
          <cell r="D26">
            <v>0</v>
          </cell>
          <cell r="L26">
            <v>0</v>
          </cell>
        </row>
        <row r="27">
          <cell r="D27">
            <v>0</v>
          </cell>
          <cell r="L27">
            <v>0</v>
          </cell>
        </row>
        <row r="28">
          <cell r="D28">
            <v>0</v>
          </cell>
          <cell r="L28">
            <v>77911.58</v>
          </cell>
        </row>
        <row r="29">
          <cell r="D29">
            <v>0</v>
          </cell>
          <cell r="L29">
            <v>0</v>
          </cell>
        </row>
        <row r="30">
          <cell r="D30">
            <v>0</v>
          </cell>
        </row>
        <row r="31">
          <cell r="D31">
            <v>0</v>
          </cell>
          <cell r="L31">
            <v>15954292.659999998</v>
          </cell>
        </row>
        <row r="32">
          <cell r="D32">
            <v>5327543.09</v>
          </cell>
          <cell r="L32">
            <v>0</v>
          </cell>
        </row>
        <row r="33">
          <cell r="D33">
            <v>11777.06</v>
          </cell>
          <cell r="L33">
            <v>0</v>
          </cell>
        </row>
        <row r="34">
          <cell r="D34">
            <v>0</v>
          </cell>
          <cell r="L34">
            <v>0</v>
          </cell>
        </row>
        <row r="35">
          <cell r="D35">
            <v>11777.06</v>
          </cell>
          <cell r="L35">
            <v>0</v>
          </cell>
        </row>
        <row r="36">
          <cell r="D36">
            <v>0</v>
          </cell>
          <cell r="L36">
            <v>0</v>
          </cell>
        </row>
        <row r="37">
          <cell r="D37">
            <v>0</v>
          </cell>
          <cell r="L37">
            <v>0</v>
          </cell>
        </row>
        <row r="38">
          <cell r="D38">
            <v>0</v>
          </cell>
          <cell r="L38">
            <v>0</v>
          </cell>
        </row>
        <row r="39">
          <cell r="D39">
            <v>0</v>
          </cell>
          <cell r="L39">
            <v>0</v>
          </cell>
        </row>
        <row r="40">
          <cell r="D40">
            <v>2038281.5899999996</v>
          </cell>
          <cell r="L40">
            <v>15954292.659999998</v>
          </cell>
        </row>
        <row r="41">
          <cell r="D41">
            <v>1585536.3499999999</v>
          </cell>
          <cell r="L41">
            <v>1159419.52</v>
          </cell>
        </row>
        <row r="42">
          <cell r="D42">
            <v>20528.37</v>
          </cell>
          <cell r="L42">
            <v>14676297.07</v>
          </cell>
        </row>
        <row r="43">
          <cell r="D43">
            <v>0</v>
          </cell>
          <cell r="L43">
            <v>0</v>
          </cell>
        </row>
        <row r="44">
          <cell r="D44">
            <v>398758.35</v>
          </cell>
          <cell r="L44">
            <v>106506.53</v>
          </cell>
        </row>
        <row r="45">
          <cell r="D45">
            <v>25337.379999999997</v>
          </cell>
          <cell r="L45">
            <v>12069.54</v>
          </cell>
        </row>
        <row r="46">
          <cell r="D46">
            <v>8121.14</v>
          </cell>
          <cell r="L46">
            <v>0</v>
          </cell>
        </row>
        <row r="47">
          <cell r="D47">
            <v>0</v>
          </cell>
          <cell r="L47">
            <v>0</v>
          </cell>
        </row>
        <row r="48">
          <cell r="D48">
            <v>0</v>
          </cell>
          <cell r="L48">
            <v>0</v>
          </cell>
        </row>
        <row r="49">
          <cell r="D49">
            <v>0</v>
          </cell>
          <cell r="L49">
            <v>0</v>
          </cell>
        </row>
        <row r="50">
          <cell r="D50">
            <v>0</v>
          </cell>
          <cell r="L50">
            <v>28552216.759999998</v>
          </cell>
        </row>
        <row r="51">
          <cell r="D51">
            <v>0</v>
          </cell>
        </row>
        <row r="52">
          <cell r="D52">
            <v>3277484.44</v>
          </cell>
        </row>
        <row r="53">
          <cell r="D53">
            <v>0</v>
          </cell>
        </row>
        <row r="54">
          <cell r="D54">
            <v>28552216.759999994</v>
          </cell>
        </row>
      </sheetData>
      <sheetData sheetId="2">
        <row r="4">
          <cell r="D4">
            <v>0</v>
          </cell>
          <cell r="L4">
            <v>3723905.21</v>
          </cell>
        </row>
        <row r="5">
          <cell r="D5">
            <v>658665.55</v>
          </cell>
        </row>
        <row r="8">
          <cell r="L8">
            <v>0</v>
          </cell>
        </row>
        <row r="10">
          <cell r="D10">
            <v>5264873.4799999995</v>
          </cell>
          <cell r="L10">
            <v>1095892.5</v>
          </cell>
        </row>
        <row r="11">
          <cell r="D11">
            <v>4296834.56</v>
          </cell>
          <cell r="L11">
            <v>8568.92</v>
          </cell>
        </row>
        <row r="12">
          <cell r="D12">
            <v>968038.92</v>
          </cell>
          <cell r="L12">
            <v>0</v>
          </cell>
        </row>
        <row r="13">
          <cell r="D13">
            <v>0</v>
          </cell>
          <cell r="L13">
            <v>17682.36</v>
          </cell>
        </row>
        <row r="14">
          <cell r="D14">
            <v>522622.47</v>
          </cell>
          <cell r="L14">
            <v>17682.36</v>
          </cell>
        </row>
        <row r="15">
          <cell r="D15">
            <v>0</v>
          </cell>
          <cell r="L15">
            <v>0</v>
          </cell>
        </row>
        <row r="16">
          <cell r="L16">
            <v>0</v>
          </cell>
        </row>
        <row r="17">
          <cell r="L17">
            <v>0</v>
          </cell>
        </row>
        <row r="18">
          <cell r="D18">
            <v>5402140.06</v>
          </cell>
          <cell r="L18">
            <v>1219.88</v>
          </cell>
        </row>
        <row r="19">
          <cell r="D19">
            <v>4268224.529999999</v>
          </cell>
        </row>
        <row r="20">
          <cell r="D20">
            <v>88249.73</v>
          </cell>
        </row>
        <row r="21">
          <cell r="D21">
            <v>1045665.8</v>
          </cell>
          <cell r="L21">
            <v>0</v>
          </cell>
        </row>
        <row r="22">
          <cell r="D22">
            <v>104762.78</v>
          </cell>
        </row>
        <row r="23">
          <cell r="L23">
            <v>26814.72</v>
          </cell>
        </row>
        <row r="24">
          <cell r="L24">
            <v>7790097.32</v>
          </cell>
        </row>
        <row r="25">
          <cell r="D25">
            <v>0</v>
          </cell>
          <cell r="L25">
            <v>0</v>
          </cell>
        </row>
        <row r="26">
          <cell r="D26">
            <v>0</v>
          </cell>
          <cell r="L26">
            <v>100500</v>
          </cell>
        </row>
        <row r="27">
          <cell r="L27">
            <v>930.48</v>
          </cell>
        </row>
        <row r="28">
          <cell r="D28">
            <v>0</v>
          </cell>
          <cell r="L28">
            <v>0</v>
          </cell>
        </row>
        <row r="29">
          <cell r="D29">
            <v>646048.07</v>
          </cell>
          <cell r="L29">
            <v>0</v>
          </cell>
        </row>
        <row r="30">
          <cell r="D30">
            <v>0</v>
          </cell>
          <cell r="L30">
            <v>930.48</v>
          </cell>
        </row>
        <row r="31">
          <cell r="D31">
            <v>10000</v>
          </cell>
          <cell r="L31">
            <v>0</v>
          </cell>
        </row>
        <row r="32">
          <cell r="D32">
            <v>0.2</v>
          </cell>
        </row>
        <row r="33">
          <cell r="D33">
            <v>0</v>
          </cell>
        </row>
        <row r="34">
          <cell r="D34">
            <v>0</v>
          </cell>
        </row>
        <row r="35">
          <cell r="D35">
            <v>0.2</v>
          </cell>
        </row>
        <row r="36">
          <cell r="D36">
            <v>0</v>
          </cell>
        </row>
      </sheetData>
      <sheetData sheetId="3">
        <row r="5">
          <cell r="D5">
            <v>6433650</v>
          </cell>
          <cell r="E5">
            <v>0</v>
          </cell>
          <cell r="F5">
            <v>6433650</v>
          </cell>
          <cell r="G5">
            <v>5467442.22</v>
          </cell>
          <cell r="H5">
            <v>5264873.48</v>
          </cell>
          <cell r="I5">
            <v>1168776.5199999996</v>
          </cell>
          <cell r="J5">
            <v>5186486.27</v>
          </cell>
          <cell r="K5">
            <v>78387.2100000009</v>
          </cell>
        </row>
        <row r="6">
          <cell r="D6">
            <v>3905810</v>
          </cell>
          <cell r="E6">
            <v>369500</v>
          </cell>
          <cell r="F6">
            <v>4275310</v>
          </cell>
          <cell r="G6">
            <v>1732656.47</v>
          </cell>
          <cell r="H6">
            <v>1607025.77</v>
          </cell>
          <cell r="I6">
            <v>2668284.23</v>
          </cell>
          <cell r="J6">
            <v>1297707.34</v>
          </cell>
          <cell r="K6">
            <v>309318.42999999993</v>
          </cell>
        </row>
        <row r="7">
          <cell r="D7">
            <v>0</v>
          </cell>
          <cell r="E7">
            <v>200000</v>
          </cell>
          <cell r="F7">
            <v>200000</v>
          </cell>
          <cell r="G7">
            <v>98440.89</v>
          </cell>
          <cell r="H7">
            <v>98440.89</v>
          </cell>
          <cell r="I7">
            <v>101559.11</v>
          </cell>
          <cell r="J7">
            <v>0</v>
          </cell>
          <cell r="K7">
            <v>98440.89</v>
          </cell>
        </row>
        <row r="8">
          <cell r="D8">
            <v>1104060</v>
          </cell>
          <cell r="E8">
            <v>0</v>
          </cell>
          <cell r="F8">
            <v>1104060</v>
          </cell>
          <cell r="G8">
            <v>686740.6</v>
          </cell>
          <cell r="H8">
            <v>646048.07</v>
          </cell>
          <cell r="I8">
            <v>458011.93000000005</v>
          </cell>
          <cell r="J8">
            <v>630234.46</v>
          </cell>
          <cell r="K8">
            <v>15813.609999999986</v>
          </cell>
        </row>
        <row r="9">
          <cell r="D9">
            <v>0</v>
          </cell>
          <cell r="E9">
            <v>0</v>
          </cell>
          <cell r="F9">
            <v>0</v>
          </cell>
          <cell r="G9">
            <v>0</v>
          </cell>
          <cell r="H9">
            <v>0</v>
          </cell>
          <cell r="I9">
            <v>0</v>
          </cell>
          <cell r="J9">
            <v>0</v>
          </cell>
          <cell r="K9">
            <v>0</v>
          </cell>
        </row>
        <row r="10">
          <cell r="D10">
            <v>498500</v>
          </cell>
          <cell r="E10">
            <v>1519512.89</v>
          </cell>
          <cell r="F10">
            <v>2018012.89</v>
          </cell>
          <cell r="G10">
            <v>412880.33</v>
          </cell>
          <cell r="H10">
            <v>386413.68</v>
          </cell>
          <cell r="I10">
            <v>1631599.21</v>
          </cell>
          <cell r="J10">
            <v>183781.27</v>
          </cell>
          <cell r="K10">
            <v>202632.41</v>
          </cell>
        </row>
        <row r="11">
          <cell r="D11">
            <v>10000</v>
          </cell>
          <cell r="E11">
            <v>404744.73</v>
          </cell>
          <cell r="F11">
            <v>414744.73</v>
          </cell>
          <cell r="G11">
            <v>10000</v>
          </cell>
          <cell r="H11">
            <v>10000</v>
          </cell>
          <cell r="I11">
            <v>404744.73</v>
          </cell>
          <cell r="J11">
            <v>10000</v>
          </cell>
          <cell r="K11">
            <v>0</v>
          </cell>
        </row>
        <row r="12">
          <cell r="D12">
            <v>0</v>
          </cell>
          <cell r="E12">
            <v>0</v>
          </cell>
          <cell r="F12">
            <v>0</v>
          </cell>
          <cell r="G12">
            <v>0</v>
          </cell>
          <cell r="H12">
            <v>0</v>
          </cell>
          <cell r="I12">
            <v>0</v>
          </cell>
          <cell r="J12">
            <v>0</v>
          </cell>
          <cell r="K12">
            <v>0</v>
          </cell>
        </row>
        <row r="13">
          <cell r="D13">
            <v>0</v>
          </cell>
          <cell r="E13">
            <v>0</v>
          </cell>
          <cell r="F13">
            <v>0</v>
          </cell>
          <cell r="G13">
            <v>0</v>
          </cell>
          <cell r="H13">
            <v>0</v>
          </cell>
          <cell r="I13">
            <v>0</v>
          </cell>
          <cell r="J13">
            <v>0</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1354000</v>
          </cell>
          <cell r="E22">
            <v>0</v>
          </cell>
          <cell r="F22">
            <v>1354000</v>
          </cell>
          <cell r="G22">
            <v>1363965.5</v>
          </cell>
          <cell r="H22">
            <v>1293437.4</v>
          </cell>
          <cell r="I22">
            <v>0</v>
          </cell>
          <cell r="J22">
            <v>70528.1000000001</v>
          </cell>
        </row>
        <row r="23">
          <cell r="D23">
            <v>10493542</v>
          </cell>
          <cell r="E23">
            <v>0</v>
          </cell>
          <cell r="F23">
            <v>10493542</v>
          </cell>
          <cell r="G23">
            <v>7816912.04</v>
          </cell>
          <cell r="H23">
            <v>6572007.74</v>
          </cell>
          <cell r="I23">
            <v>0</v>
          </cell>
          <cell r="J23">
            <v>1244904.2999999998</v>
          </cell>
        </row>
        <row r="24">
          <cell r="D24">
            <v>4000</v>
          </cell>
          <cell r="E24">
            <v>0</v>
          </cell>
          <cell r="F24">
            <v>4000</v>
          </cell>
          <cell r="G24">
            <v>4407.18</v>
          </cell>
          <cell r="H24">
            <v>4255.18</v>
          </cell>
          <cell r="I24">
            <v>0</v>
          </cell>
          <cell r="J24">
            <v>152</v>
          </cell>
        </row>
        <row r="25">
          <cell r="D25">
            <v>0</v>
          </cell>
          <cell r="E25">
            <v>0</v>
          </cell>
          <cell r="F25">
            <v>0</v>
          </cell>
          <cell r="G25">
            <v>0</v>
          </cell>
          <cell r="H25">
            <v>0</v>
          </cell>
          <cell r="I25">
            <v>0</v>
          </cell>
          <cell r="J25">
            <v>0</v>
          </cell>
        </row>
        <row r="26">
          <cell r="D26">
            <v>100500</v>
          </cell>
          <cell r="E26">
            <v>0</v>
          </cell>
          <cell r="F26">
            <v>100500</v>
          </cell>
          <cell r="G26">
            <v>100500</v>
          </cell>
          <cell r="H26">
            <v>100500</v>
          </cell>
          <cell r="I26">
            <v>0</v>
          </cell>
          <cell r="J26">
            <v>0</v>
          </cell>
        </row>
        <row r="27">
          <cell r="D27">
            <v>0</v>
          </cell>
          <cell r="E27">
            <v>2493757.62</v>
          </cell>
          <cell r="F27">
            <v>2493757.62</v>
          </cell>
          <cell r="G27">
            <v>0</v>
          </cell>
          <cell r="H27">
            <v>0</v>
          </cell>
          <cell r="I27">
            <v>0</v>
          </cell>
          <cell r="J27">
            <v>0</v>
          </cell>
        </row>
        <row r="28">
          <cell r="D28">
            <v>0</v>
          </cell>
          <cell r="E28">
            <v>0</v>
          </cell>
          <cell r="F28">
            <v>0</v>
          </cell>
          <cell r="G28">
            <v>0</v>
          </cell>
          <cell r="H28">
            <v>0</v>
          </cell>
          <cell r="I28">
            <v>0</v>
          </cell>
          <cell r="J28">
            <v>0</v>
          </cell>
        </row>
      </sheetData>
      <sheetData sheetId="4">
        <row r="5">
          <cell r="D5">
            <v>0</v>
          </cell>
          <cell r="E5">
            <v>0</v>
          </cell>
        </row>
        <row r="6">
          <cell r="D6">
            <v>3479334.67</v>
          </cell>
          <cell r="E6">
            <v>3491917.36</v>
          </cell>
        </row>
        <row r="8">
          <cell r="D8">
            <v>0</v>
          </cell>
          <cell r="E8">
            <v>0</v>
          </cell>
        </row>
        <row r="10">
          <cell r="F10">
            <v>0</v>
          </cell>
        </row>
        <row r="11">
          <cell r="F11">
            <v>300000</v>
          </cell>
        </row>
        <row r="12">
          <cell r="F12">
            <v>5991.36</v>
          </cell>
        </row>
      </sheetData>
      <sheetData sheetId="5">
        <row r="3">
          <cell r="D3">
            <v>1928461.3599999999</v>
          </cell>
        </row>
        <row r="4">
          <cell r="D4">
            <v>1315584.4</v>
          </cell>
        </row>
        <row r="5">
          <cell r="D5">
            <v>17246.58</v>
          </cell>
        </row>
        <row r="6">
          <cell r="D6">
            <v>432906.13</v>
          </cell>
        </row>
        <row r="7">
          <cell r="D7">
            <v>252705.37</v>
          </cell>
        </row>
        <row r="8">
          <cell r="D8">
            <v>0</v>
          </cell>
        </row>
        <row r="9">
          <cell r="D9">
            <v>89981.12</v>
          </cell>
        </row>
        <row r="10">
          <cell r="D10">
            <v>1335222.54</v>
          </cell>
        </row>
        <row r="11">
          <cell r="D11">
            <v>704592.55</v>
          </cell>
        </row>
        <row r="12">
          <cell r="D12">
            <v>121294.42</v>
          </cell>
        </row>
        <row r="13">
          <cell r="D13">
            <v>195642.13</v>
          </cell>
        </row>
        <row r="14">
          <cell r="D14">
            <v>333532.55</v>
          </cell>
        </row>
        <row r="15">
          <cell r="D15">
            <v>19839.11</v>
          </cell>
        </row>
        <row r="16">
          <cell r="D16">
            <v>3277484.44</v>
          </cell>
        </row>
        <row r="17">
          <cell r="D17">
            <v>2787766.58</v>
          </cell>
        </row>
        <row r="18">
          <cell r="D18">
            <v>1082956.68</v>
          </cell>
        </row>
        <row r="19">
          <cell r="D19">
            <v>3870723.26</v>
          </cell>
        </row>
        <row r="23">
          <cell r="D23">
            <v>16733515.500000002</v>
          </cell>
        </row>
        <row r="24">
          <cell r="D24">
            <v>7970200.32</v>
          </cell>
        </row>
        <row r="25">
          <cell r="D25">
            <v>1742340.37</v>
          </cell>
        </row>
        <row r="26">
          <cell r="D26">
            <v>3282037.42</v>
          </cell>
        </row>
        <row r="27">
          <cell r="D27">
            <v>3738937.39</v>
          </cell>
        </row>
        <row r="28">
          <cell r="D28">
            <v>15612659.030000001</v>
          </cell>
        </row>
        <row r="29">
          <cell r="D29">
            <v>7308209.34</v>
          </cell>
        </row>
        <row r="30">
          <cell r="D30">
            <v>1258698.9</v>
          </cell>
        </row>
        <row r="31">
          <cell r="D31">
            <v>3396341.48</v>
          </cell>
        </row>
        <row r="32">
          <cell r="D32">
            <v>3649409.31</v>
          </cell>
        </row>
        <row r="33">
          <cell r="D33">
            <v>1120856.4700000007</v>
          </cell>
        </row>
        <row r="34">
          <cell r="D34">
            <v>2156627.97</v>
          </cell>
        </row>
        <row r="35">
          <cell r="D35">
            <v>3277484.440000001</v>
          </cell>
        </row>
      </sheetData>
      <sheetData sheetId="6">
        <row r="5">
          <cell r="D5">
            <v>80467.43</v>
          </cell>
          <cell r="E5">
            <v>0</v>
          </cell>
          <cell r="F5">
            <v>80467.43</v>
          </cell>
          <cell r="G5">
            <v>80467.43</v>
          </cell>
          <cell r="H5">
            <v>0</v>
          </cell>
        </row>
        <row r="6">
          <cell r="D6">
            <v>706969.73</v>
          </cell>
          <cell r="E6">
            <v>0</v>
          </cell>
          <cell r="F6">
            <v>706969.73</v>
          </cell>
          <cell r="G6">
            <v>599080.9</v>
          </cell>
          <cell r="H6">
            <v>107888.82999999996</v>
          </cell>
        </row>
        <row r="7">
          <cell r="D7">
            <v>51223.53</v>
          </cell>
          <cell r="E7">
            <v>0</v>
          </cell>
          <cell r="F7">
            <v>51223.53</v>
          </cell>
          <cell r="G7">
            <v>51223.53</v>
          </cell>
          <cell r="H7">
            <v>0</v>
          </cell>
        </row>
        <row r="8">
          <cell r="D8">
            <v>432188.81</v>
          </cell>
          <cell r="E8">
            <v>0</v>
          </cell>
          <cell r="F8">
            <v>432188.81</v>
          </cell>
          <cell r="G8">
            <v>424505.85</v>
          </cell>
          <cell r="H8">
            <v>7682.960000000021</v>
          </cell>
        </row>
        <row r="9">
          <cell r="D9">
            <v>93421.19</v>
          </cell>
          <cell r="E9">
            <v>0</v>
          </cell>
          <cell r="F9">
            <v>93421.19</v>
          </cell>
          <cell r="G9">
            <v>93421.19</v>
          </cell>
          <cell r="H9">
            <v>0</v>
          </cell>
        </row>
        <row r="10">
          <cell r="D10">
            <v>15722.63</v>
          </cell>
          <cell r="E10">
            <v>0</v>
          </cell>
          <cell r="F10">
            <v>15722.63</v>
          </cell>
          <cell r="G10">
            <v>10000</v>
          </cell>
          <cell r="H10">
            <v>5722.629999999999</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121043.01999999999</v>
          </cell>
          <cell r="E21">
            <v>0</v>
          </cell>
          <cell r="F21">
            <v>0</v>
          </cell>
          <cell r="G21">
            <v>0</v>
          </cell>
          <cell r="H21">
            <v>121043.01999999999</v>
          </cell>
          <cell r="I21">
            <v>103796.44</v>
          </cell>
          <cell r="J21">
            <v>0</v>
          </cell>
          <cell r="K21">
            <v>0</v>
          </cell>
          <cell r="L21">
            <v>17246.579999999987</v>
          </cell>
        </row>
        <row r="22">
          <cell r="D22">
            <v>1638355</v>
          </cell>
          <cell r="E22">
            <v>0</v>
          </cell>
          <cell r="F22">
            <v>0</v>
          </cell>
          <cell r="G22">
            <v>0</v>
          </cell>
          <cell r="H22">
            <v>1638355</v>
          </cell>
          <cell r="I22">
            <v>1638355</v>
          </cell>
          <cell r="J22">
            <v>0</v>
          </cell>
          <cell r="K22">
            <v>0</v>
          </cell>
          <cell r="L22">
            <v>0</v>
          </cell>
        </row>
        <row r="23">
          <cell r="D23">
            <v>188.93</v>
          </cell>
          <cell r="E23">
            <v>0</v>
          </cell>
          <cell r="F23">
            <v>0</v>
          </cell>
          <cell r="G23">
            <v>0</v>
          </cell>
          <cell r="H23">
            <v>188.93</v>
          </cell>
          <cell r="I23">
            <v>188.93</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7"/>
      <sheetData sheetId="8">
        <row r="6">
          <cell r="D6">
            <v>145</v>
          </cell>
        </row>
        <row r="10">
          <cell r="H10">
            <v>0</v>
          </cell>
        </row>
        <row r="11">
          <cell r="H11">
            <v>0</v>
          </cell>
        </row>
        <row r="16">
          <cell r="H16">
            <v>0</v>
          </cell>
        </row>
        <row r="30">
          <cell r="H30">
            <v>-11.92</v>
          </cell>
        </row>
        <row r="31">
          <cell r="H31" t="str">
            <v>Sin información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sheetDataSet>
      <sheetData sheetId="0"/>
      <sheetData sheetId="1">
        <row r="3">
          <cell r="D3">
            <v>21067108</v>
          </cell>
          <cell r="L3">
            <v>20914543</v>
          </cell>
        </row>
        <row r="4">
          <cell r="D4">
            <v>0</v>
          </cell>
          <cell r="L4">
            <v>31546274</v>
          </cell>
        </row>
        <row r="5">
          <cell r="D5">
            <v>0</v>
          </cell>
          <cell r="L5">
            <v>18357876</v>
          </cell>
        </row>
        <row r="6">
          <cell r="D6">
            <v>0</v>
          </cell>
          <cell r="L6">
            <v>13188398</v>
          </cell>
        </row>
        <row r="7">
          <cell r="D7">
            <v>0</v>
          </cell>
          <cell r="L7">
            <v>0</v>
          </cell>
        </row>
        <row r="8">
          <cell r="D8">
            <v>0</v>
          </cell>
          <cell r="L8">
            <v>0</v>
          </cell>
        </row>
        <row r="9">
          <cell r="D9">
            <v>0</v>
          </cell>
          <cell r="L9">
            <v>0</v>
          </cell>
        </row>
        <row r="10">
          <cell r="D10">
            <v>636895</v>
          </cell>
          <cell r="L10">
            <v>0</v>
          </cell>
        </row>
        <row r="11">
          <cell r="D11">
            <v>0</v>
          </cell>
          <cell r="L11">
            <v>0</v>
          </cell>
        </row>
        <row r="12">
          <cell r="D12">
            <v>0</v>
          </cell>
          <cell r="L12">
            <v>-8959933</v>
          </cell>
        </row>
        <row r="13">
          <cell r="D13">
            <v>839297</v>
          </cell>
          <cell r="L13">
            <v>0</v>
          </cell>
        </row>
        <row r="14">
          <cell r="D14">
            <v>0</v>
          </cell>
          <cell r="L14">
            <v>-8959933</v>
          </cell>
        </row>
        <row r="15">
          <cell r="D15">
            <v>0</v>
          </cell>
          <cell r="L15">
            <v>-1671798</v>
          </cell>
        </row>
        <row r="16">
          <cell r="D16">
            <v>-202402</v>
          </cell>
          <cell r="L16">
            <v>0</v>
          </cell>
        </row>
        <row r="17">
          <cell r="D17">
            <v>0</v>
          </cell>
          <cell r="L17">
            <v>0</v>
          </cell>
        </row>
        <row r="18">
          <cell r="D18">
            <v>20430213</v>
          </cell>
          <cell r="L18">
            <v>0</v>
          </cell>
        </row>
        <row r="19">
          <cell r="D19">
            <v>25124472</v>
          </cell>
          <cell r="L19">
            <v>0</v>
          </cell>
        </row>
        <row r="20">
          <cell r="D20">
            <v>18210736</v>
          </cell>
          <cell r="L20">
            <v>0</v>
          </cell>
        </row>
        <row r="21">
          <cell r="D21">
            <v>2019869</v>
          </cell>
          <cell r="L21">
            <v>0</v>
          </cell>
        </row>
        <row r="22">
          <cell r="D22">
            <v>3539849</v>
          </cell>
          <cell r="L22">
            <v>0</v>
          </cell>
        </row>
        <row r="23">
          <cell r="D23">
            <v>-28464713</v>
          </cell>
          <cell r="L23">
            <v>0</v>
          </cell>
        </row>
        <row r="24">
          <cell r="D24">
            <v>0</v>
          </cell>
          <cell r="L24">
            <v>0</v>
          </cell>
        </row>
        <row r="25">
          <cell r="D25">
            <v>0</v>
          </cell>
          <cell r="L25">
            <v>0</v>
          </cell>
        </row>
        <row r="26">
          <cell r="D26">
            <v>0</v>
          </cell>
          <cell r="L26">
            <v>0</v>
          </cell>
        </row>
        <row r="27">
          <cell r="D27">
            <v>0</v>
          </cell>
          <cell r="L27">
            <v>0</v>
          </cell>
        </row>
        <row r="28">
          <cell r="D28">
            <v>0</v>
          </cell>
          <cell r="L28">
            <v>0</v>
          </cell>
        </row>
        <row r="29">
          <cell r="D29">
            <v>0</v>
          </cell>
          <cell r="L29">
            <v>0</v>
          </cell>
        </row>
        <row r="30">
          <cell r="D30">
            <v>0</v>
          </cell>
        </row>
        <row r="31">
          <cell r="D31">
            <v>0</v>
          </cell>
          <cell r="L31">
            <v>5454994</v>
          </cell>
        </row>
        <row r="32">
          <cell r="D32">
            <v>5302429</v>
          </cell>
          <cell r="L32">
            <v>0</v>
          </cell>
        </row>
        <row r="33">
          <cell r="D33">
            <v>83041</v>
          </cell>
          <cell r="L33">
            <v>0</v>
          </cell>
        </row>
        <row r="34">
          <cell r="D34">
            <v>0</v>
          </cell>
          <cell r="L34">
            <v>0</v>
          </cell>
        </row>
        <row r="35">
          <cell r="D35">
            <v>83041</v>
          </cell>
          <cell r="L35">
            <v>0</v>
          </cell>
        </row>
        <row r="36">
          <cell r="D36">
            <v>0</v>
          </cell>
          <cell r="L36">
            <v>0</v>
          </cell>
        </row>
        <row r="37">
          <cell r="D37">
            <v>0</v>
          </cell>
          <cell r="L37">
            <v>0</v>
          </cell>
        </row>
        <row r="38">
          <cell r="D38">
            <v>0</v>
          </cell>
          <cell r="L38">
            <v>0</v>
          </cell>
        </row>
        <row r="39">
          <cell r="D39">
            <v>0</v>
          </cell>
          <cell r="L39">
            <v>0</v>
          </cell>
        </row>
        <row r="40">
          <cell r="D40">
            <v>400870</v>
          </cell>
          <cell r="L40">
            <v>5454994</v>
          </cell>
        </row>
        <row r="41">
          <cell r="D41">
            <v>386220</v>
          </cell>
          <cell r="L41">
            <v>790216</v>
          </cell>
        </row>
        <row r="42">
          <cell r="D42">
            <v>14650</v>
          </cell>
          <cell r="L42">
            <v>134</v>
          </cell>
        </row>
        <row r="43">
          <cell r="D43">
            <v>0</v>
          </cell>
          <cell r="L43">
            <v>0</v>
          </cell>
        </row>
        <row r="44">
          <cell r="D44">
            <v>0</v>
          </cell>
          <cell r="L44">
            <v>2287950</v>
          </cell>
        </row>
        <row r="45">
          <cell r="D45">
            <v>0</v>
          </cell>
          <cell r="L45">
            <v>2376694</v>
          </cell>
        </row>
        <row r="46">
          <cell r="D46">
            <v>0</v>
          </cell>
          <cell r="L46">
            <v>0</v>
          </cell>
        </row>
        <row r="47">
          <cell r="D47">
            <v>601</v>
          </cell>
          <cell r="L47">
            <v>0</v>
          </cell>
        </row>
        <row r="48">
          <cell r="D48">
            <v>0</v>
          </cell>
          <cell r="L48">
            <v>0</v>
          </cell>
        </row>
        <row r="49">
          <cell r="D49">
            <v>601</v>
          </cell>
          <cell r="L49">
            <v>0</v>
          </cell>
        </row>
        <row r="50">
          <cell r="D50">
            <v>0</v>
          </cell>
          <cell r="L50">
            <v>26369537</v>
          </cell>
        </row>
        <row r="51">
          <cell r="D51">
            <v>0</v>
          </cell>
        </row>
        <row r="52">
          <cell r="D52">
            <v>4817917</v>
          </cell>
        </row>
        <row r="53">
          <cell r="D53">
            <v>0</v>
          </cell>
        </row>
        <row r="54">
          <cell r="D54">
            <v>26369537</v>
          </cell>
        </row>
      </sheetData>
      <sheetData sheetId="2">
        <row r="4">
          <cell r="D4">
            <v>0</v>
          </cell>
          <cell r="L4">
            <v>0</v>
          </cell>
        </row>
        <row r="5">
          <cell r="D5">
            <v>1393382</v>
          </cell>
        </row>
        <row r="8">
          <cell r="L8">
            <v>0</v>
          </cell>
        </row>
        <row r="10">
          <cell r="D10">
            <v>10198435</v>
          </cell>
          <cell r="L10">
            <v>0</v>
          </cell>
        </row>
        <row r="11">
          <cell r="D11">
            <v>7963131</v>
          </cell>
          <cell r="L11">
            <v>65184</v>
          </cell>
        </row>
        <row r="12">
          <cell r="D12">
            <v>2235304</v>
          </cell>
          <cell r="L12">
            <v>0</v>
          </cell>
        </row>
        <row r="13">
          <cell r="D13">
            <v>0</v>
          </cell>
          <cell r="L13">
            <v>156308</v>
          </cell>
        </row>
        <row r="14">
          <cell r="D14">
            <v>1587836</v>
          </cell>
          <cell r="L14">
            <v>156308</v>
          </cell>
        </row>
        <row r="15">
          <cell r="D15">
            <v>0</v>
          </cell>
          <cell r="L15">
            <v>0</v>
          </cell>
        </row>
        <row r="16">
          <cell r="L16">
            <v>0</v>
          </cell>
        </row>
        <row r="17">
          <cell r="L17">
            <v>0</v>
          </cell>
        </row>
        <row r="18">
          <cell r="D18">
            <v>2039062</v>
          </cell>
          <cell r="L18">
            <v>980</v>
          </cell>
        </row>
        <row r="19">
          <cell r="D19">
            <v>1986599</v>
          </cell>
        </row>
        <row r="20">
          <cell r="D20">
            <v>52463</v>
          </cell>
        </row>
        <row r="21">
          <cell r="D21">
            <v>0</v>
          </cell>
          <cell r="L21">
            <v>0</v>
          </cell>
        </row>
        <row r="22">
          <cell r="D22">
            <v>1234</v>
          </cell>
        </row>
        <row r="23">
          <cell r="L23">
            <v>0</v>
          </cell>
        </row>
        <row r="24">
          <cell r="L24">
            <v>8032402</v>
          </cell>
        </row>
        <row r="25">
          <cell r="D25">
            <v>0</v>
          </cell>
          <cell r="L25">
            <v>0</v>
          </cell>
        </row>
        <row r="26">
          <cell r="D26">
            <v>0</v>
          </cell>
          <cell r="L26">
            <v>5837947</v>
          </cell>
        </row>
        <row r="27">
          <cell r="L27">
            <v>309</v>
          </cell>
        </row>
        <row r="28">
          <cell r="D28">
            <v>533910</v>
          </cell>
          <cell r="L28">
            <v>0</v>
          </cell>
        </row>
        <row r="29">
          <cell r="D29">
            <v>0</v>
          </cell>
          <cell r="L29">
            <v>0</v>
          </cell>
        </row>
        <row r="30">
          <cell r="D30">
            <v>0</v>
          </cell>
          <cell r="L30">
            <v>0</v>
          </cell>
        </row>
        <row r="31">
          <cell r="D31">
            <v>0</v>
          </cell>
          <cell r="L31">
            <v>309</v>
          </cell>
        </row>
        <row r="32">
          <cell r="D32">
            <v>11069</v>
          </cell>
        </row>
        <row r="33">
          <cell r="D33">
            <v>11069</v>
          </cell>
        </row>
        <row r="34">
          <cell r="D34">
            <v>0</v>
          </cell>
        </row>
        <row r="35">
          <cell r="D35">
            <v>0</v>
          </cell>
        </row>
        <row r="36">
          <cell r="D36">
            <v>0</v>
          </cell>
        </row>
      </sheetData>
      <sheetData sheetId="3">
        <row r="5">
          <cell r="D5">
            <v>9517000</v>
          </cell>
          <cell r="E5">
            <v>169217</v>
          </cell>
          <cell r="F5">
            <v>9686217</v>
          </cell>
          <cell r="G5">
            <v>6881084</v>
          </cell>
          <cell r="H5">
            <v>6881084</v>
          </cell>
          <cell r="I5">
            <v>2805133</v>
          </cell>
          <cell r="J5">
            <v>6757417</v>
          </cell>
          <cell r="K5">
            <v>123667</v>
          </cell>
        </row>
        <row r="6">
          <cell r="D6">
            <v>1785000</v>
          </cell>
          <cell r="E6">
            <v>-3150</v>
          </cell>
          <cell r="F6">
            <v>1781850</v>
          </cell>
          <cell r="G6">
            <v>1522897</v>
          </cell>
          <cell r="H6">
            <v>1522897</v>
          </cell>
          <cell r="I6">
            <v>258953</v>
          </cell>
          <cell r="J6">
            <v>1425081</v>
          </cell>
          <cell r="K6">
            <v>97816</v>
          </cell>
        </row>
        <row r="7">
          <cell r="D7">
            <v>20000</v>
          </cell>
          <cell r="E7">
            <v>0</v>
          </cell>
          <cell r="F7">
            <v>20000</v>
          </cell>
          <cell r="G7">
            <v>1234</v>
          </cell>
          <cell r="H7">
            <v>1234</v>
          </cell>
          <cell r="I7">
            <v>18766</v>
          </cell>
          <cell r="J7">
            <v>1234</v>
          </cell>
          <cell r="K7">
            <v>0</v>
          </cell>
        </row>
        <row r="8">
          <cell r="D8">
            <v>518700</v>
          </cell>
          <cell r="E8">
            <v>73473</v>
          </cell>
          <cell r="F8">
            <v>592173</v>
          </cell>
          <cell r="G8">
            <v>535567</v>
          </cell>
          <cell r="H8">
            <v>535567</v>
          </cell>
          <cell r="I8">
            <v>56606</v>
          </cell>
          <cell r="J8">
            <v>533665</v>
          </cell>
          <cell r="K8">
            <v>1902</v>
          </cell>
        </row>
        <row r="9">
          <cell r="D9">
            <v>0</v>
          </cell>
          <cell r="E9">
            <v>0</v>
          </cell>
          <cell r="F9">
            <v>0</v>
          </cell>
          <cell r="G9">
            <v>0</v>
          </cell>
          <cell r="H9">
            <v>0</v>
          </cell>
          <cell r="I9">
            <v>0</v>
          </cell>
          <cell r="J9">
            <v>0</v>
          </cell>
          <cell r="K9">
            <v>0</v>
          </cell>
        </row>
        <row r="10">
          <cell r="D10">
            <v>4690400</v>
          </cell>
          <cell r="E10">
            <v>1177004</v>
          </cell>
          <cell r="F10">
            <v>5867404</v>
          </cell>
          <cell r="G10">
            <v>5151846</v>
          </cell>
          <cell r="H10">
            <v>5151846</v>
          </cell>
          <cell r="I10">
            <v>715558</v>
          </cell>
          <cell r="J10">
            <v>4583861</v>
          </cell>
          <cell r="K10">
            <v>567985</v>
          </cell>
        </row>
        <row r="11">
          <cell r="D11">
            <v>0</v>
          </cell>
          <cell r="E11">
            <v>0</v>
          </cell>
          <cell r="F11">
            <v>0</v>
          </cell>
          <cell r="G11">
            <v>0</v>
          </cell>
          <cell r="H11">
            <v>0</v>
          </cell>
          <cell r="I11">
            <v>0</v>
          </cell>
          <cell r="J11">
            <v>0</v>
          </cell>
          <cell r="K11">
            <v>0</v>
          </cell>
        </row>
        <row r="12">
          <cell r="D12">
            <v>0</v>
          </cell>
          <cell r="E12">
            <v>0</v>
          </cell>
          <cell r="F12">
            <v>0</v>
          </cell>
          <cell r="G12">
            <v>0</v>
          </cell>
          <cell r="H12">
            <v>0</v>
          </cell>
          <cell r="I12">
            <v>0</v>
          </cell>
          <cell r="J12">
            <v>0</v>
          </cell>
          <cell r="K12">
            <v>0</v>
          </cell>
        </row>
        <row r="13">
          <cell r="D13">
            <v>0</v>
          </cell>
          <cell r="E13">
            <v>0</v>
          </cell>
          <cell r="F13">
            <v>0</v>
          </cell>
          <cell r="G13">
            <v>0</v>
          </cell>
          <cell r="H13">
            <v>0</v>
          </cell>
          <cell r="I13">
            <v>0</v>
          </cell>
          <cell r="J13">
            <v>0</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0</v>
          </cell>
          <cell r="E22">
            <v>0</v>
          </cell>
          <cell r="F22">
            <v>0</v>
          </cell>
          <cell r="G22">
            <v>65184</v>
          </cell>
          <cell r="H22">
            <v>65184</v>
          </cell>
          <cell r="I22">
            <v>0</v>
          </cell>
          <cell r="J22">
            <v>0</v>
          </cell>
        </row>
        <row r="23">
          <cell r="D23">
            <v>11840700</v>
          </cell>
          <cell r="E23">
            <v>238790</v>
          </cell>
          <cell r="F23">
            <v>12079490</v>
          </cell>
          <cell r="G23">
            <v>8051005</v>
          </cell>
          <cell r="H23">
            <v>8051005</v>
          </cell>
          <cell r="I23">
            <v>0</v>
          </cell>
          <cell r="J23">
            <v>0</v>
          </cell>
        </row>
        <row r="24">
          <cell r="D24">
            <v>20000</v>
          </cell>
          <cell r="E24">
            <v>0</v>
          </cell>
          <cell r="F24">
            <v>20000</v>
          </cell>
          <cell r="G24">
            <v>157095</v>
          </cell>
          <cell r="H24">
            <v>70889</v>
          </cell>
          <cell r="I24">
            <v>0</v>
          </cell>
          <cell r="J24">
            <v>86206</v>
          </cell>
        </row>
        <row r="25">
          <cell r="D25">
            <v>0</v>
          </cell>
          <cell r="E25">
            <v>0</v>
          </cell>
          <cell r="F25">
            <v>0</v>
          </cell>
          <cell r="G25">
            <v>0</v>
          </cell>
          <cell r="H25">
            <v>0</v>
          </cell>
          <cell r="I25">
            <v>0</v>
          </cell>
          <cell r="J25">
            <v>0</v>
          </cell>
        </row>
        <row r="26">
          <cell r="D26">
            <v>4670400</v>
          </cell>
          <cell r="E26">
            <v>1177754</v>
          </cell>
          <cell r="F26">
            <v>5848154</v>
          </cell>
          <cell r="G26">
            <v>4352520</v>
          </cell>
          <cell r="H26">
            <v>4106747</v>
          </cell>
          <cell r="I26">
            <v>0</v>
          </cell>
          <cell r="J26">
            <v>245773</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sheetData>
      <sheetData sheetId="4">
        <row r="5">
          <cell r="D5">
            <v>0</v>
          </cell>
          <cell r="E5">
            <v>0</v>
          </cell>
        </row>
        <row r="6">
          <cell r="D6">
            <v>156114</v>
          </cell>
          <cell r="E6">
            <v>0</v>
          </cell>
        </row>
        <row r="8">
          <cell r="D8">
            <v>0</v>
          </cell>
          <cell r="E8">
            <v>0</v>
          </cell>
        </row>
        <row r="10">
          <cell r="F10">
            <v>0</v>
          </cell>
        </row>
        <row r="11">
          <cell r="F11">
            <v>0</v>
          </cell>
        </row>
        <row r="12">
          <cell r="F12">
            <v>3507585</v>
          </cell>
        </row>
      </sheetData>
      <sheetData sheetId="5">
        <row r="3">
          <cell r="D3">
            <v>-1975824</v>
          </cell>
        </row>
        <row r="4">
          <cell r="D4">
            <v>331979</v>
          </cell>
        </row>
        <row r="5">
          <cell r="D5">
            <v>54241</v>
          </cell>
        </row>
        <row r="6">
          <cell r="D6">
            <v>14650</v>
          </cell>
        </row>
        <row r="7">
          <cell r="D7">
            <v>0</v>
          </cell>
        </row>
        <row r="8">
          <cell r="D8">
            <v>0</v>
          </cell>
        </row>
        <row r="9">
          <cell r="D9">
            <v>2376694</v>
          </cell>
        </row>
        <row r="10">
          <cell r="D10">
            <v>3079454</v>
          </cell>
        </row>
        <row r="11">
          <cell r="D11">
            <v>791370</v>
          </cell>
        </row>
        <row r="12">
          <cell r="D12">
            <v>0</v>
          </cell>
        </row>
        <row r="13">
          <cell r="D13">
            <v>2288084</v>
          </cell>
        </row>
        <row r="14">
          <cell r="D14">
            <v>0</v>
          </cell>
        </row>
        <row r="15">
          <cell r="D15">
            <v>0</v>
          </cell>
        </row>
        <row r="16">
          <cell r="D16">
            <v>4817917</v>
          </cell>
        </row>
        <row r="17">
          <cell r="D17">
            <v>0</v>
          </cell>
        </row>
        <row r="18">
          <cell r="D18">
            <v>-237361</v>
          </cell>
        </row>
        <row r="19">
          <cell r="D19">
            <v>-237361</v>
          </cell>
        </row>
        <row r="23">
          <cell r="D23">
            <v>21703043</v>
          </cell>
        </row>
        <row r="24">
          <cell r="D24">
            <v>12293825</v>
          </cell>
        </row>
        <row r="25">
          <cell r="D25">
            <v>3265345</v>
          </cell>
        </row>
        <row r="26">
          <cell r="D26">
            <v>6143873</v>
          </cell>
        </row>
        <row r="27">
          <cell r="D27">
            <v>0</v>
          </cell>
        </row>
        <row r="28">
          <cell r="D28">
            <v>20687356</v>
          </cell>
        </row>
        <row r="29">
          <cell r="D29">
            <v>13301258</v>
          </cell>
        </row>
        <row r="30">
          <cell r="D30">
            <v>322623</v>
          </cell>
        </row>
        <row r="31">
          <cell r="D31">
            <v>7063475</v>
          </cell>
        </row>
        <row r="32">
          <cell r="D32">
            <v>0</v>
          </cell>
        </row>
        <row r="33">
          <cell r="D33">
            <v>1015687</v>
          </cell>
        </row>
        <row r="34">
          <cell r="D34">
            <v>3802230</v>
          </cell>
        </row>
        <row r="35">
          <cell r="D35">
            <v>4817917</v>
          </cell>
        </row>
      </sheetData>
      <sheetData sheetId="6">
        <row r="5">
          <cell r="D5">
            <v>105190</v>
          </cell>
          <cell r="E5">
            <v>0</v>
          </cell>
          <cell r="F5">
            <v>105190</v>
          </cell>
          <cell r="G5">
            <v>105190</v>
          </cell>
          <cell r="H5">
            <v>0</v>
          </cell>
        </row>
        <row r="6">
          <cell r="D6">
            <v>93333</v>
          </cell>
          <cell r="E6">
            <v>0</v>
          </cell>
          <cell r="F6">
            <v>93333</v>
          </cell>
          <cell r="G6">
            <v>93333</v>
          </cell>
          <cell r="H6">
            <v>0</v>
          </cell>
        </row>
        <row r="7">
          <cell r="D7">
            <v>0</v>
          </cell>
          <cell r="E7">
            <v>0</v>
          </cell>
          <cell r="F7">
            <v>0</v>
          </cell>
          <cell r="G7">
            <v>0</v>
          </cell>
          <cell r="H7">
            <v>0</v>
          </cell>
        </row>
        <row r="8">
          <cell r="D8">
            <v>2365</v>
          </cell>
          <cell r="E8">
            <v>0</v>
          </cell>
          <cell r="F8">
            <v>2365</v>
          </cell>
          <cell r="G8">
            <v>2365</v>
          </cell>
          <cell r="H8">
            <v>0</v>
          </cell>
        </row>
        <row r="9">
          <cell r="D9">
            <v>121735</v>
          </cell>
          <cell r="E9">
            <v>0</v>
          </cell>
          <cell r="F9">
            <v>121735</v>
          </cell>
          <cell r="G9">
            <v>121735</v>
          </cell>
          <cell r="H9">
            <v>0</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4447</v>
          </cell>
          <cell r="E21">
            <v>0</v>
          </cell>
          <cell r="F21">
            <v>0</v>
          </cell>
          <cell r="G21">
            <v>0</v>
          </cell>
          <cell r="H21">
            <v>4447</v>
          </cell>
          <cell r="I21">
            <v>4447</v>
          </cell>
          <cell r="J21">
            <v>0</v>
          </cell>
          <cell r="K21">
            <v>0</v>
          </cell>
          <cell r="L21">
            <v>0</v>
          </cell>
        </row>
        <row r="22">
          <cell r="D22">
            <v>358069</v>
          </cell>
          <cell r="E22">
            <v>0</v>
          </cell>
          <cell r="F22">
            <v>0</v>
          </cell>
          <cell r="G22">
            <v>0</v>
          </cell>
          <cell r="H22">
            <v>358069</v>
          </cell>
          <cell r="I22">
            <v>358069</v>
          </cell>
          <cell r="J22">
            <v>0</v>
          </cell>
          <cell r="K22">
            <v>0</v>
          </cell>
          <cell r="L22">
            <v>0</v>
          </cell>
        </row>
        <row r="23">
          <cell r="D23">
            <v>121172</v>
          </cell>
          <cell r="E23">
            <v>0</v>
          </cell>
          <cell r="F23">
            <v>0</v>
          </cell>
          <cell r="G23">
            <v>0</v>
          </cell>
          <cell r="H23">
            <v>121172</v>
          </cell>
          <cell r="I23">
            <v>121172</v>
          </cell>
          <cell r="J23">
            <v>0</v>
          </cell>
          <cell r="K23">
            <v>0</v>
          </cell>
          <cell r="L23">
            <v>0</v>
          </cell>
        </row>
        <row r="24">
          <cell r="D24">
            <v>0</v>
          </cell>
          <cell r="E24">
            <v>0</v>
          </cell>
          <cell r="F24">
            <v>0</v>
          </cell>
          <cell r="G24">
            <v>0</v>
          </cell>
          <cell r="H24">
            <v>0</v>
          </cell>
          <cell r="I24">
            <v>0</v>
          </cell>
          <cell r="J24">
            <v>0</v>
          </cell>
          <cell r="K24">
            <v>0</v>
          </cell>
          <cell r="L24">
            <v>0</v>
          </cell>
        </row>
        <row r="25">
          <cell r="D25">
            <v>2835898</v>
          </cell>
          <cell r="E25">
            <v>0</v>
          </cell>
          <cell r="F25">
            <v>0</v>
          </cell>
          <cell r="G25">
            <v>0</v>
          </cell>
          <cell r="H25">
            <v>2835898</v>
          </cell>
          <cell r="I25">
            <v>2781657</v>
          </cell>
          <cell r="J25">
            <v>0</v>
          </cell>
          <cell r="K25">
            <v>0</v>
          </cell>
          <cell r="L25">
            <v>54241</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7"/>
      <sheetData sheetId="8">
        <row r="6">
          <cell r="D6">
            <v>302</v>
          </cell>
        </row>
        <row r="10">
          <cell r="H10">
            <v>0</v>
          </cell>
        </row>
        <row r="11">
          <cell r="H11">
            <v>0</v>
          </cell>
        </row>
        <row r="16">
          <cell r="H16">
            <v>0</v>
          </cell>
        </row>
        <row r="30">
          <cell r="H30" t="str">
            <v>Sin información</v>
          </cell>
        </row>
        <row r="31">
          <cell r="H31" t="str">
            <v>Sin información</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sheetDataSet>
      <sheetData sheetId="0"/>
      <sheetData sheetId="1">
        <row r="3">
          <cell r="D3">
            <v>1145345.669999999</v>
          </cell>
          <cell r="L3">
            <v>1149043.3900000001</v>
          </cell>
        </row>
        <row r="4">
          <cell r="D4">
            <v>0</v>
          </cell>
          <cell r="L4">
            <v>1721364.18</v>
          </cell>
        </row>
        <row r="5">
          <cell r="D5">
            <v>0</v>
          </cell>
          <cell r="L5">
            <v>1721364.18</v>
          </cell>
        </row>
        <row r="6">
          <cell r="D6">
            <v>0</v>
          </cell>
          <cell r="L6">
            <v>0</v>
          </cell>
        </row>
        <row r="7">
          <cell r="D7">
            <v>0</v>
          </cell>
          <cell r="L7">
            <v>0</v>
          </cell>
        </row>
        <row r="8">
          <cell r="D8">
            <v>0</v>
          </cell>
          <cell r="L8">
            <v>0</v>
          </cell>
        </row>
        <row r="9">
          <cell r="D9">
            <v>0</v>
          </cell>
          <cell r="L9">
            <v>0</v>
          </cell>
        </row>
        <row r="10">
          <cell r="D10">
            <v>1114738.539999999</v>
          </cell>
          <cell r="L10">
            <v>0</v>
          </cell>
        </row>
        <row r="11">
          <cell r="D11">
            <v>0</v>
          </cell>
          <cell r="L11">
            <v>32280.06</v>
          </cell>
        </row>
        <row r="12">
          <cell r="D12">
            <v>0</v>
          </cell>
          <cell r="L12">
            <v>-281131.25</v>
          </cell>
        </row>
        <row r="13">
          <cell r="D13">
            <v>515857.26</v>
          </cell>
          <cell r="L13">
            <v>0</v>
          </cell>
        </row>
        <row r="14">
          <cell r="D14">
            <v>0</v>
          </cell>
          <cell r="L14">
            <v>-281131.25</v>
          </cell>
        </row>
        <row r="15">
          <cell r="D15">
            <v>0</v>
          </cell>
          <cell r="L15">
            <v>-323469.6</v>
          </cell>
        </row>
        <row r="16">
          <cell r="D16">
            <v>-8438099.64</v>
          </cell>
          <cell r="L16">
            <v>0</v>
          </cell>
        </row>
        <row r="17">
          <cell r="D17">
            <v>9036980.92</v>
          </cell>
          <cell r="L17">
            <v>0</v>
          </cell>
        </row>
        <row r="18">
          <cell r="D18">
            <v>30607.130000000005</v>
          </cell>
          <cell r="L18">
            <v>0</v>
          </cell>
        </row>
        <row r="19">
          <cell r="D19">
            <v>0</v>
          </cell>
          <cell r="L19">
            <v>0</v>
          </cell>
        </row>
        <row r="20">
          <cell r="D20">
            <v>0</v>
          </cell>
          <cell r="L20">
            <v>0</v>
          </cell>
        </row>
        <row r="21">
          <cell r="D21">
            <v>165122.72</v>
          </cell>
          <cell r="L21">
            <v>0</v>
          </cell>
        </row>
        <row r="22">
          <cell r="D22">
            <v>910421.75</v>
          </cell>
          <cell r="L22">
            <v>0</v>
          </cell>
        </row>
        <row r="23">
          <cell r="D23">
            <v>-1044937.34</v>
          </cell>
          <cell r="L23">
            <v>0</v>
          </cell>
        </row>
        <row r="24">
          <cell r="D24">
            <v>0</v>
          </cell>
          <cell r="L24">
            <v>0</v>
          </cell>
        </row>
        <row r="25">
          <cell r="D25">
            <v>0</v>
          </cell>
          <cell r="L25">
            <v>0</v>
          </cell>
        </row>
        <row r="26">
          <cell r="D26">
            <v>0</v>
          </cell>
          <cell r="L26">
            <v>0</v>
          </cell>
        </row>
        <row r="27">
          <cell r="D27">
            <v>0</v>
          </cell>
          <cell r="L27">
            <v>0</v>
          </cell>
        </row>
        <row r="28">
          <cell r="D28">
            <v>0</v>
          </cell>
          <cell r="L28">
            <v>0</v>
          </cell>
        </row>
        <row r="29">
          <cell r="D29">
            <v>0</v>
          </cell>
          <cell r="L29">
            <v>0</v>
          </cell>
        </row>
        <row r="30">
          <cell r="D30">
            <v>0</v>
          </cell>
        </row>
        <row r="31">
          <cell r="D31">
            <v>0</v>
          </cell>
          <cell r="L31">
            <v>444672.43</v>
          </cell>
        </row>
        <row r="32">
          <cell r="D32">
            <v>448370.1499999999</v>
          </cell>
          <cell r="L32">
            <v>0</v>
          </cell>
        </row>
        <row r="33">
          <cell r="D33">
            <v>3697.8</v>
          </cell>
          <cell r="L33">
            <v>0</v>
          </cell>
        </row>
        <row r="34">
          <cell r="D34">
            <v>0</v>
          </cell>
          <cell r="L34">
            <v>0</v>
          </cell>
        </row>
        <row r="35">
          <cell r="D35">
            <v>3697.8</v>
          </cell>
          <cell r="L35">
            <v>0</v>
          </cell>
        </row>
        <row r="36">
          <cell r="D36">
            <v>0</v>
          </cell>
          <cell r="L36">
            <v>0</v>
          </cell>
        </row>
        <row r="37">
          <cell r="D37">
            <v>0</v>
          </cell>
          <cell r="L37">
            <v>0</v>
          </cell>
        </row>
        <row r="38">
          <cell r="D38">
            <v>0</v>
          </cell>
          <cell r="L38">
            <v>0</v>
          </cell>
        </row>
        <row r="39">
          <cell r="D39">
            <v>0</v>
          </cell>
          <cell r="L39">
            <v>0</v>
          </cell>
        </row>
        <row r="40">
          <cell r="D40">
            <v>288536.87999999995</v>
          </cell>
          <cell r="L40">
            <v>444672.43</v>
          </cell>
        </row>
        <row r="41">
          <cell r="D41">
            <v>287388.67</v>
          </cell>
          <cell r="L41">
            <v>117664.82</v>
          </cell>
        </row>
        <row r="42">
          <cell r="D42">
            <v>145.1</v>
          </cell>
          <cell r="L42">
            <v>159.57</v>
          </cell>
        </row>
        <row r="43">
          <cell r="D43">
            <v>0</v>
          </cell>
          <cell r="L43">
            <v>0</v>
          </cell>
        </row>
        <row r="44">
          <cell r="D44">
            <v>0</v>
          </cell>
          <cell r="L44">
            <v>275163.31</v>
          </cell>
        </row>
        <row r="45">
          <cell r="D45">
            <v>1003.11</v>
          </cell>
          <cell r="L45">
            <v>51684.73</v>
          </cell>
        </row>
        <row r="46">
          <cell r="D46">
            <v>0</v>
          </cell>
          <cell r="L46">
            <v>0</v>
          </cell>
        </row>
        <row r="47">
          <cell r="D47">
            <v>0</v>
          </cell>
          <cell r="L47">
            <v>0</v>
          </cell>
        </row>
        <row r="48">
          <cell r="D48">
            <v>0</v>
          </cell>
          <cell r="L48">
            <v>0</v>
          </cell>
        </row>
        <row r="49">
          <cell r="D49">
            <v>0</v>
          </cell>
          <cell r="L49">
            <v>0</v>
          </cell>
        </row>
        <row r="50">
          <cell r="D50">
            <v>0</v>
          </cell>
          <cell r="L50">
            <v>1593715.82</v>
          </cell>
        </row>
        <row r="51">
          <cell r="D51">
            <v>0</v>
          </cell>
        </row>
        <row r="52">
          <cell r="D52">
            <v>156135.47</v>
          </cell>
        </row>
        <row r="53">
          <cell r="D53">
            <v>0</v>
          </cell>
        </row>
        <row r="54">
          <cell r="D54">
            <v>1593715.819999999</v>
          </cell>
        </row>
      </sheetData>
      <sheetData sheetId="2">
        <row r="4">
          <cell r="D4">
            <v>0</v>
          </cell>
          <cell r="L4">
            <v>0</v>
          </cell>
        </row>
        <row r="5">
          <cell r="D5">
            <v>223.18</v>
          </cell>
        </row>
        <row r="8">
          <cell r="L8">
            <v>0</v>
          </cell>
        </row>
        <row r="10">
          <cell r="D10">
            <v>1099008.79</v>
          </cell>
          <cell r="L10">
            <v>0</v>
          </cell>
        </row>
        <row r="11">
          <cell r="D11">
            <v>876810.06</v>
          </cell>
          <cell r="L11">
            <v>0</v>
          </cell>
        </row>
        <row r="12">
          <cell r="D12">
            <v>222198.73</v>
          </cell>
          <cell r="L12">
            <v>0</v>
          </cell>
        </row>
        <row r="13">
          <cell r="D13">
            <v>0</v>
          </cell>
          <cell r="L13">
            <v>0</v>
          </cell>
        </row>
        <row r="14">
          <cell r="D14">
            <v>336845.3</v>
          </cell>
          <cell r="L14">
            <v>0</v>
          </cell>
        </row>
        <row r="15">
          <cell r="D15">
            <v>0</v>
          </cell>
          <cell r="L15">
            <v>0</v>
          </cell>
        </row>
        <row r="16">
          <cell r="L16">
            <v>0</v>
          </cell>
        </row>
        <row r="17">
          <cell r="L17">
            <v>0</v>
          </cell>
        </row>
        <row r="18">
          <cell r="D18">
            <v>33692.979999999996</v>
          </cell>
          <cell r="L18">
            <v>0</v>
          </cell>
        </row>
        <row r="19">
          <cell r="D19">
            <v>33482.77</v>
          </cell>
        </row>
        <row r="20">
          <cell r="D20">
            <v>210.21</v>
          </cell>
        </row>
        <row r="21">
          <cell r="D21">
            <v>0</v>
          </cell>
          <cell r="L21">
            <v>0</v>
          </cell>
        </row>
        <row r="22">
          <cell r="D22">
            <v>0</v>
          </cell>
        </row>
        <row r="23">
          <cell r="L23">
            <v>1208900.68</v>
          </cell>
        </row>
        <row r="24">
          <cell r="L24">
            <v>0</v>
          </cell>
        </row>
        <row r="25">
          <cell r="D25">
            <v>0</v>
          </cell>
          <cell r="L25">
            <v>106164.31</v>
          </cell>
        </row>
        <row r="26">
          <cell r="D26">
            <v>0</v>
          </cell>
          <cell r="L26">
            <v>0</v>
          </cell>
        </row>
        <row r="27">
          <cell r="L27">
            <v>1227.94</v>
          </cell>
        </row>
        <row r="28">
          <cell r="D28">
            <v>0</v>
          </cell>
          <cell r="L28">
            <v>1227.94</v>
          </cell>
        </row>
        <row r="29">
          <cell r="D29">
            <v>77426.85</v>
          </cell>
          <cell r="L29">
            <v>0</v>
          </cell>
        </row>
        <row r="30">
          <cell r="D30">
            <v>0</v>
          </cell>
          <cell r="L30">
            <v>0</v>
          </cell>
        </row>
        <row r="31">
          <cell r="D31">
            <v>0</v>
          </cell>
          <cell r="L31">
            <v>0</v>
          </cell>
        </row>
        <row r="32">
          <cell r="D32">
            <v>92565.43000000001</v>
          </cell>
        </row>
        <row r="33">
          <cell r="D33">
            <v>92565.38</v>
          </cell>
        </row>
        <row r="34">
          <cell r="D34">
            <v>0</v>
          </cell>
        </row>
        <row r="35">
          <cell r="D35">
            <v>0.05</v>
          </cell>
        </row>
        <row r="36">
          <cell r="D36">
            <v>0</v>
          </cell>
        </row>
      </sheetData>
      <sheetData sheetId="3">
        <row r="5">
          <cell r="D5">
            <v>1129800</v>
          </cell>
          <cell r="E5">
            <v>40439.5</v>
          </cell>
          <cell r="F5">
            <v>1170239.5</v>
          </cell>
          <cell r="G5">
            <v>1099008.79</v>
          </cell>
          <cell r="H5">
            <v>1099008.79</v>
          </cell>
          <cell r="I5">
            <v>71230.70999999996</v>
          </cell>
          <cell r="J5">
            <v>1081060.62</v>
          </cell>
          <cell r="K5">
            <v>17948.169999999925</v>
          </cell>
        </row>
        <row r="6">
          <cell r="D6">
            <v>50270</v>
          </cell>
          <cell r="E6">
            <v>0</v>
          </cell>
          <cell r="F6">
            <v>50270</v>
          </cell>
          <cell r="G6">
            <v>33692.98</v>
          </cell>
          <cell r="H6">
            <v>33692.98</v>
          </cell>
          <cell r="I6">
            <v>16577.019999999997</v>
          </cell>
          <cell r="J6">
            <v>25417.6</v>
          </cell>
          <cell r="K6">
            <v>8275.380000000005</v>
          </cell>
        </row>
        <row r="7">
          <cell r="D7">
            <v>0</v>
          </cell>
          <cell r="E7">
            <v>0</v>
          </cell>
          <cell r="F7">
            <v>0</v>
          </cell>
          <cell r="G7">
            <v>0</v>
          </cell>
          <cell r="H7">
            <v>0</v>
          </cell>
          <cell r="I7">
            <v>0</v>
          </cell>
          <cell r="J7">
            <v>0</v>
          </cell>
          <cell r="K7">
            <v>0</v>
          </cell>
        </row>
        <row r="8">
          <cell r="D8">
            <v>172250</v>
          </cell>
          <cell r="E8">
            <v>0</v>
          </cell>
          <cell r="F8">
            <v>172250</v>
          </cell>
          <cell r="G8">
            <v>77426.85</v>
          </cell>
          <cell r="H8">
            <v>77426.85</v>
          </cell>
          <cell r="I8">
            <v>94823.15</v>
          </cell>
          <cell r="J8">
            <v>74222.05</v>
          </cell>
          <cell r="K8">
            <v>3204.800000000003</v>
          </cell>
        </row>
        <row r="9">
          <cell r="D9">
            <v>0</v>
          </cell>
          <cell r="E9">
            <v>0</v>
          </cell>
          <cell r="F9">
            <v>0</v>
          </cell>
          <cell r="G9">
            <v>0</v>
          </cell>
          <cell r="H9">
            <v>0</v>
          </cell>
          <cell r="I9">
            <v>0</v>
          </cell>
          <cell r="J9">
            <v>0</v>
          </cell>
          <cell r="K9">
            <v>0</v>
          </cell>
        </row>
        <row r="10">
          <cell r="D10">
            <v>150000</v>
          </cell>
          <cell r="E10">
            <v>0</v>
          </cell>
          <cell r="F10">
            <v>150000</v>
          </cell>
          <cell r="G10">
            <v>106164.31</v>
          </cell>
          <cell r="H10">
            <v>106164.31</v>
          </cell>
          <cell r="I10">
            <v>43835.69</v>
          </cell>
          <cell r="J10">
            <v>17927.84</v>
          </cell>
          <cell r="K10">
            <v>88236.47</v>
          </cell>
        </row>
        <row r="11">
          <cell r="D11">
            <v>0</v>
          </cell>
          <cell r="E11">
            <v>0</v>
          </cell>
          <cell r="F11">
            <v>0</v>
          </cell>
          <cell r="G11">
            <v>0</v>
          </cell>
          <cell r="H11">
            <v>0</v>
          </cell>
          <cell r="I11">
            <v>0</v>
          </cell>
          <cell r="J11">
            <v>0</v>
          </cell>
          <cell r="K11">
            <v>0</v>
          </cell>
        </row>
        <row r="12">
          <cell r="D12">
            <v>0</v>
          </cell>
          <cell r="E12">
            <v>0</v>
          </cell>
          <cell r="F12">
            <v>0</v>
          </cell>
          <cell r="G12">
            <v>0</v>
          </cell>
          <cell r="H12">
            <v>0</v>
          </cell>
          <cell r="I12">
            <v>0</v>
          </cell>
          <cell r="J12">
            <v>0</v>
          </cell>
          <cell r="K12">
            <v>0</v>
          </cell>
        </row>
        <row r="13">
          <cell r="D13">
            <v>0</v>
          </cell>
          <cell r="E13">
            <v>0</v>
          </cell>
          <cell r="F13">
            <v>0</v>
          </cell>
          <cell r="G13">
            <v>0</v>
          </cell>
          <cell r="H13">
            <v>0</v>
          </cell>
          <cell r="I13">
            <v>0</v>
          </cell>
          <cell r="J13">
            <v>0</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1500</v>
          </cell>
          <cell r="E22">
            <v>0</v>
          </cell>
          <cell r="F22">
            <v>1500</v>
          </cell>
          <cell r="G22">
            <v>1227.94</v>
          </cell>
          <cell r="H22">
            <v>1212.8</v>
          </cell>
          <cell r="I22">
            <v>0</v>
          </cell>
          <cell r="J22">
            <v>15.1400000000001</v>
          </cell>
        </row>
        <row r="23">
          <cell r="D23">
            <v>1350820</v>
          </cell>
          <cell r="E23">
            <v>40439.5</v>
          </cell>
          <cell r="F23">
            <v>1391259.5</v>
          </cell>
          <cell r="G23">
            <v>1391259.5</v>
          </cell>
          <cell r="H23">
            <v>1098498.97</v>
          </cell>
          <cell r="I23">
            <v>0</v>
          </cell>
          <cell r="J23">
            <v>292760.53</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150000</v>
          </cell>
          <cell r="E26">
            <v>0</v>
          </cell>
          <cell r="F26">
            <v>150000</v>
          </cell>
          <cell r="G26">
            <v>150000</v>
          </cell>
          <cell r="H26">
            <v>155387</v>
          </cell>
          <cell r="I26">
            <v>0</v>
          </cell>
          <cell r="J26">
            <v>-5387</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sheetData>
      <sheetData sheetId="4">
        <row r="5">
          <cell r="D5">
            <v>0</v>
          </cell>
          <cell r="E5">
            <v>0</v>
          </cell>
        </row>
        <row r="6">
          <cell r="D6">
            <v>0</v>
          </cell>
          <cell r="E6">
            <v>0</v>
          </cell>
        </row>
        <row r="8">
          <cell r="D8">
            <v>0</v>
          </cell>
          <cell r="E8">
            <v>0</v>
          </cell>
        </row>
        <row r="10">
          <cell r="F10">
            <v>0</v>
          </cell>
        </row>
        <row r="11">
          <cell r="F11">
            <v>0</v>
          </cell>
        </row>
        <row r="12">
          <cell r="F12">
            <v>0</v>
          </cell>
        </row>
      </sheetData>
      <sheetData sheetId="5">
        <row r="3">
          <cell r="D3">
            <v>236150.97999999995</v>
          </cell>
        </row>
        <row r="4">
          <cell r="D4">
            <v>287388.67</v>
          </cell>
        </row>
        <row r="5">
          <cell r="D5">
            <v>301.94</v>
          </cell>
        </row>
        <row r="6">
          <cell r="D6">
            <v>145.1</v>
          </cell>
        </row>
        <row r="7">
          <cell r="D7">
            <v>0</v>
          </cell>
        </row>
        <row r="8">
          <cell r="D8">
            <v>0</v>
          </cell>
        </row>
        <row r="9">
          <cell r="D9">
            <v>51684.73</v>
          </cell>
        </row>
        <row r="10">
          <cell r="D10">
            <v>166092.02</v>
          </cell>
        </row>
        <row r="11">
          <cell r="D11">
            <v>117664.82</v>
          </cell>
        </row>
        <row r="12">
          <cell r="D12">
            <v>0</v>
          </cell>
        </row>
        <row r="13">
          <cell r="D13">
            <v>49128.37</v>
          </cell>
        </row>
        <row r="14">
          <cell r="D14">
            <v>0</v>
          </cell>
        </row>
        <row r="15">
          <cell r="D15">
            <v>701.17</v>
          </cell>
        </row>
        <row r="16">
          <cell r="D16">
            <v>156135.47</v>
          </cell>
        </row>
        <row r="17">
          <cell r="D17">
            <v>0</v>
          </cell>
        </row>
        <row r="18">
          <cell r="D18">
            <v>226194.43</v>
          </cell>
        </row>
        <row r="19">
          <cell r="D19">
            <v>226194.42999999996</v>
          </cell>
        </row>
        <row r="23">
          <cell r="D23">
            <v>1936771.6</v>
          </cell>
        </row>
        <row r="24">
          <cell r="D24">
            <v>1255098.77</v>
          </cell>
        </row>
        <row r="25">
          <cell r="D25">
            <v>258445.49</v>
          </cell>
        </row>
        <row r="26">
          <cell r="D26">
            <v>423227.34</v>
          </cell>
        </row>
        <row r="27">
          <cell r="D27">
            <v>0</v>
          </cell>
        </row>
        <row r="28">
          <cell r="D28">
            <v>1901893.4900000002</v>
          </cell>
        </row>
        <row r="29">
          <cell r="D29">
            <v>1198628.11</v>
          </cell>
        </row>
        <row r="30">
          <cell r="D30">
            <v>101658.84</v>
          </cell>
        </row>
        <row r="31">
          <cell r="D31">
            <v>601606.54</v>
          </cell>
        </row>
        <row r="32">
          <cell r="D32">
            <v>0</v>
          </cell>
        </row>
        <row r="33">
          <cell r="D33">
            <v>34878.10999999987</v>
          </cell>
        </row>
        <row r="34">
          <cell r="D34">
            <v>121257.36</v>
          </cell>
        </row>
        <row r="35">
          <cell r="D35">
            <v>156135.46999999986</v>
          </cell>
        </row>
      </sheetData>
      <sheetData sheetId="6">
        <row r="5">
          <cell r="D5">
            <v>14115.26</v>
          </cell>
          <cell r="E5">
            <v>0</v>
          </cell>
          <cell r="F5">
            <v>14115.26</v>
          </cell>
          <cell r="G5">
            <v>14115.26</v>
          </cell>
          <cell r="H5">
            <v>0</v>
          </cell>
        </row>
        <row r="6">
          <cell r="D6">
            <v>2587.45</v>
          </cell>
          <cell r="E6">
            <v>0</v>
          </cell>
          <cell r="F6">
            <v>2587.45</v>
          </cell>
          <cell r="G6">
            <v>2587.45</v>
          </cell>
          <cell r="H6">
            <v>0</v>
          </cell>
        </row>
        <row r="7">
          <cell r="D7">
            <v>0</v>
          </cell>
          <cell r="E7">
            <v>0</v>
          </cell>
          <cell r="F7">
            <v>0</v>
          </cell>
          <cell r="G7">
            <v>0</v>
          </cell>
          <cell r="H7">
            <v>0</v>
          </cell>
        </row>
        <row r="8">
          <cell r="D8">
            <v>2843.13</v>
          </cell>
          <cell r="E8">
            <v>0</v>
          </cell>
          <cell r="F8">
            <v>2843.13</v>
          </cell>
          <cell r="G8">
            <v>2843.13</v>
          </cell>
          <cell r="H8">
            <v>0</v>
          </cell>
        </row>
        <row r="9">
          <cell r="D9">
            <v>82113</v>
          </cell>
          <cell r="E9">
            <v>0</v>
          </cell>
          <cell r="F9">
            <v>82113</v>
          </cell>
          <cell r="G9">
            <v>82113</v>
          </cell>
          <cell r="H9">
            <v>0</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318.76</v>
          </cell>
          <cell r="E21">
            <v>0</v>
          </cell>
          <cell r="F21">
            <v>0</v>
          </cell>
          <cell r="G21">
            <v>0</v>
          </cell>
          <cell r="H21">
            <v>318.76</v>
          </cell>
          <cell r="I21">
            <v>16.82</v>
          </cell>
          <cell r="J21">
            <v>0</v>
          </cell>
          <cell r="K21">
            <v>0</v>
          </cell>
          <cell r="L21">
            <v>301.94</v>
          </cell>
        </row>
        <row r="22">
          <cell r="D22">
            <v>195928.67</v>
          </cell>
          <cell r="E22">
            <v>0</v>
          </cell>
          <cell r="F22">
            <v>0</v>
          </cell>
          <cell r="G22">
            <v>0</v>
          </cell>
          <cell r="H22">
            <v>195928.67</v>
          </cell>
          <cell r="I22">
            <v>195928.67</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62500</v>
          </cell>
          <cell r="E25">
            <v>0</v>
          </cell>
          <cell r="F25">
            <v>0</v>
          </cell>
          <cell r="G25">
            <v>0</v>
          </cell>
          <cell r="H25">
            <v>62500</v>
          </cell>
          <cell r="I25">
            <v>62500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7"/>
      <sheetData sheetId="8">
        <row r="6">
          <cell r="D6">
            <v>24</v>
          </cell>
        </row>
        <row r="10">
          <cell r="H10">
            <v>0</v>
          </cell>
        </row>
        <row r="11">
          <cell r="H11">
            <v>0</v>
          </cell>
        </row>
        <row r="16">
          <cell r="H16">
            <v>0</v>
          </cell>
        </row>
        <row r="30">
          <cell r="H30">
            <v>-15.01</v>
          </cell>
        </row>
        <row r="31">
          <cell r="H31">
            <v>61.2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sheetDataSet>
      <sheetData sheetId="0"/>
      <sheetData sheetId="1">
        <row r="3">
          <cell r="D3">
            <v>36022.540000000154</v>
          </cell>
          <cell r="L3">
            <v>59530338.69</v>
          </cell>
        </row>
        <row r="4">
          <cell r="D4">
            <v>30943.31</v>
          </cell>
          <cell r="L4">
            <v>-21077707.83</v>
          </cell>
        </row>
        <row r="5">
          <cell r="D5">
            <v>0</v>
          </cell>
          <cell r="L5">
            <v>0</v>
          </cell>
        </row>
        <row r="6">
          <cell r="D6">
            <v>30943.31</v>
          </cell>
          <cell r="L6">
            <v>0</v>
          </cell>
        </row>
        <row r="7">
          <cell r="D7">
            <v>0</v>
          </cell>
          <cell r="L7">
            <v>0</v>
          </cell>
        </row>
        <row r="8">
          <cell r="D8">
            <v>0</v>
          </cell>
          <cell r="L8">
            <v>0</v>
          </cell>
        </row>
        <row r="9">
          <cell r="D9">
            <v>0</v>
          </cell>
          <cell r="L9">
            <v>0</v>
          </cell>
        </row>
        <row r="10">
          <cell r="D10">
            <v>626.410000000149</v>
          </cell>
          <cell r="L10">
            <v>-21077707.83</v>
          </cell>
        </row>
        <row r="11">
          <cell r="D11">
            <v>0</v>
          </cell>
          <cell r="L11">
            <v>0</v>
          </cell>
        </row>
        <row r="12">
          <cell r="D12">
            <v>0</v>
          </cell>
          <cell r="L12">
            <v>74354983.13</v>
          </cell>
        </row>
        <row r="13">
          <cell r="D13">
            <v>1591829.56</v>
          </cell>
          <cell r="L13">
            <v>98396073.21</v>
          </cell>
        </row>
        <row r="14">
          <cell r="D14">
            <v>0</v>
          </cell>
          <cell r="L14">
            <v>-24041090.08</v>
          </cell>
        </row>
        <row r="15">
          <cell r="D15">
            <v>0</v>
          </cell>
          <cell r="L15">
            <v>6253063.39</v>
          </cell>
        </row>
        <row r="16">
          <cell r="D16">
            <v>-1591203.15</v>
          </cell>
          <cell r="L16">
            <v>0</v>
          </cell>
        </row>
        <row r="17">
          <cell r="D17">
            <v>0</v>
          </cell>
          <cell r="L17">
            <v>3398771.23</v>
          </cell>
        </row>
        <row r="18">
          <cell r="D18">
            <v>4452.82</v>
          </cell>
          <cell r="L18">
            <v>0</v>
          </cell>
        </row>
        <row r="19">
          <cell r="D19">
            <v>0</v>
          </cell>
          <cell r="L19">
            <v>0</v>
          </cell>
        </row>
        <row r="20">
          <cell r="D20">
            <v>0</v>
          </cell>
          <cell r="L20">
            <v>0</v>
          </cell>
        </row>
        <row r="21">
          <cell r="D21">
            <v>6326.26</v>
          </cell>
          <cell r="L21">
            <v>0</v>
          </cell>
        </row>
        <row r="22">
          <cell r="D22">
            <v>0</v>
          </cell>
          <cell r="L22">
            <v>0</v>
          </cell>
        </row>
        <row r="23">
          <cell r="D23">
            <v>-1873.44</v>
          </cell>
          <cell r="L23">
            <v>0</v>
          </cell>
        </row>
        <row r="24">
          <cell r="D24">
            <v>0</v>
          </cell>
          <cell r="L24">
            <v>0</v>
          </cell>
        </row>
        <row r="25">
          <cell r="D25">
            <v>0</v>
          </cell>
          <cell r="L25">
            <v>0</v>
          </cell>
        </row>
        <row r="26">
          <cell r="D26">
            <v>0</v>
          </cell>
          <cell r="L26">
            <v>0</v>
          </cell>
        </row>
        <row r="27">
          <cell r="D27">
            <v>0</v>
          </cell>
          <cell r="L27">
            <v>0</v>
          </cell>
        </row>
        <row r="28">
          <cell r="D28">
            <v>0</v>
          </cell>
          <cell r="L28">
            <v>0</v>
          </cell>
        </row>
        <row r="29">
          <cell r="D29">
            <v>0</v>
          </cell>
          <cell r="L29">
            <v>0</v>
          </cell>
        </row>
        <row r="30">
          <cell r="D30">
            <v>0</v>
          </cell>
        </row>
        <row r="31">
          <cell r="D31">
            <v>0</v>
          </cell>
          <cell r="L31">
            <v>34271475.82</v>
          </cell>
        </row>
        <row r="32">
          <cell r="D32">
            <v>110257135.47999999</v>
          </cell>
          <cell r="L32">
            <v>0</v>
          </cell>
        </row>
        <row r="33">
          <cell r="D33">
            <v>0</v>
          </cell>
          <cell r="L33">
            <v>0</v>
          </cell>
        </row>
        <row r="34">
          <cell r="D34">
            <v>0</v>
          </cell>
          <cell r="L34">
            <v>0</v>
          </cell>
        </row>
        <row r="35">
          <cell r="D35">
            <v>0</v>
          </cell>
          <cell r="L35">
            <v>0</v>
          </cell>
        </row>
        <row r="36">
          <cell r="D36">
            <v>0</v>
          </cell>
          <cell r="L36">
            <v>0</v>
          </cell>
        </row>
        <row r="37">
          <cell r="D37">
            <v>0</v>
          </cell>
          <cell r="L37">
            <v>0</v>
          </cell>
        </row>
        <row r="38">
          <cell r="D38">
            <v>0</v>
          </cell>
          <cell r="L38">
            <v>0</v>
          </cell>
        </row>
        <row r="39">
          <cell r="D39">
            <v>0</v>
          </cell>
          <cell r="L39">
            <v>0</v>
          </cell>
        </row>
        <row r="40">
          <cell r="D40">
            <v>104514690.28999999</v>
          </cell>
          <cell r="L40">
            <v>34271475.82</v>
          </cell>
        </row>
        <row r="41">
          <cell r="D41">
            <v>102585998.37</v>
          </cell>
          <cell r="L41">
            <v>2202917.24</v>
          </cell>
        </row>
        <row r="42">
          <cell r="D42">
            <v>944.08</v>
          </cell>
          <cell r="L42">
            <v>1075517.07</v>
          </cell>
        </row>
        <row r="43">
          <cell r="D43">
            <v>1921542.21</v>
          </cell>
          <cell r="L43">
            <v>2128204.91</v>
          </cell>
        </row>
        <row r="44">
          <cell r="D44">
            <v>0</v>
          </cell>
          <cell r="L44">
            <v>21620248.44</v>
          </cell>
        </row>
        <row r="45">
          <cell r="D45">
            <v>6205.63</v>
          </cell>
          <cell r="L45">
            <v>6903314.09</v>
          </cell>
        </row>
        <row r="46">
          <cell r="D46">
            <v>0</v>
          </cell>
          <cell r="L46">
            <v>341274.07</v>
          </cell>
        </row>
        <row r="47">
          <cell r="D47">
            <v>-334715.22</v>
          </cell>
          <cell r="L47">
            <v>0</v>
          </cell>
        </row>
        <row r="48">
          <cell r="D48">
            <v>0</v>
          </cell>
          <cell r="L48">
            <v>13092572.28</v>
          </cell>
        </row>
        <row r="49">
          <cell r="D49">
            <v>0</v>
          </cell>
          <cell r="L49">
            <v>13092572.28</v>
          </cell>
        </row>
        <row r="50">
          <cell r="D50">
            <v>0</v>
          </cell>
          <cell r="L50">
            <v>110293158.02</v>
          </cell>
        </row>
        <row r="51">
          <cell r="D51">
            <v>-334715.22</v>
          </cell>
        </row>
        <row r="52">
          <cell r="D52">
            <v>6077160.41</v>
          </cell>
        </row>
        <row r="53">
          <cell r="D53">
            <v>0</v>
          </cell>
        </row>
        <row r="54">
          <cell r="D54">
            <v>110293158.02</v>
          </cell>
        </row>
      </sheetData>
      <sheetData sheetId="2">
        <row r="4">
          <cell r="D4">
            <v>0</v>
          </cell>
          <cell r="L4">
            <v>0</v>
          </cell>
        </row>
        <row r="5">
          <cell r="D5">
            <v>0</v>
          </cell>
        </row>
        <row r="8">
          <cell r="L8">
            <v>0</v>
          </cell>
        </row>
        <row r="10">
          <cell r="D10">
            <v>964109.03</v>
          </cell>
          <cell r="L10">
            <v>0</v>
          </cell>
        </row>
        <row r="11">
          <cell r="D11">
            <v>802878.92</v>
          </cell>
          <cell r="L11">
            <v>476438.58</v>
          </cell>
        </row>
        <row r="12">
          <cell r="D12">
            <v>161230.11</v>
          </cell>
          <cell r="L12">
            <v>0</v>
          </cell>
        </row>
        <row r="13">
          <cell r="D13">
            <v>0</v>
          </cell>
          <cell r="L13">
            <v>6434019.59</v>
          </cell>
        </row>
        <row r="14">
          <cell r="D14">
            <v>6057.13</v>
          </cell>
          <cell r="L14">
            <v>37059.2</v>
          </cell>
        </row>
        <row r="15">
          <cell r="D15">
            <v>111304.7</v>
          </cell>
          <cell r="L15">
            <v>6396960.39</v>
          </cell>
        </row>
        <row r="16">
          <cell r="L16">
            <v>0</v>
          </cell>
        </row>
        <row r="17">
          <cell r="L17">
            <v>0</v>
          </cell>
        </row>
        <row r="18">
          <cell r="D18">
            <v>736249.46</v>
          </cell>
          <cell r="L18">
            <v>115263.19</v>
          </cell>
        </row>
        <row r="19">
          <cell r="D19">
            <v>736249.46</v>
          </cell>
        </row>
        <row r="20">
          <cell r="D20">
            <v>0</v>
          </cell>
        </row>
        <row r="21">
          <cell r="D21">
            <v>0</v>
          </cell>
          <cell r="L21">
            <v>0</v>
          </cell>
        </row>
        <row r="22">
          <cell r="D22">
            <v>98417.66</v>
          </cell>
        </row>
        <row r="23">
          <cell r="L23">
            <v>0</v>
          </cell>
        </row>
        <row r="24">
          <cell r="L24">
            <v>145809772.97</v>
          </cell>
        </row>
        <row r="25">
          <cell r="D25">
            <v>0</v>
          </cell>
          <cell r="L25">
            <v>0</v>
          </cell>
        </row>
        <row r="26">
          <cell r="D26">
            <v>0</v>
          </cell>
          <cell r="L26">
            <v>46574187.09</v>
          </cell>
        </row>
        <row r="27">
          <cell r="L27">
            <v>0</v>
          </cell>
        </row>
        <row r="28">
          <cell r="D28">
            <v>0</v>
          </cell>
          <cell r="L28">
            <v>0</v>
          </cell>
        </row>
        <row r="29">
          <cell r="D29">
            <v>138285238.37</v>
          </cell>
          <cell r="L29">
            <v>0</v>
          </cell>
        </row>
        <row r="30">
          <cell r="D30">
            <v>0</v>
          </cell>
          <cell r="L30">
            <v>0</v>
          </cell>
        </row>
        <row r="31">
          <cell r="D31">
            <v>46569749.9</v>
          </cell>
          <cell r="L31">
            <v>0</v>
          </cell>
        </row>
        <row r="32">
          <cell r="D32">
            <v>6385491.78</v>
          </cell>
        </row>
        <row r="33">
          <cell r="D33">
            <v>0</v>
          </cell>
        </row>
        <row r="34">
          <cell r="D34">
            <v>0</v>
          </cell>
        </row>
        <row r="35">
          <cell r="D35">
            <v>5831934.63</v>
          </cell>
        </row>
        <row r="36">
          <cell r="D36">
            <v>553557.15</v>
          </cell>
        </row>
      </sheetData>
      <sheetData sheetId="3">
        <row r="5">
          <cell r="D5">
            <v>1043040</v>
          </cell>
          <cell r="E5">
            <v>0</v>
          </cell>
          <cell r="F5">
            <v>1043040</v>
          </cell>
          <cell r="G5">
            <v>995741.92</v>
          </cell>
          <cell r="H5">
            <v>964109.03</v>
          </cell>
          <cell r="I5">
            <v>78930.96999999997</v>
          </cell>
          <cell r="J5">
            <v>952435.83</v>
          </cell>
          <cell r="K5">
            <v>11673.20000000007</v>
          </cell>
        </row>
        <row r="6">
          <cell r="D6">
            <v>250000</v>
          </cell>
          <cell r="E6">
            <v>6856085.43</v>
          </cell>
          <cell r="F6">
            <v>7106085.43</v>
          </cell>
          <cell r="G6">
            <v>7085326.2</v>
          </cell>
          <cell r="H6">
            <v>7076190.7</v>
          </cell>
          <cell r="I6">
            <v>29894.729999999516</v>
          </cell>
          <cell r="J6">
            <v>6974157.96</v>
          </cell>
          <cell r="K6">
            <v>102032.74000000022</v>
          </cell>
        </row>
        <row r="7">
          <cell r="D7">
            <v>10000</v>
          </cell>
          <cell r="E7">
            <v>88420</v>
          </cell>
          <cell r="F7">
            <v>98420</v>
          </cell>
          <cell r="G7">
            <v>98417.66</v>
          </cell>
          <cell r="H7">
            <v>98417.66</v>
          </cell>
          <cell r="I7">
            <v>2.3399999999965075</v>
          </cell>
          <cell r="J7">
            <v>98417.66</v>
          </cell>
          <cell r="K7">
            <v>0</v>
          </cell>
        </row>
        <row r="8">
          <cell r="D8">
            <v>200131410</v>
          </cell>
          <cell r="E8">
            <v>-641120</v>
          </cell>
          <cell r="F8">
            <v>199490290</v>
          </cell>
          <cell r="G8">
            <v>138442236.45</v>
          </cell>
          <cell r="H8">
            <v>138285238.37</v>
          </cell>
          <cell r="I8">
            <v>61205051.629999995</v>
          </cell>
          <cell r="J8">
            <v>136587512.98</v>
          </cell>
          <cell r="K8">
            <v>1697725.3900000155</v>
          </cell>
        </row>
        <row r="9">
          <cell r="D9">
            <v>0</v>
          </cell>
          <cell r="E9">
            <v>0</v>
          </cell>
          <cell r="F9">
            <v>0</v>
          </cell>
          <cell r="G9">
            <v>0</v>
          </cell>
          <cell r="H9">
            <v>0</v>
          </cell>
          <cell r="I9">
            <v>0</v>
          </cell>
          <cell r="J9">
            <v>0</v>
          </cell>
          <cell r="K9">
            <v>0</v>
          </cell>
        </row>
        <row r="10">
          <cell r="D10">
            <v>2552600</v>
          </cell>
          <cell r="E10">
            <v>0</v>
          </cell>
          <cell r="F10">
            <v>2552600</v>
          </cell>
          <cell r="G10">
            <v>1730.3</v>
          </cell>
          <cell r="H10">
            <v>1730.3</v>
          </cell>
          <cell r="I10">
            <v>2550869.7</v>
          </cell>
          <cell r="J10">
            <v>1730.3</v>
          </cell>
          <cell r="K10">
            <v>0</v>
          </cell>
        </row>
        <row r="11">
          <cell r="D11">
            <v>77217350</v>
          </cell>
          <cell r="E11">
            <v>0</v>
          </cell>
          <cell r="F11">
            <v>77217350</v>
          </cell>
          <cell r="G11">
            <v>46609239.02</v>
          </cell>
          <cell r="H11">
            <v>46569749.9</v>
          </cell>
          <cell r="I11">
            <v>30647600.1</v>
          </cell>
          <cell r="J11">
            <v>46178263.99</v>
          </cell>
          <cell r="K11">
            <v>391485.9099999964</v>
          </cell>
        </row>
        <row r="12">
          <cell r="D12">
            <v>0</v>
          </cell>
          <cell r="E12">
            <v>0</v>
          </cell>
          <cell r="F12">
            <v>0</v>
          </cell>
          <cell r="G12">
            <v>0</v>
          </cell>
          <cell r="H12">
            <v>0</v>
          </cell>
          <cell r="I12">
            <v>0</v>
          </cell>
          <cell r="J12">
            <v>0</v>
          </cell>
          <cell r="K12">
            <v>0</v>
          </cell>
        </row>
        <row r="13">
          <cell r="D13">
            <v>0</v>
          </cell>
          <cell r="E13">
            <v>0</v>
          </cell>
          <cell r="F13">
            <v>0</v>
          </cell>
          <cell r="G13">
            <v>0</v>
          </cell>
          <cell r="H13">
            <v>0</v>
          </cell>
          <cell r="I13">
            <v>0</v>
          </cell>
          <cell r="J13">
            <v>0</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0</v>
          </cell>
          <cell r="E22">
            <v>0</v>
          </cell>
          <cell r="F22">
            <v>0</v>
          </cell>
          <cell r="G22">
            <v>627835.95</v>
          </cell>
          <cell r="H22">
            <v>192353.68</v>
          </cell>
          <cell r="I22">
            <v>0</v>
          </cell>
          <cell r="J22">
            <v>435482.26999999996</v>
          </cell>
        </row>
        <row r="23">
          <cell r="D23">
            <v>201434450</v>
          </cell>
          <cell r="E23">
            <v>6303385.43</v>
          </cell>
          <cell r="F23">
            <v>207737835.43</v>
          </cell>
          <cell r="G23">
            <v>160101825.26</v>
          </cell>
          <cell r="H23">
            <v>148349899.34</v>
          </cell>
          <cell r="I23">
            <v>0</v>
          </cell>
          <cell r="J23">
            <v>11751925.919999987</v>
          </cell>
        </row>
        <row r="24">
          <cell r="D24">
            <v>0</v>
          </cell>
          <cell r="E24">
            <v>0</v>
          </cell>
          <cell r="F24">
            <v>0</v>
          </cell>
          <cell r="G24">
            <v>142.92</v>
          </cell>
          <cell r="H24">
            <v>142.92</v>
          </cell>
          <cell r="I24">
            <v>0</v>
          </cell>
          <cell r="J24">
            <v>0</v>
          </cell>
        </row>
        <row r="25">
          <cell r="D25">
            <v>0</v>
          </cell>
          <cell r="E25">
            <v>0</v>
          </cell>
          <cell r="F25">
            <v>0</v>
          </cell>
          <cell r="G25">
            <v>0</v>
          </cell>
          <cell r="H25">
            <v>0</v>
          </cell>
          <cell r="I25">
            <v>0</v>
          </cell>
          <cell r="J25">
            <v>0</v>
          </cell>
        </row>
        <row r="26">
          <cell r="D26">
            <v>79769950</v>
          </cell>
          <cell r="E26">
            <v>0</v>
          </cell>
          <cell r="F26">
            <v>79769950</v>
          </cell>
          <cell r="G26">
            <v>53875727.95</v>
          </cell>
          <cell r="H26">
            <v>52374534.88</v>
          </cell>
          <cell r="I26">
            <v>0</v>
          </cell>
          <cell r="J26">
            <v>1501193.0700000003</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sheetData>
      <sheetData sheetId="4">
        <row r="5">
          <cell r="D5">
            <v>0</v>
          </cell>
          <cell r="E5">
            <v>0</v>
          </cell>
        </row>
        <row r="6">
          <cell r="D6">
            <v>0</v>
          </cell>
          <cell r="E6">
            <v>0</v>
          </cell>
        </row>
        <row r="8">
          <cell r="D8">
            <v>0</v>
          </cell>
          <cell r="E8">
            <v>0</v>
          </cell>
        </row>
        <row r="10">
          <cell r="F10">
            <v>0</v>
          </cell>
        </row>
        <row r="11">
          <cell r="F11">
            <v>0</v>
          </cell>
        </row>
        <row r="12">
          <cell r="F12">
            <v>0</v>
          </cell>
        </row>
      </sheetData>
      <sheetData sheetId="5">
        <row r="3">
          <cell r="D3">
            <v>95348913.14</v>
          </cell>
        </row>
        <row r="4">
          <cell r="D4">
            <v>13688601.26</v>
          </cell>
        </row>
        <row r="5">
          <cell r="D5">
            <v>88897397.11</v>
          </cell>
        </row>
        <row r="6">
          <cell r="D6">
            <v>944.08</v>
          </cell>
        </row>
        <row r="7">
          <cell r="D7">
            <v>0</v>
          </cell>
        </row>
        <row r="8">
          <cell r="D8">
            <v>334715.22</v>
          </cell>
        </row>
        <row r="9">
          <cell r="D9">
            <v>6903314.09</v>
          </cell>
        </row>
        <row r="10">
          <cell r="D10">
            <v>25440413.890000004</v>
          </cell>
        </row>
        <row r="11">
          <cell r="D11">
            <v>2202917.24</v>
          </cell>
        </row>
        <row r="12">
          <cell r="D12">
            <v>0</v>
          </cell>
        </row>
        <row r="13">
          <cell r="D13">
            <v>23243702.28</v>
          </cell>
        </row>
        <row r="14">
          <cell r="D14">
            <v>0</v>
          </cell>
        </row>
        <row r="15">
          <cell r="D15">
            <v>6205.63</v>
          </cell>
        </row>
        <row r="16">
          <cell r="D16">
            <v>6077160.41</v>
          </cell>
        </row>
        <row r="17">
          <cell r="D17">
            <v>0</v>
          </cell>
        </row>
        <row r="18">
          <cell r="D18">
            <v>75985659.66</v>
          </cell>
        </row>
        <row r="19">
          <cell r="D19">
            <v>75985659.66</v>
          </cell>
        </row>
        <row r="23">
          <cell r="D23">
            <v>391483492.87</v>
          </cell>
        </row>
        <row r="24">
          <cell r="D24">
            <v>200916930.82</v>
          </cell>
        </row>
        <row r="25">
          <cell r="D25">
            <v>1263917.79</v>
          </cell>
        </row>
        <row r="26">
          <cell r="D26">
            <v>189302644.26</v>
          </cell>
        </row>
        <row r="27">
          <cell r="D27">
            <v>0</v>
          </cell>
        </row>
        <row r="28">
          <cell r="D28">
            <v>399693944.93</v>
          </cell>
        </row>
        <row r="29">
          <cell r="D29">
            <v>190792518.72</v>
          </cell>
        </row>
        <row r="30">
          <cell r="D30">
            <v>1314344.41</v>
          </cell>
        </row>
        <row r="31">
          <cell r="D31">
            <v>207587081.8</v>
          </cell>
        </row>
        <row r="32">
          <cell r="D32">
            <v>0</v>
          </cell>
        </row>
        <row r="33">
          <cell r="D33">
            <v>-8210452.060000002</v>
          </cell>
        </row>
        <row r="34">
          <cell r="D34">
            <v>14287612.47</v>
          </cell>
        </row>
        <row r="35">
          <cell r="D35">
            <v>6077160.409999998</v>
          </cell>
        </row>
      </sheetData>
      <sheetData sheetId="6">
        <row r="5">
          <cell r="D5">
            <v>14177.61</v>
          </cell>
          <cell r="E5">
            <v>0</v>
          </cell>
          <cell r="F5">
            <v>14177.61</v>
          </cell>
          <cell r="G5">
            <v>14177.61</v>
          </cell>
          <cell r="H5">
            <v>0</v>
          </cell>
        </row>
        <row r="6">
          <cell r="D6">
            <v>208987.17</v>
          </cell>
          <cell r="E6">
            <v>0</v>
          </cell>
          <cell r="F6">
            <v>208987.17</v>
          </cell>
          <cell r="G6">
            <v>208987.17</v>
          </cell>
          <cell r="H6">
            <v>0</v>
          </cell>
        </row>
        <row r="7">
          <cell r="D7">
            <v>25144.4</v>
          </cell>
          <cell r="E7">
            <v>0</v>
          </cell>
          <cell r="F7">
            <v>25144.4</v>
          </cell>
          <cell r="G7">
            <v>25144.4</v>
          </cell>
          <cell r="H7">
            <v>0</v>
          </cell>
        </row>
        <row r="8">
          <cell r="D8">
            <v>1066035.23</v>
          </cell>
          <cell r="E8">
            <v>0</v>
          </cell>
          <cell r="F8">
            <v>1066035.23</v>
          </cell>
          <cell r="G8">
            <v>1066035.23</v>
          </cell>
          <cell r="H8">
            <v>0</v>
          </cell>
        </row>
        <row r="9">
          <cell r="D9">
            <v>0</v>
          </cell>
          <cell r="E9">
            <v>0</v>
          </cell>
          <cell r="F9">
            <v>0</v>
          </cell>
          <cell r="G9">
            <v>0</v>
          </cell>
          <cell r="H9">
            <v>0</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373847.30999999994</v>
          </cell>
          <cell r="E21">
            <v>0</v>
          </cell>
          <cell r="F21">
            <v>0</v>
          </cell>
          <cell r="G21">
            <v>0</v>
          </cell>
          <cell r="H21">
            <v>373847.30999999994</v>
          </cell>
          <cell r="I21">
            <v>8017.5599999999995</v>
          </cell>
          <cell r="J21">
            <v>22105.96</v>
          </cell>
          <cell r="K21">
            <v>7537.089999999999</v>
          </cell>
          <cell r="L21">
            <v>336186.6999999999</v>
          </cell>
        </row>
        <row r="22">
          <cell r="D22">
            <v>29322086.009999998</v>
          </cell>
          <cell r="E22">
            <v>0</v>
          </cell>
          <cell r="F22">
            <v>0</v>
          </cell>
          <cell r="G22">
            <v>0</v>
          </cell>
          <cell r="H22">
            <v>29322086.009999998</v>
          </cell>
          <cell r="I22">
            <v>1255869.6</v>
          </cell>
          <cell r="J22">
            <v>0</v>
          </cell>
          <cell r="K22">
            <v>0</v>
          </cell>
          <cell r="L22">
            <v>28066216.409999996</v>
          </cell>
        </row>
        <row r="23">
          <cell r="D23">
            <v>30.63</v>
          </cell>
          <cell r="E23">
            <v>0</v>
          </cell>
          <cell r="F23">
            <v>0</v>
          </cell>
          <cell r="G23">
            <v>0</v>
          </cell>
          <cell r="H23">
            <v>30.63</v>
          </cell>
          <cell r="I23">
            <v>30.63</v>
          </cell>
          <cell r="J23">
            <v>0</v>
          </cell>
          <cell r="K23">
            <v>0</v>
          </cell>
          <cell r="L23">
            <v>0</v>
          </cell>
        </row>
        <row r="24">
          <cell r="D24">
            <v>0</v>
          </cell>
          <cell r="E24">
            <v>0</v>
          </cell>
          <cell r="F24">
            <v>0</v>
          </cell>
          <cell r="G24">
            <v>0</v>
          </cell>
          <cell r="H24">
            <v>0</v>
          </cell>
          <cell r="I24">
            <v>0</v>
          </cell>
          <cell r="J24">
            <v>0</v>
          </cell>
          <cell r="K24">
            <v>0</v>
          </cell>
          <cell r="L24">
            <v>0</v>
          </cell>
        </row>
        <row r="25">
          <cell r="D25">
            <v>60494994</v>
          </cell>
          <cell r="E25">
            <v>0</v>
          </cell>
          <cell r="F25">
            <v>0</v>
          </cell>
          <cell r="G25">
            <v>0</v>
          </cell>
          <cell r="H25">
            <v>60494994</v>
          </cell>
          <cell r="I25">
            <v>0</v>
          </cell>
          <cell r="J25">
            <v>0</v>
          </cell>
          <cell r="K25">
            <v>0</v>
          </cell>
          <cell r="L25">
            <v>60494994</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7"/>
      <sheetData sheetId="8">
        <row r="6">
          <cell r="D6">
            <v>21</v>
          </cell>
        </row>
        <row r="10">
          <cell r="H10">
            <v>0</v>
          </cell>
        </row>
        <row r="11">
          <cell r="H11">
            <v>0</v>
          </cell>
        </row>
        <row r="16">
          <cell r="H16">
            <v>0</v>
          </cell>
        </row>
        <row r="30">
          <cell r="H30">
            <v>-22.03</v>
          </cell>
        </row>
        <row r="31">
          <cell r="H31" t="str">
            <v>Sin información</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cerno_Cache_XXXXX"/>
      <sheetName val="Información"/>
      <sheetName val="Balance"/>
      <sheetName val="Cuenta"/>
      <sheetName val="Liquidación del presupuesto"/>
      <sheetName val="Memoria"/>
      <sheetName val="Entidades agregadas"/>
      <sheetName val="Entidades no agregadas"/>
    </sheetNames>
    <sheetDataSet>
      <sheetData sheetId="0"/>
      <sheetData sheetId="1"/>
      <sheetData sheetId="2">
        <row r="1">
          <cell r="I1">
            <v>2015</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2.75"/>
  <cols>
    <col min="1" max="16384" width="11.421875" style="219" customWidth="1"/>
  </cols>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Y55"/>
  <sheetViews>
    <sheetView zoomScale="75" zoomScaleNormal="75" workbookViewId="0" topLeftCell="A1">
      <selection activeCell="B13" sqref="B13"/>
    </sheetView>
  </sheetViews>
  <sheetFormatPr defaultColWidth="11.421875" defaultRowHeight="12.75"/>
  <cols>
    <col min="1" max="1" width="63.7109375" style="3" customWidth="1"/>
    <col min="2" max="2" width="86.7109375" style="86" customWidth="1"/>
    <col min="3" max="16384" width="11.421875" style="3" customWidth="1"/>
  </cols>
  <sheetData>
    <row r="1" spans="1:207" ht="60" customHeight="1">
      <c r="A1" s="5"/>
      <c r="B1" s="7" t="str">
        <f>"EJERCICIO    "&amp;Balance!N1</f>
        <v>EJERCICIO    2016</v>
      </c>
      <c r="C1" s="9"/>
      <c r="D1" s="9"/>
      <c r="E1" s="9"/>
      <c r="F1" s="9"/>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row>
    <row r="2" spans="1:207" ht="12.95" customHeight="1" thickBot="1">
      <c r="A2" s="5"/>
      <c r="B2" s="6"/>
      <c r="C2" s="9"/>
      <c r="D2" s="9"/>
      <c r="E2" s="9"/>
      <c r="F2" s="9"/>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row>
    <row r="3" spans="1:207" ht="33" customHeight="1">
      <c r="A3" s="70" t="str">
        <f>"                                            "&amp;"ORGANISMOS AUTÓNOMOS"</f>
        <v xml:space="preserve">                                            ORGANISMOS AUTÓNOMOS</v>
      </c>
      <c r="B3" s="10"/>
      <c r="C3" s="9"/>
      <c r="D3" s="9"/>
      <c r="E3" s="9"/>
      <c r="F3" s="9"/>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row>
    <row r="4" spans="1:207" ht="20.1" customHeight="1">
      <c r="A4" s="14" t="str">
        <f>"AGREGADO"</f>
        <v>AGREGADO</v>
      </c>
      <c r="B4" s="74"/>
      <c r="C4" s="9"/>
      <c r="D4" s="9"/>
      <c r="E4" s="9"/>
      <c r="F4" s="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row>
    <row r="5" spans="1:207" ht="18" customHeight="1" thickBot="1">
      <c r="A5" s="18"/>
      <c r="B5" s="44"/>
      <c r="C5" s="9"/>
      <c r="D5" s="9"/>
      <c r="E5" s="9"/>
      <c r="F5" s="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row>
    <row r="6" spans="1:207" ht="15" customHeight="1">
      <c r="A6" s="20"/>
      <c r="B6" s="21"/>
      <c r="C6" s="9"/>
      <c r="D6" s="9"/>
      <c r="E6" s="9"/>
      <c r="F6" s="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row>
    <row r="7" spans="1:207" ht="12.95" customHeight="1" thickBot="1">
      <c r="A7" s="20"/>
      <c r="B7" s="21"/>
      <c r="C7" s="21"/>
      <c r="D7" s="21"/>
      <c r="E7" s="21"/>
      <c r="F7" s="51"/>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row>
    <row r="8" spans="1:207" ht="33" customHeight="1">
      <c r="A8" s="75" t="s">
        <v>34</v>
      </c>
      <c r="B8" s="76"/>
      <c r="C8" s="21"/>
      <c r="D8" s="21"/>
      <c r="E8" s="21"/>
      <c r="F8" s="51"/>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row>
    <row r="9" spans="1:207" ht="12.95" customHeight="1">
      <c r="A9" s="21"/>
      <c r="B9" s="21"/>
      <c r="C9" s="21"/>
      <c r="D9" s="21"/>
      <c r="E9" s="21"/>
      <c r="F9" s="51"/>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row>
    <row r="10" spans="1:2" ht="18" customHeight="1">
      <c r="A10" s="1" t="s">
        <v>35</v>
      </c>
      <c r="B10" s="77" t="s">
        <v>416</v>
      </c>
    </row>
    <row r="11" spans="1:2" ht="18" customHeight="1">
      <c r="A11" s="1" t="s">
        <v>36</v>
      </c>
      <c r="B11" s="77" t="s">
        <v>59</v>
      </c>
    </row>
    <row r="12" spans="1:2" ht="18" customHeight="1">
      <c r="A12" s="1" t="s">
        <v>45</v>
      </c>
      <c r="B12" s="77" t="s">
        <v>495</v>
      </c>
    </row>
    <row r="13" spans="1:2" ht="18" customHeight="1">
      <c r="A13" s="1" t="s">
        <v>451</v>
      </c>
      <c r="B13" s="199">
        <f>COUNTA('Entidades agregadas'!A14:A121)</f>
        <v>7</v>
      </c>
    </row>
    <row r="14" spans="1:2" ht="18" customHeight="1">
      <c r="A14" s="224" t="s">
        <v>503</v>
      </c>
      <c r="B14" s="199">
        <f>COUNTA('Entidades no agregadas'!C14:C15)</f>
        <v>1</v>
      </c>
    </row>
    <row r="15" spans="1:2" ht="12.95" customHeight="1" thickBot="1">
      <c r="A15" s="78"/>
      <c r="B15" s="79"/>
    </row>
    <row r="16" spans="1:2" ht="12.95" customHeight="1">
      <c r="A16" s="1"/>
      <c r="B16" s="80"/>
    </row>
    <row r="17" spans="1:2" ht="12.95" customHeight="1">
      <c r="A17" s="1"/>
      <c r="B17" s="80"/>
    </row>
    <row r="18" spans="1:2" ht="12.95" customHeight="1">
      <c r="A18" s="1"/>
      <c r="B18" s="80"/>
    </row>
    <row r="19" spans="1:2" ht="12.95" customHeight="1" thickBot="1">
      <c r="A19" s="1"/>
      <c r="B19" s="80"/>
    </row>
    <row r="20" spans="1:2" ht="33" customHeight="1">
      <c r="A20" s="75" t="s">
        <v>37</v>
      </c>
      <c r="B20" s="76"/>
    </row>
    <row r="21" ht="12.95" customHeight="1">
      <c r="B21" s="3"/>
    </row>
    <row r="22" spans="1:2" ht="18" customHeight="1">
      <c r="A22" s="1" t="s">
        <v>38</v>
      </c>
      <c r="B22" s="77" t="s">
        <v>46</v>
      </c>
    </row>
    <row r="23" spans="1:2" ht="18" customHeight="1">
      <c r="A23" s="1" t="s">
        <v>39</v>
      </c>
      <c r="B23" s="77" t="s">
        <v>47</v>
      </c>
    </row>
    <row r="24" spans="1:2" ht="12.95" customHeight="1" thickBot="1">
      <c r="A24" s="78"/>
      <c r="B24" s="79"/>
    </row>
    <row r="25" spans="1:2" ht="12.95" customHeight="1">
      <c r="A25" s="1"/>
      <c r="B25" s="80"/>
    </row>
    <row r="26" spans="1:2" ht="12.95" customHeight="1">
      <c r="A26" s="1"/>
      <c r="B26" s="80"/>
    </row>
    <row r="27" spans="1:2" ht="12.95" customHeight="1">
      <c r="A27" s="1"/>
      <c r="B27" s="80"/>
    </row>
    <row r="28" spans="1:2" ht="12.95" customHeight="1" thickBot="1">
      <c r="A28" s="81"/>
      <c r="B28" s="82"/>
    </row>
    <row r="29" spans="1:2" ht="33" customHeight="1">
      <c r="A29" s="75" t="s">
        <v>40</v>
      </c>
      <c r="B29" s="76"/>
    </row>
    <row r="30" ht="12.95" customHeight="1">
      <c r="B30" s="3"/>
    </row>
    <row r="31" spans="1:2" ht="12.95" customHeight="1">
      <c r="A31" s="83"/>
      <c r="B31" s="237" t="s">
        <v>418</v>
      </c>
    </row>
    <row r="32" spans="1:2" ht="18" customHeight="1">
      <c r="A32" s="83"/>
      <c r="B32" s="237"/>
    </row>
    <row r="33" spans="1:2" ht="18" customHeight="1">
      <c r="A33" s="83"/>
      <c r="B33" s="237"/>
    </row>
    <row r="34" spans="1:2" ht="18" customHeight="1">
      <c r="A34" s="83"/>
      <c r="B34" s="237"/>
    </row>
    <row r="35" spans="1:2" ht="18" customHeight="1">
      <c r="A35" s="83"/>
      <c r="B35" s="237"/>
    </row>
    <row r="36" spans="1:2" ht="18" customHeight="1">
      <c r="A36" s="83"/>
      <c r="B36" s="237"/>
    </row>
    <row r="37" spans="1:2" ht="13.5" customHeight="1" thickBot="1">
      <c r="A37" s="78"/>
      <c r="B37" s="84"/>
    </row>
    <row r="38" spans="1:2" ht="12.95" customHeight="1">
      <c r="A38" s="83"/>
      <c r="B38" s="77"/>
    </row>
    <row r="39" spans="1:2" ht="12.95" customHeight="1">
      <c r="A39" s="83"/>
      <c r="B39" s="77"/>
    </row>
    <row r="40" spans="1:2" ht="12.95" customHeight="1">
      <c r="A40" s="83"/>
      <c r="B40" s="77"/>
    </row>
    <row r="41" spans="1:2" ht="12.95" customHeight="1" thickBot="1">
      <c r="A41" s="83"/>
      <c r="B41" s="82"/>
    </row>
    <row r="42" spans="1:2" ht="33" customHeight="1">
      <c r="A42" s="75" t="s">
        <v>41</v>
      </c>
      <c r="B42" s="76"/>
    </row>
    <row r="43" ht="12.95" customHeight="1">
      <c r="B43" s="3"/>
    </row>
    <row r="44" spans="1:2" ht="18" customHeight="1">
      <c r="A44" s="1"/>
      <c r="B44" s="237" t="s">
        <v>417</v>
      </c>
    </row>
    <row r="45" spans="1:2" ht="18" customHeight="1">
      <c r="A45" s="81"/>
      <c r="B45" s="237"/>
    </row>
    <row r="46" spans="1:2" ht="18" customHeight="1">
      <c r="A46" s="81"/>
      <c r="B46" s="237"/>
    </row>
    <row r="47" spans="1:2" ht="18" customHeight="1">
      <c r="A47" s="81"/>
      <c r="B47" s="237"/>
    </row>
    <row r="48" spans="1:2" ht="18" customHeight="1">
      <c r="A48" s="81"/>
      <c r="B48" s="237"/>
    </row>
    <row r="49" spans="1:2" ht="18" customHeight="1">
      <c r="A49" s="81"/>
      <c r="B49" s="237"/>
    </row>
    <row r="50" spans="1:2" ht="18" customHeight="1">
      <c r="A50" s="81"/>
      <c r="B50" s="237"/>
    </row>
    <row r="51" spans="1:2" ht="18" customHeight="1">
      <c r="A51" s="81"/>
      <c r="B51" s="237"/>
    </row>
    <row r="52" spans="1:2" ht="12.95" customHeight="1" thickBot="1">
      <c r="A52" s="85"/>
      <c r="B52" s="85"/>
    </row>
    <row r="54" ht="18" customHeight="1">
      <c r="A54" s="60" t="s">
        <v>452</v>
      </c>
    </row>
    <row r="55" spans="1:2" ht="18" customHeight="1">
      <c r="A55" s="31" t="s">
        <v>453</v>
      </c>
      <c r="B55" s="31" t="s">
        <v>454</v>
      </c>
    </row>
  </sheetData>
  <mergeCells count="2">
    <mergeCell ref="B44:B51"/>
    <mergeCell ref="B31:B36"/>
  </mergeCells>
  <printOptions horizontalCentered="1"/>
  <pageMargins left="0.31496062992125984" right="0.31496062992125984" top="0.5905511811023623" bottom="0.5905511811023623" header="0" footer="0"/>
  <pageSetup fitToHeight="1" fitToWidth="1"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V98"/>
  <sheetViews>
    <sheetView zoomScale="75" zoomScaleNormal="75" workbookViewId="0" topLeftCell="A1"/>
  </sheetViews>
  <sheetFormatPr defaultColWidth="11.421875" defaultRowHeight="12.75"/>
  <cols>
    <col min="1" max="1" width="70.00390625" style="3" customWidth="1"/>
    <col min="2" max="2" width="18.00390625" style="26" customWidth="1"/>
    <col min="3" max="3" width="9.7109375" style="26" customWidth="1"/>
    <col min="4" max="4" width="21.140625" style="26" hidden="1" customWidth="1"/>
    <col min="5" max="6" width="28.57421875" style="26" hidden="1" customWidth="1"/>
    <col min="7" max="7" width="34.00390625" style="26" hidden="1" customWidth="1"/>
    <col min="8" max="8" width="46.00390625" style="26" hidden="1" customWidth="1"/>
    <col min="9" max="9" width="32.140625" style="26" hidden="1" customWidth="1"/>
    <col min="10" max="10" width="48.8515625" style="26" hidden="1" customWidth="1"/>
    <col min="11" max="11" width="3.28125" style="3" customWidth="1"/>
    <col min="12" max="12" width="66.28125" style="3" customWidth="1"/>
    <col min="13" max="13" width="18.00390625" style="26" customWidth="1"/>
    <col min="14" max="14" width="9.7109375" style="3" hidden="1" customWidth="1"/>
    <col min="15" max="15" width="22.421875" style="3" hidden="1" customWidth="1"/>
    <col min="16" max="17" width="24.57421875" style="3" hidden="1" customWidth="1"/>
    <col min="18" max="21" width="30.28125" style="3" hidden="1" customWidth="1"/>
    <col min="22" max="22" width="11.421875" style="3" hidden="1" customWidth="1"/>
    <col min="23" max="16384" width="11.421875" style="3" customWidth="1"/>
  </cols>
  <sheetData>
    <row r="1" spans="1:17" s="2" customFormat="1" ht="60" customHeight="1">
      <c r="A1" s="5"/>
      <c r="B1" s="6"/>
      <c r="C1" s="6"/>
      <c r="D1" s="6"/>
      <c r="E1" s="6"/>
      <c r="F1" s="6"/>
      <c r="G1" s="6"/>
      <c r="H1" s="6"/>
      <c r="I1" s="6"/>
      <c r="J1" s="6"/>
      <c r="K1" s="6"/>
      <c r="L1" s="6"/>
      <c r="M1" s="7" t="s">
        <v>9</v>
      </c>
      <c r="N1" s="8">
        <v>2016</v>
      </c>
      <c r="O1" s="8"/>
      <c r="P1" s="8"/>
      <c r="Q1" s="8"/>
    </row>
    <row r="2" spans="1:17" s="2" customFormat="1" ht="12.95" customHeight="1" thickBot="1">
      <c r="A2" s="5"/>
      <c r="B2" s="6"/>
      <c r="C2" s="6"/>
      <c r="D2" s="6"/>
      <c r="E2" s="6"/>
      <c r="F2" s="6"/>
      <c r="G2" s="6"/>
      <c r="H2" s="6"/>
      <c r="I2" s="6"/>
      <c r="J2" s="6"/>
      <c r="K2" s="6"/>
      <c r="L2" s="6"/>
      <c r="M2" s="9"/>
      <c r="N2" s="9"/>
      <c r="O2" s="9"/>
      <c r="P2" s="9"/>
      <c r="Q2" s="9"/>
    </row>
    <row r="3" spans="1:17" s="2" customFormat="1" ht="33" customHeight="1">
      <c r="A3" s="70" t="str">
        <f>"                                            "&amp;"ORGANISMOS AUTÓNOMOS"</f>
        <v xml:space="preserve">                                            ORGANISMOS AUTÓNOMOS</v>
      </c>
      <c r="B3" s="10"/>
      <c r="C3" s="10"/>
      <c r="D3" s="10"/>
      <c r="E3" s="10"/>
      <c r="F3" s="10"/>
      <c r="G3" s="10"/>
      <c r="H3" s="10"/>
      <c r="I3" s="10"/>
      <c r="J3" s="10"/>
      <c r="K3" s="11"/>
      <c r="L3" s="11"/>
      <c r="M3" s="12"/>
      <c r="N3" s="13"/>
      <c r="O3" s="17"/>
      <c r="P3" s="17"/>
      <c r="Q3" s="17"/>
    </row>
    <row r="4" spans="1:17" s="2" customFormat="1" ht="20.1" customHeight="1">
      <c r="A4" s="14" t="str">
        <f>"AGREGADO"</f>
        <v>AGREGADO</v>
      </c>
      <c r="B4" s="15"/>
      <c r="C4" s="15"/>
      <c r="D4" s="15"/>
      <c r="E4" s="15"/>
      <c r="F4" s="15"/>
      <c r="G4" s="15"/>
      <c r="H4" s="15"/>
      <c r="I4" s="15"/>
      <c r="J4" s="15"/>
      <c r="K4" s="14"/>
      <c r="L4" s="14"/>
      <c r="M4" s="16"/>
      <c r="N4" s="17"/>
      <c r="O4" s="17"/>
      <c r="P4" s="17"/>
      <c r="Q4" s="17"/>
    </row>
    <row r="5" spans="1:17" s="2" customFormat="1" ht="18" customHeight="1" thickBot="1">
      <c r="A5" s="18"/>
      <c r="B5" s="19"/>
      <c r="C5" s="19"/>
      <c r="D5" s="19"/>
      <c r="E5" s="19"/>
      <c r="F5" s="19"/>
      <c r="G5" s="19"/>
      <c r="H5" s="19"/>
      <c r="I5" s="19"/>
      <c r="J5" s="19"/>
      <c r="K5" s="19"/>
      <c r="L5" s="71" t="str">
        <f>"Población a 01/01/"&amp;N1</f>
        <v>Población a 01/01/2016</v>
      </c>
      <c r="M5" s="238">
        <v>4959968</v>
      </c>
      <c r="N5" s="238"/>
      <c r="O5" s="230"/>
      <c r="P5" s="230"/>
      <c r="Q5" s="230"/>
    </row>
    <row r="6" spans="1:17" s="2" customFormat="1" ht="15" customHeight="1">
      <c r="A6" s="20"/>
      <c r="B6" s="21"/>
      <c r="C6" s="21"/>
      <c r="D6" s="21"/>
      <c r="E6" s="21"/>
      <c r="F6" s="21"/>
      <c r="G6" s="21"/>
      <c r="H6" s="21"/>
      <c r="I6" s="21"/>
      <c r="J6" s="21"/>
      <c r="K6" s="21"/>
      <c r="L6" s="22"/>
      <c r="M6" s="16"/>
      <c r="N6" s="16"/>
      <c r="O6" s="16"/>
      <c r="P6" s="16"/>
      <c r="Q6" s="16"/>
    </row>
    <row r="7" spans="1:17" s="2" customFormat="1" ht="12.95" customHeight="1">
      <c r="A7" s="20"/>
      <c r="B7" s="21"/>
      <c r="C7" s="21"/>
      <c r="D7" s="21"/>
      <c r="E7" s="21"/>
      <c r="F7" s="21"/>
      <c r="G7" s="21"/>
      <c r="H7" s="21"/>
      <c r="I7" s="21"/>
      <c r="J7" s="21"/>
      <c r="K7" s="21"/>
      <c r="L7" s="21"/>
      <c r="M7" s="21"/>
      <c r="N7" s="21"/>
      <c r="O7" s="21"/>
      <c r="P7" s="21"/>
      <c r="Q7" s="21"/>
    </row>
    <row r="8" spans="1:17" s="2" customFormat="1" ht="21" customHeight="1">
      <c r="A8" s="23" t="s">
        <v>13</v>
      </c>
      <c r="B8" s="21"/>
      <c r="C8" s="21"/>
      <c r="D8" s="21"/>
      <c r="E8" s="21"/>
      <c r="F8" s="21"/>
      <c r="G8" s="21"/>
      <c r="H8" s="21"/>
      <c r="I8" s="21"/>
      <c r="J8" s="21"/>
      <c r="K8" s="21"/>
      <c r="L8" s="21"/>
      <c r="M8" s="21"/>
      <c r="N8" s="21"/>
      <c r="O8" s="21"/>
      <c r="P8" s="21"/>
      <c r="Q8" s="21"/>
    </row>
    <row r="9" spans="1:17" s="2" customFormat="1" ht="18" customHeight="1">
      <c r="A9" s="24"/>
      <c r="B9" s="21"/>
      <c r="C9" s="21"/>
      <c r="D9" s="21"/>
      <c r="E9" s="21"/>
      <c r="F9" s="21"/>
      <c r="G9" s="21"/>
      <c r="H9" s="21"/>
      <c r="I9" s="21"/>
      <c r="J9" s="21"/>
      <c r="K9" s="21"/>
      <c r="L9" s="21"/>
      <c r="M9" s="21"/>
      <c r="N9" s="21"/>
      <c r="O9" s="21"/>
      <c r="P9" s="21"/>
      <c r="Q9" s="21"/>
    </row>
    <row r="10" spans="1:21" s="2" customFormat="1" ht="12.95" customHeight="1">
      <c r="A10" s="23"/>
      <c r="B10" s="21"/>
      <c r="C10" s="21"/>
      <c r="D10" s="41">
        <v>21301</v>
      </c>
      <c r="E10" s="41">
        <v>21303</v>
      </c>
      <c r="F10" s="41">
        <v>21307</v>
      </c>
      <c r="G10" s="41">
        <v>21400</v>
      </c>
      <c r="H10" s="41">
        <v>21401</v>
      </c>
      <c r="I10" s="41">
        <v>21402</v>
      </c>
      <c r="J10" s="41">
        <v>21403</v>
      </c>
      <c r="K10" s="21"/>
      <c r="L10" s="21"/>
      <c r="M10" s="21"/>
      <c r="N10" s="21"/>
      <c r="O10" s="41">
        <v>21301</v>
      </c>
      <c r="P10" s="41">
        <v>21303</v>
      </c>
      <c r="Q10" s="41">
        <v>21307</v>
      </c>
      <c r="R10" s="41">
        <v>21400</v>
      </c>
      <c r="S10" s="41">
        <v>21401</v>
      </c>
      <c r="T10" s="41">
        <v>21402</v>
      </c>
      <c r="U10" s="41">
        <v>21403</v>
      </c>
    </row>
    <row r="11" spans="1:21" ht="18" customHeight="1" thickBot="1">
      <c r="A11" s="25" t="s">
        <v>10</v>
      </c>
      <c r="B11" s="17"/>
      <c r="C11" s="17"/>
      <c r="D11" s="41" t="s">
        <v>504</v>
      </c>
      <c r="E11" s="41" t="s">
        <v>504</v>
      </c>
      <c r="F11" s="41" t="s">
        <v>504</v>
      </c>
      <c r="G11" s="41" t="s">
        <v>8</v>
      </c>
      <c r="H11" s="41" t="s">
        <v>8</v>
      </c>
      <c r="I11" s="41" t="s">
        <v>8</v>
      </c>
      <c r="J11" s="41" t="s">
        <v>8</v>
      </c>
      <c r="K11" s="21"/>
      <c r="L11" s="17"/>
      <c r="M11" s="3"/>
      <c r="N11" s="26"/>
      <c r="O11" s="41" t="s">
        <v>504</v>
      </c>
      <c r="P11" s="41" t="s">
        <v>504</v>
      </c>
      <c r="Q11" s="41" t="s">
        <v>504</v>
      </c>
      <c r="R11" s="41" t="s">
        <v>8</v>
      </c>
      <c r="S11" s="41" t="s">
        <v>8</v>
      </c>
      <c r="T11" s="41" t="s">
        <v>8</v>
      </c>
      <c r="U11" s="41" t="s">
        <v>8</v>
      </c>
    </row>
    <row r="12" spans="1:21" ht="33" customHeight="1">
      <c r="A12" s="27" t="s">
        <v>11</v>
      </c>
      <c r="B12" s="28">
        <f>N1</f>
        <v>2016</v>
      </c>
      <c r="C12" s="29" t="s">
        <v>12</v>
      </c>
      <c r="D12" s="41" t="s">
        <v>501</v>
      </c>
      <c r="E12" s="41" t="s">
        <v>502</v>
      </c>
      <c r="F12" s="235" t="s">
        <v>500</v>
      </c>
      <c r="G12" s="41" t="s">
        <v>0</v>
      </c>
      <c r="H12" s="41" t="s">
        <v>1</v>
      </c>
      <c r="I12" s="41" t="s">
        <v>2</v>
      </c>
      <c r="J12" s="41" t="s">
        <v>3</v>
      </c>
      <c r="K12" s="21"/>
      <c r="L12" s="27" t="s">
        <v>146</v>
      </c>
      <c r="M12" s="28">
        <f>N1</f>
        <v>2016</v>
      </c>
      <c r="N12" s="29" t="s">
        <v>12</v>
      </c>
      <c r="O12" s="41" t="s">
        <v>501</v>
      </c>
      <c r="P12" s="41" t="s">
        <v>502</v>
      </c>
      <c r="Q12" s="235" t="s">
        <v>500</v>
      </c>
      <c r="R12" s="41" t="s">
        <v>0</v>
      </c>
      <c r="S12" s="41" t="s">
        <v>1</v>
      </c>
      <c r="T12" s="41" t="s">
        <v>2</v>
      </c>
      <c r="U12" s="41" t="s">
        <v>3</v>
      </c>
    </row>
    <row r="13" spans="1:21" s="32" customFormat="1" ht="18" customHeight="1">
      <c r="A13" s="207" t="s">
        <v>60</v>
      </c>
      <c r="B13" s="208">
        <f aca="true" t="shared" si="0" ref="B13:B45">SUM(D13:J13)</f>
        <v>153156081.92</v>
      </c>
      <c r="C13" s="209">
        <f aca="true" t="shared" si="1" ref="C13:C45">IF((B13/$B$64)=0,"--",B13/$B$64)</f>
        <v>0.20796230162458046</v>
      </c>
      <c r="D13" s="43">
        <f>'[1]1100'!$D3</f>
        <v>107378103.05000001</v>
      </c>
      <c r="E13" s="43">
        <f>'[2]1100'!$D3</f>
        <v>282568.8700000001</v>
      </c>
      <c r="F13" s="43">
        <f>'[3]1100'!$D3</f>
        <v>22260.120000000003</v>
      </c>
      <c r="G13" s="43">
        <f>'[4]1100'!$D3</f>
        <v>23224673.669999994</v>
      </c>
      <c r="H13" s="43">
        <f>'[5]1100'!$D3</f>
        <v>21067108</v>
      </c>
      <c r="I13" s="43">
        <f>'[6]1100'!$D3</f>
        <v>1145345.669999999</v>
      </c>
      <c r="J13" s="43">
        <f>'[7]1100'!$D3</f>
        <v>36022.540000000154</v>
      </c>
      <c r="K13" s="31"/>
      <c r="L13" s="207" t="s">
        <v>107</v>
      </c>
      <c r="M13" s="208">
        <f aca="true" t="shared" si="2" ref="M13:M39">SUM(O13:U13)</f>
        <v>527526242.94</v>
      </c>
      <c r="N13" s="209">
        <f>IF((M13/$M$64)=0,"",(M13/$M$64))</f>
        <v>0.7162991523018584</v>
      </c>
      <c r="O13" s="42">
        <f>'[1]1100'!$L3</f>
        <v>433932634.25</v>
      </c>
      <c r="P13" s="42">
        <f>'[2]1100'!$L3</f>
        <v>-453920.27000000037</v>
      </c>
      <c r="Q13" s="42">
        <f>'[3]1100'!$L3</f>
        <v>-66408.64</v>
      </c>
      <c r="R13" s="42">
        <f>'[4]1100'!$L3</f>
        <v>12520012.52</v>
      </c>
      <c r="S13" s="42">
        <f>'[5]1100'!$L3</f>
        <v>20914543</v>
      </c>
      <c r="T13" s="42">
        <f>'[6]1100'!$L3</f>
        <v>1149043.3900000001</v>
      </c>
      <c r="U13" s="42">
        <f>'[7]1100'!$L3</f>
        <v>59530338.69</v>
      </c>
    </row>
    <row r="14" spans="1:21" s="32" customFormat="1" ht="18" customHeight="1">
      <c r="A14" s="60" t="s">
        <v>61</v>
      </c>
      <c r="B14" s="33">
        <f t="shared" si="0"/>
        <v>52168.66</v>
      </c>
      <c r="C14" s="34">
        <f t="shared" si="1"/>
        <v>7.08369819223839E-05</v>
      </c>
      <c r="D14" s="43">
        <f>'[1]1100'!$D4</f>
        <v>21225.35</v>
      </c>
      <c r="E14" s="43">
        <f>'[2]1100'!$D4</f>
        <v>0</v>
      </c>
      <c r="F14" s="43">
        <f>'[3]1100'!$D4</f>
        <v>0</v>
      </c>
      <c r="G14" s="43">
        <f>'[4]1100'!$D4</f>
        <v>0</v>
      </c>
      <c r="H14" s="43">
        <f>'[5]1100'!$D4</f>
        <v>0</v>
      </c>
      <c r="I14" s="43">
        <f>'[6]1100'!$D4</f>
        <v>0</v>
      </c>
      <c r="J14" s="43">
        <f>'[7]1100'!$D4</f>
        <v>30943.31</v>
      </c>
      <c r="K14" s="31"/>
      <c r="L14" s="4" t="s">
        <v>108</v>
      </c>
      <c r="M14" s="33">
        <f t="shared" si="2"/>
        <v>23385636.03</v>
      </c>
      <c r="N14" s="34">
        <f aca="true" t="shared" si="3" ref="N14:N39">IF((M14/$M$64)=0,"--",M14/$M$64)</f>
        <v>0.0317540814101907</v>
      </c>
      <c r="O14" s="42">
        <f>'[1]1100'!$L4</f>
        <v>0</v>
      </c>
      <c r="P14" s="42">
        <f>'[2]1100'!$L4</f>
        <v>0</v>
      </c>
      <c r="Q14" s="42">
        <f>'[3]1100'!$L4</f>
        <v>0</v>
      </c>
      <c r="R14" s="42">
        <f>'[4]1100'!$L4</f>
        <v>11195705.680000002</v>
      </c>
      <c r="S14" s="42">
        <f>'[5]1100'!$L4</f>
        <v>31546274</v>
      </c>
      <c r="T14" s="42">
        <f>'[6]1100'!$L4</f>
        <v>1721364.18</v>
      </c>
      <c r="U14" s="42">
        <f>'[7]1100'!$L4</f>
        <v>-21077707.83</v>
      </c>
    </row>
    <row r="15" spans="1:21" s="32" customFormat="1" ht="18" customHeight="1">
      <c r="A15" s="31" t="s">
        <v>62</v>
      </c>
      <c r="B15" s="108">
        <f t="shared" si="0"/>
        <v>0</v>
      </c>
      <c r="C15" s="35" t="str">
        <f t="shared" si="1"/>
        <v>--</v>
      </c>
      <c r="D15" s="43">
        <f>'[1]1100'!$D5</f>
        <v>0</v>
      </c>
      <c r="E15" s="43">
        <f>'[2]1100'!$D5</f>
        <v>0</v>
      </c>
      <c r="F15" s="43">
        <f>'[3]1100'!$D5</f>
        <v>0</v>
      </c>
      <c r="G15" s="43">
        <f>'[4]1100'!$D5</f>
        <v>0</v>
      </c>
      <c r="H15" s="43">
        <f>'[5]1100'!$D5</f>
        <v>0</v>
      </c>
      <c r="I15" s="43">
        <f>'[6]1100'!$D5</f>
        <v>0</v>
      </c>
      <c r="J15" s="43">
        <f>'[7]1100'!$D5</f>
        <v>0</v>
      </c>
      <c r="K15" s="31"/>
      <c r="L15" s="31" t="s">
        <v>109</v>
      </c>
      <c r="M15" s="108">
        <f t="shared" si="2"/>
        <v>31304601.64</v>
      </c>
      <c r="N15" s="35">
        <f t="shared" si="3"/>
        <v>0.04250681348648995</v>
      </c>
      <c r="O15" s="42">
        <f>'[1]1100'!$L5</f>
        <v>0</v>
      </c>
      <c r="P15" s="42">
        <f>'[2]1100'!$L5</f>
        <v>0</v>
      </c>
      <c r="Q15" s="42">
        <f>'[3]1100'!$L5</f>
        <v>0</v>
      </c>
      <c r="R15" s="42">
        <f>'[4]1100'!$L5</f>
        <v>11225361.46</v>
      </c>
      <c r="S15" s="42">
        <f>'[5]1100'!$L5</f>
        <v>18357876</v>
      </c>
      <c r="T15" s="42">
        <f>'[6]1100'!$L5</f>
        <v>1721364.18</v>
      </c>
      <c r="U15" s="42">
        <f>'[7]1100'!$L5</f>
        <v>0</v>
      </c>
    </row>
    <row r="16" spans="1:21" s="32" customFormat="1" ht="18" customHeight="1">
      <c r="A16" s="31" t="s">
        <v>63</v>
      </c>
      <c r="B16" s="108">
        <f t="shared" si="0"/>
        <v>52168.66</v>
      </c>
      <c r="C16" s="35">
        <f t="shared" si="1"/>
        <v>7.08369819223839E-05</v>
      </c>
      <c r="D16" s="43">
        <f>'[1]1100'!$D6</f>
        <v>21225.35</v>
      </c>
      <c r="E16" s="43">
        <f>'[2]1100'!$D6</f>
        <v>0</v>
      </c>
      <c r="F16" s="43">
        <f>'[3]1100'!$D6</f>
        <v>0</v>
      </c>
      <c r="G16" s="43">
        <f>'[4]1100'!$D6</f>
        <v>0</v>
      </c>
      <c r="H16" s="43">
        <f>'[5]1100'!$D6</f>
        <v>0</v>
      </c>
      <c r="I16" s="43">
        <f>'[6]1100'!$D6</f>
        <v>0</v>
      </c>
      <c r="J16" s="43">
        <f>'[7]1100'!$D6</f>
        <v>30943.31</v>
      </c>
      <c r="K16" s="31"/>
      <c r="L16" s="31" t="s">
        <v>110</v>
      </c>
      <c r="M16" s="108">
        <f t="shared" si="2"/>
        <v>13188398</v>
      </c>
      <c r="N16" s="35">
        <f t="shared" si="3"/>
        <v>0.0179078073063637</v>
      </c>
      <c r="O16" s="42">
        <f>'[1]1100'!$L6</f>
        <v>0</v>
      </c>
      <c r="P16" s="42">
        <f>'[2]1100'!$L6</f>
        <v>0</v>
      </c>
      <c r="Q16" s="42">
        <f>'[3]1100'!$L6</f>
        <v>0</v>
      </c>
      <c r="R16" s="42">
        <f>'[4]1100'!$L6</f>
        <v>0</v>
      </c>
      <c r="S16" s="42">
        <f>'[5]1100'!$L6</f>
        <v>13188398</v>
      </c>
      <c r="T16" s="42">
        <f>'[6]1100'!$L6</f>
        <v>0</v>
      </c>
      <c r="U16" s="42">
        <f>'[7]1100'!$L6</f>
        <v>0</v>
      </c>
    </row>
    <row r="17" spans="1:21" s="32" customFormat="1" ht="18" customHeight="1">
      <c r="A17" s="31" t="s">
        <v>64</v>
      </c>
      <c r="B17" s="108">
        <f t="shared" si="0"/>
        <v>0</v>
      </c>
      <c r="C17" s="35" t="str">
        <f t="shared" si="1"/>
        <v>--</v>
      </c>
      <c r="D17" s="43">
        <f>'[1]1100'!$D7</f>
        <v>0</v>
      </c>
      <c r="E17" s="43">
        <f>'[2]1100'!$D7</f>
        <v>0</v>
      </c>
      <c r="F17" s="43">
        <f>'[3]1100'!$D7</f>
        <v>0</v>
      </c>
      <c r="G17" s="43">
        <f>'[4]1100'!$D7</f>
        <v>0</v>
      </c>
      <c r="H17" s="43">
        <f>'[5]1100'!$D7</f>
        <v>0</v>
      </c>
      <c r="I17" s="43">
        <f>'[6]1100'!$D7</f>
        <v>0</v>
      </c>
      <c r="J17" s="43">
        <f>'[7]1100'!$D7</f>
        <v>0</v>
      </c>
      <c r="K17" s="31"/>
      <c r="L17" s="31" t="s">
        <v>111</v>
      </c>
      <c r="M17" s="108">
        <f t="shared" si="2"/>
        <v>0</v>
      </c>
      <c r="N17" s="35" t="str">
        <f t="shared" si="3"/>
        <v>--</v>
      </c>
      <c r="O17" s="42">
        <f>'[1]1100'!$L7</f>
        <v>0</v>
      </c>
      <c r="P17" s="42">
        <f>'[2]1100'!$L7</f>
        <v>0</v>
      </c>
      <c r="Q17" s="42">
        <f>'[3]1100'!$L7</f>
        <v>0</v>
      </c>
      <c r="R17" s="42">
        <f>'[4]1100'!$L7</f>
        <v>0</v>
      </c>
      <c r="S17" s="42">
        <f>'[5]1100'!$L7</f>
        <v>0</v>
      </c>
      <c r="T17" s="42">
        <f>'[6]1100'!$L7</f>
        <v>0</v>
      </c>
      <c r="U17" s="42">
        <f>'[7]1100'!$L7</f>
        <v>0</v>
      </c>
    </row>
    <row r="18" spans="1:21" s="32" customFormat="1" ht="18" customHeight="1">
      <c r="A18" s="31" t="s">
        <v>65</v>
      </c>
      <c r="B18" s="108">
        <f t="shared" si="0"/>
        <v>0</v>
      </c>
      <c r="C18" s="35" t="str">
        <f t="shared" si="1"/>
        <v>--</v>
      </c>
      <c r="D18" s="43">
        <f>'[1]1100'!$D8</f>
        <v>0</v>
      </c>
      <c r="E18" s="43">
        <f>'[2]1100'!$D8</f>
        <v>0</v>
      </c>
      <c r="F18" s="43">
        <f>'[3]1100'!$D8</f>
        <v>0</v>
      </c>
      <c r="G18" s="43">
        <f>'[4]1100'!$D8</f>
        <v>0</v>
      </c>
      <c r="H18" s="43">
        <f>'[5]1100'!$D8</f>
        <v>0</v>
      </c>
      <c r="I18" s="43">
        <f>'[6]1100'!$D8</f>
        <v>0</v>
      </c>
      <c r="J18" s="43">
        <f>'[7]1100'!$D8</f>
        <v>0</v>
      </c>
      <c r="K18" s="31"/>
      <c r="L18" s="31" t="s">
        <v>112</v>
      </c>
      <c r="M18" s="108">
        <f t="shared" si="2"/>
        <v>0</v>
      </c>
      <c r="N18" s="35" t="str">
        <f t="shared" si="3"/>
        <v>--</v>
      </c>
      <c r="O18" s="42">
        <f>'[1]1100'!$L8</f>
        <v>0</v>
      </c>
      <c r="P18" s="42">
        <f>'[2]1100'!$L8</f>
        <v>0</v>
      </c>
      <c r="Q18" s="42">
        <f>'[3]1100'!$L8</f>
        <v>0</v>
      </c>
      <c r="R18" s="42">
        <f>'[4]1100'!$L8</f>
        <v>0</v>
      </c>
      <c r="S18" s="42">
        <f>'[5]1100'!$L8</f>
        <v>0</v>
      </c>
      <c r="T18" s="42">
        <f>'[6]1100'!$L8</f>
        <v>0</v>
      </c>
      <c r="U18" s="42">
        <f>'[7]1100'!$L8</f>
        <v>0</v>
      </c>
    </row>
    <row r="19" spans="1:21" s="32" customFormat="1" ht="18" customHeight="1">
      <c r="A19" s="31" t="s">
        <v>450</v>
      </c>
      <c r="B19" s="108">
        <f t="shared" si="0"/>
        <v>0</v>
      </c>
      <c r="C19" s="35" t="str">
        <f t="shared" si="1"/>
        <v>--</v>
      </c>
      <c r="D19" s="43">
        <f>'[1]1100'!$D9</f>
        <v>0</v>
      </c>
      <c r="E19" s="43">
        <f>'[2]1100'!$D9</f>
        <v>0</v>
      </c>
      <c r="F19" s="43">
        <f>'[3]1100'!$D9</f>
        <v>0</v>
      </c>
      <c r="G19" s="43">
        <f>'[4]1100'!$D9</f>
        <v>0</v>
      </c>
      <c r="H19" s="43">
        <f>'[5]1100'!$D9</f>
        <v>0</v>
      </c>
      <c r="I19" s="43">
        <f>'[6]1100'!$D9</f>
        <v>0</v>
      </c>
      <c r="J19" s="43">
        <f>'[7]1100'!$D9</f>
        <v>0</v>
      </c>
      <c r="K19" s="31"/>
      <c r="L19" s="31" t="s">
        <v>113</v>
      </c>
      <c r="M19" s="36">
        <f t="shared" si="2"/>
        <v>0</v>
      </c>
      <c r="N19" s="35" t="str">
        <f t="shared" si="3"/>
        <v>--</v>
      </c>
      <c r="O19" s="42">
        <f>'[1]1100'!$L9</f>
        <v>0</v>
      </c>
      <c r="P19" s="42">
        <f>'[2]1100'!$L9</f>
        <v>0</v>
      </c>
      <c r="Q19" s="42">
        <f>'[3]1100'!$L9</f>
        <v>0</v>
      </c>
      <c r="R19" s="42">
        <f>'[4]1100'!$L9</f>
        <v>0</v>
      </c>
      <c r="S19" s="42">
        <f>'[5]1100'!$L9</f>
        <v>0</v>
      </c>
      <c r="T19" s="42">
        <f>'[6]1100'!$L9</f>
        <v>0</v>
      </c>
      <c r="U19" s="42">
        <f>'[7]1100'!$L9</f>
        <v>0</v>
      </c>
    </row>
    <row r="20" spans="1:21" s="32" customFormat="1" ht="18" customHeight="1">
      <c r="A20" s="60" t="s">
        <v>66</v>
      </c>
      <c r="B20" s="33">
        <f t="shared" si="0"/>
        <v>4263817.199999999</v>
      </c>
      <c r="C20" s="34">
        <f t="shared" si="1"/>
        <v>0.005789605136814889</v>
      </c>
      <c r="D20" s="43">
        <f>'[1]1100'!$D10</f>
        <v>2498087.71</v>
      </c>
      <c r="E20" s="43">
        <f>'[2]1100'!$D10</f>
        <v>0</v>
      </c>
      <c r="F20" s="43">
        <f>'[3]1100'!$D10</f>
        <v>0</v>
      </c>
      <c r="G20" s="43">
        <f>'[4]1100'!$D10</f>
        <v>13469.540000000095</v>
      </c>
      <c r="H20" s="43">
        <f>'[5]1100'!$D10</f>
        <v>636895</v>
      </c>
      <c r="I20" s="43">
        <f>'[6]1100'!$D10</f>
        <v>1114738.539999999</v>
      </c>
      <c r="J20" s="43">
        <f>'[7]1100'!$D10</f>
        <v>626.410000000149</v>
      </c>
      <c r="K20" s="31"/>
      <c r="L20" s="31" t="s">
        <v>114</v>
      </c>
      <c r="M20" s="108">
        <f t="shared" si="2"/>
        <v>-21107363.61</v>
      </c>
      <c r="N20" s="35">
        <f t="shared" si="3"/>
        <v>-0.02866053938266295</v>
      </c>
      <c r="O20" s="42">
        <f>'[1]1100'!$L10</f>
        <v>0</v>
      </c>
      <c r="P20" s="42">
        <f>'[2]1100'!$L10</f>
        <v>0</v>
      </c>
      <c r="Q20" s="42">
        <f>'[3]1100'!$L10</f>
        <v>0</v>
      </c>
      <c r="R20" s="42">
        <f>'[4]1100'!$L10</f>
        <v>-29655.78</v>
      </c>
      <c r="S20" s="42">
        <f>'[5]1100'!$L10</f>
        <v>0</v>
      </c>
      <c r="T20" s="42">
        <f>'[6]1100'!$L10</f>
        <v>0</v>
      </c>
      <c r="U20" s="42">
        <f>'[7]1100'!$L10</f>
        <v>-21077707.83</v>
      </c>
    </row>
    <row r="21" spans="1:21" s="32" customFormat="1" ht="18" customHeight="1">
      <c r="A21" s="31" t="s">
        <v>67</v>
      </c>
      <c r="B21" s="108">
        <f t="shared" si="0"/>
        <v>0</v>
      </c>
      <c r="C21" s="35" t="str">
        <f t="shared" si="1"/>
        <v>--</v>
      </c>
      <c r="D21" s="43">
        <f>'[1]1100'!$D11</f>
        <v>0</v>
      </c>
      <c r="E21" s="43">
        <f>'[2]1100'!$D11</f>
        <v>0</v>
      </c>
      <c r="F21" s="43">
        <f>'[3]1100'!$D11</f>
        <v>0</v>
      </c>
      <c r="G21" s="43">
        <f>'[4]1100'!$D11</f>
        <v>0</v>
      </c>
      <c r="H21" s="43">
        <f>'[5]1100'!$D11</f>
        <v>0</v>
      </c>
      <c r="I21" s="43">
        <f>'[6]1100'!$D11</f>
        <v>0</v>
      </c>
      <c r="J21" s="43">
        <f>'[7]1100'!$D11</f>
        <v>0</v>
      </c>
      <c r="K21" s="31"/>
      <c r="L21" s="4" t="s">
        <v>115</v>
      </c>
      <c r="M21" s="110">
        <f t="shared" si="2"/>
        <v>32280.06</v>
      </c>
      <c r="N21" s="34">
        <f t="shared" si="3"/>
        <v>4.383133526284683E-05</v>
      </c>
      <c r="O21" s="42">
        <f>'[1]1100'!$L11</f>
        <v>0</v>
      </c>
      <c r="P21" s="42">
        <f>'[2]1100'!$L11</f>
        <v>0</v>
      </c>
      <c r="Q21" s="42">
        <f>'[3]1100'!$L11</f>
        <v>0</v>
      </c>
      <c r="R21" s="42">
        <f>'[4]1100'!$L11</f>
        <v>0</v>
      </c>
      <c r="S21" s="42">
        <f>'[5]1100'!$L11</f>
        <v>0</v>
      </c>
      <c r="T21" s="42">
        <f>'[6]1100'!$L11</f>
        <v>32280.06</v>
      </c>
      <c r="U21" s="42">
        <f>'[7]1100'!$L11</f>
        <v>0</v>
      </c>
    </row>
    <row r="22" spans="1:21" s="32" customFormat="1" ht="18" customHeight="1">
      <c r="A22" s="31" t="s">
        <v>68</v>
      </c>
      <c r="B22" s="108">
        <f t="shared" si="0"/>
        <v>23980.269999999997</v>
      </c>
      <c r="C22" s="35">
        <f t="shared" si="1"/>
        <v>3.256150248988348E-05</v>
      </c>
      <c r="D22" s="43">
        <f>'[1]1100'!$D12</f>
        <v>3955.6</v>
      </c>
      <c r="E22" s="43">
        <f>'[2]1100'!$D12</f>
        <v>0</v>
      </c>
      <c r="F22" s="43">
        <f>'[3]1100'!$D12</f>
        <v>0</v>
      </c>
      <c r="G22" s="43">
        <f>'[4]1100'!$D12</f>
        <v>20024.67</v>
      </c>
      <c r="H22" s="43">
        <f>'[5]1100'!$D12</f>
        <v>0</v>
      </c>
      <c r="I22" s="43">
        <f>'[6]1100'!$D12</f>
        <v>0</v>
      </c>
      <c r="J22" s="43">
        <f>'[7]1100'!$D12</f>
        <v>0</v>
      </c>
      <c r="K22" s="31"/>
      <c r="L22" s="4" t="s">
        <v>116</v>
      </c>
      <c r="M22" s="110">
        <f t="shared" si="2"/>
        <v>345901027.51</v>
      </c>
      <c r="N22" s="34">
        <f t="shared" si="3"/>
        <v>0.46968016492391945</v>
      </c>
      <c r="O22" s="42">
        <f>'[1]1100'!$L12</f>
        <v>279263910.65999997</v>
      </c>
      <c r="P22" s="42">
        <f>'[2]1100'!$L12</f>
        <v>355389.9099999997</v>
      </c>
      <c r="Q22" s="42">
        <f>'[3]1100'!$L12</f>
        <v>0</v>
      </c>
      <c r="R22" s="42">
        <f>'[4]1100'!$L12</f>
        <v>1167808.0599999987</v>
      </c>
      <c r="S22" s="42">
        <f>'[5]1100'!$L12</f>
        <v>-8959933</v>
      </c>
      <c r="T22" s="42">
        <f>'[6]1100'!$L12</f>
        <v>-281131.25</v>
      </c>
      <c r="U22" s="42">
        <f>'[7]1100'!$L12</f>
        <v>74354983.13</v>
      </c>
    </row>
    <row r="23" spans="1:21" s="32" customFormat="1" ht="18" customHeight="1">
      <c r="A23" s="31" t="s">
        <v>69</v>
      </c>
      <c r="B23" s="108">
        <f t="shared" si="0"/>
        <v>6221037.43</v>
      </c>
      <c r="C23" s="35">
        <f t="shared" si="1"/>
        <v>0.008447207882421813</v>
      </c>
      <c r="D23" s="43">
        <f>'[1]1100'!$D13</f>
        <v>2493466.61</v>
      </c>
      <c r="E23" s="43">
        <f>'[2]1100'!$D13</f>
        <v>0</v>
      </c>
      <c r="F23" s="43">
        <f>'[3]1100'!$D13</f>
        <v>0</v>
      </c>
      <c r="G23" s="43">
        <f>'[4]1100'!$D13</f>
        <v>780587</v>
      </c>
      <c r="H23" s="43">
        <f>'[5]1100'!$D13</f>
        <v>839297</v>
      </c>
      <c r="I23" s="43">
        <f>'[6]1100'!$D13</f>
        <v>515857.26</v>
      </c>
      <c r="J23" s="43">
        <f>'[7]1100'!$D13</f>
        <v>1591829.56</v>
      </c>
      <c r="K23" s="31"/>
      <c r="L23" s="1" t="s">
        <v>117</v>
      </c>
      <c r="M23" s="108">
        <f t="shared" si="2"/>
        <v>625223526.13</v>
      </c>
      <c r="N23" s="35">
        <f t="shared" si="3"/>
        <v>0.8489569718279119</v>
      </c>
      <c r="O23" s="42">
        <f>'[1]1100'!$L13</f>
        <v>495704489.38</v>
      </c>
      <c r="P23" s="42">
        <f>'[2]1100'!$L13</f>
        <v>3598768.05</v>
      </c>
      <c r="Q23" s="42">
        <f>'[3]1100'!$L13</f>
        <v>0</v>
      </c>
      <c r="R23" s="42">
        <f>'[4]1100'!$L13</f>
        <v>27524195.49</v>
      </c>
      <c r="S23" s="42">
        <f>'[5]1100'!$L13</f>
        <v>0</v>
      </c>
      <c r="T23" s="42">
        <f>'[6]1100'!$L13</f>
        <v>0</v>
      </c>
      <c r="U23" s="42">
        <f>'[7]1100'!$L13</f>
        <v>98396073.21</v>
      </c>
    </row>
    <row r="24" spans="1:21" s="32" customFormat="1" ht="18" customHeight="1">
      <c r="A24" s="31" t="s">
        <v>70</v>
      </c>
      <c r="B24" s="108">
        <f t="shared" si="0"/>
        <v>0</v>
      </c>
      <c r="C24" s="35" t="str">
        <f t="shared" si="1"/>
        <v>--</v>
      </c>
      <c r="D24" s="43">
        <f>'[1]1100'!$D14</f>
        <v>0</v>
      </c>
      <c r="E24" s="43">
        <f>'[2]1100'!$D14</f>
        <v>0</v>
      </c>
      <c r="F24" s="43">
        <f>'[3]1100'!$D14</f>
        <v>0</v>
      </c>
      <c r="G24" s="43">
        <f>'[4]1100'!$D14</f>
        <v>0</v>
      </c>
      <c r="H24" s="43">
        <f>'[5]1100'!$D14</f>
        <v>0</v>
      </c>
      <c r="I24" s="43">
        <f>'[6]1100'!$D14</f>
        <v>0</v>
      </c>
      <c r="J24" s="43">
        <f>'[7]1100'!$D14</f>
        <v>0</v>
      </c>
      <c r="K24" s="31"/>
      <c r="L24" s="1" t="s">
        <v>118</v>
      </c>
      <c r="M24" s="108">
        <f t="shared" si="2"/>
        <v>-279322498.62</v>
      </c>
      <c r="N24" s="35">
        <f t="shared" si="3"/>
        <v>-0.37927680690399246</v>
      </c>
      <c r="O24" s="42">
        <f>'[1]1100'!$L14</f>
        <v>-216440578.72</v>
      </c>
      <c r="P24" s="42">
        <f>'[2]1100'!$L14</f>
        <v>-3243378.14</v>
      </c>
      <c r="Q24" s="42">
        <f>'[3]1100'!$L14</f>
        <v>0</v>
      </c>
      <c r="R24" s="42">
        <f>'[4]1100'!$L14</f>
        <v>-26356387.43</v>
      </c>
      <c r="S24" s="42">
        <f>'[5]1100'!$L14</f>
        <v>-8959933</v>
      </c>
      <c r="T24" s="42">
        <f>'[6]1100'!$L14</f>
        <v>-281131.25</v>
      </c>
      <c r="U24" s="42">
        <f>'[7]1100'!$L14</f>
        <v>-24041090.08</v>
      </c>
    </row>
    <row r="25" spans="1:21" s="32" customFormat="1" ht="18" customHeight="1">
      <c r="A25" s="31" t="s">
        <v>71</v>
      </c>
      <c r="B25" s="108">
        <f t="shared" si="0"/>
        <v>0</v>
      </c>
      <c r="C25" s="35" t="str">
        <f t="shared" si="1"/>
        <v>--</v>
      </c>
      <c r="D25" s="43">
        <f>'[1]1100'!$D15</f>
        <v>0</v>
      </c>
      <c r="E25" s="43">
        <f>'[2]1100'!$D15</f>
        <v>0</v>
      </c>
      <c r="F25" s="43">
        <f>'[3]1100'!$D15</f>
        <v>0</v>
      </c>
      <c r="G25" s="43">
        <f>'[4]1100'!$D15</f>
        <v>0</v>
      </c>
      <c r="H25" s="43">
        <f>'[5]1100'!$D15</f>
        <v>0</v>
      </c>
      <c r="I25" s="43">
        <f>'[6]1100'!$D15</f>
        <v>0</v>
      </c>
      <c r="J25" s="43">
        <f>'[7]1100'!$D15</f>
        <v>0</v>
      </c>
      <c r="K25" s="31"/>
      <c r="L25" s="4" t="s">
        <v>119</v>
      </c>
      <c r="M25" s="110">
        <f t="shared" si="2"/>
        <v>158207299.34</v>
      </c>
      <c r="N25" s="34">
        <f t="shared" si="3"/>
        <v>0.2148210746324854</v>
      </c>
      <c r="O25" s="42">
        <f>'[1]1100'!$L15</f>
        <v>154668723.59</v>
      </c>
      <c r="P25" s="42">
        <f>'[2]1100'!$L15</f>
        <v>-809310.18</v>
      </c>
      <c r="Q25" s="42">
        <f>'[3]1100'!$L15</f>
        <v>-66408.64</v>
      </c>
      <c r="R25" s="42">
        <f>'[4]1100'!$L15</f>
        <v>156498.78</v>
      </c>
      <c r="S25" s="42">
        <f>'[5]1100'!$L15</f>
        <v>-1671798</v>
      </c>
      <c r="T25" s="42">
        <f>'[6]1100'!$L15</f>
        <v>-323469.6</v>
      </c>
      <c r="U25" s="42">
        <f>'[7]1100'!$L15</f>
        <v>6253063.39</v>
      </c>
    </row>
    <row r="26" spans="1:21" s="32" customFormat="1" ht="18" customHeight="1">
      <c r="A26" s="31" t="s">
        <v>72</v>
      </c>
      <c r="B26" s="108">
        <f t="shared" si="0"/>
        <v>-11395199.000000002</v>
      </c>
      <c r="C26" s="35">
        <f t="shared" si="1"/>
        <v>-0.015472920055162757</v>
      </c>
      <c r="D26" s="43">
        <f>'[1]1100'!$D16</f>
        <v>0</v>
      </c>
      <c r="E26" s="43">
        <f>'[2]1100'!$D16</f>
        <v>0</v>
      </c>
      <c r="F26" s="43">
        <f>'[3]1100'!$D16</f>
        <v>0</v>
      </c>
      <c r="G26" s="43">
        <f>'[4]1100'!$D16</f>
        <v>-1163494.21</v>
      </c>
      <c r="H26" s="43">
        <f>'[5]1100'!$D16</f>
        <v>-202402</v>
      </c>
      <c r="I26" s="43">
        <f>'[6]1100'!$D16</f>
        <v>-8438099.64</v>
      </c>
      <c r="J26" s="43">
        <f>'[7]1100'!$D16</f>
        <v>-1591203.15</v>
      </c>
      <c r="K26" s="31"/>
      <c r="L26" s="207" t="s">
        <v>5</v>
      </c>
      <c r="M26" s="208">
        <f t="shared" si="2"/>
        <v>0</v>
      </c>
      <c r="N26" s="209" t="str">
        <f t="shared" si="3"/>
        <v>--</v>
      </c>
      <c r="O26" s="42">
        <f>'[1]1100'!$L16</f>
        <v>0</v>
      </c>
      <c r="P26" s="42">
        <f>'[2]1100'!$L16</f>
        <v>0</v>
      </c>
      <c r="Q26" s="42">
        <f>'[3]1100'!$L16</f>
        <v>0</v>
      </c>
      <c r="R26" s="42">
        <f>'[4]1100'!$L16</f>
        <v>0</v>
      </c>
      <c r="S26" s="42">
        <f>'[5]1100'!$L16</f>
        <v>0</v>
      </c>
      <c r="T26" s="42">
        <f>'[6]1100'!$L16</f>
        <v>0</v>
      </c>
      <c r="U26" s="42">
        <f>'[7]1100'!$L16</f>
        <v>0</v>
      </c>
    </row>
    <row r="27" spans="1:21" s="32" customFormat="1" ht="18" customHeight="1">
      <c r="A27" s="31" t="s">
        <v>73</v>
      </c>
      <c r="B27" s="108">
        <f t="shared" si="0"/>
        <v>9413998.5</v>
      </c>
      <c r="C27" s="35">
        <f t="shared" si="1"/>
        <v>0.012782755807065949</v>
      </c>
      <c r="D27" s="43">
        <f>'[1]1100'!$D17</f>
        <v>665.5</v>
      </c>
      <c r="E27" s="43">
        <f>'[2]1100'!$D17</f>
        <v>0</v>
      </c>
      <c r="F27" s="43">
        <f>'[3]1100'!$D17</f>
        <v>0</v>
      </c>
      <c r="G27" s="43">
        <f>'[4]1100'!$D17</f>
        <v>376352.08</v>
      </c>
      <c r="H27" s="43">
        <f>'[5]1100'!$D17</f>
        <v>0</v>
      </c>
      <c r="I27" s="43">
        <f>'[6]1100'!$D17</f>
        <v>9036980.92</v>
      </c>
      <c r="J27" s="43">
        <f>'[7]1100'!$D17</f>
        <v>0</v>
      </c>
      <c r="K27" s="31"/>
      <c r="L27" s="207" t="s">
        <v>6</v>
      </c>
      <c r="M27" s="208">
        <f t="shared" si="2"/>
        <v>3398771.23</v>
      </c>
      <c r="N27" s="209">
        <f t="shared" si="3"/>
        <v>0.004615006330962467</v>
      </c>
      <c r="O27" s="42">
        <f>'[1]1100'!$L17</f>
        <v>0</v>
      </c>
      <c r="P27" s="42">
        <f>'[2]1100'!$L17</f>
        <v>0</v>
      </c>
      <c r="Q27" s="42">
        <f>'[3]1100'!$L17</f>
        <v>0</v>
      </c>
      <c r="R27" s="42">
        <f>'[4]1100'!$L17</f>
        <v>0</v>
      </c>
      <c r="S27" s="42">
        <f>'[5]1100'!$L17</f>
        <v>0</v>
      </c>
      <c r="T27" s="42">
        <f>'[6]1100'!$L17</f>
        <v>0</v>
      </c>
      <c r="U27" s="42">
        <f>'[7]1100'!$L17</f>
        <v>3398771.23</v>
      </c>
    </row>
    <row r="28" spans="1:21" s="32" customFormat="1" ht="18" customHeight="1">
      <c r="A28" s="60" t="s">
        <v>74</v>
      </c>
      <c r="B28" s="33">
        <f t="shared" si="0"/>
        <v>148840096.06</v>
      </c>
      <c r="C28" s="34">
        <f t="shared" si="1"/>
        <v>0.2021018595058432</v>
      </c>
      <c r="D28" s="43">
        <f>'[1]1100'!$D18</f>
        <v>104858789.99000001</v>
      </c>
      <c r="E28" s="43">
        <f>'[2]1100'!$D18</f>
        <v>282568.8700000001</v>
      </c>
      <c r="F28" s="43">
        <f>'[3]1100'!$D18</f>
        <v>22260.120000000003</v>
      </c>
      <c r="G28" s="43">
        <f>'[4]1100'!$D18</f>
        <v>23211204.129999995</v>
      </c>
      <c r="H28" s="43">
        <f>'[5]1100'!$D18</f>
        <v>20430213</v>
      </c>
      <c r="I28" s="43">
        <f>'[6]1100'!$D18</f>
        <v>30607.130000000005</v>
      </c>
      <c r="J28" s="43">
        <f>'[7]1100'!$D18</f>
        <v>4452.82</v>
      </c>
      <c r="K28" s="31"/>
      <c r="L28" s="207" t="s">
        <v>120</v>
      </c>
      <c r="M28" s="208">
        <f t="shared" si="2"/>
        <v>77911.58</v>
      </c>
      <c r="N28" s="209">
        <f t="shared" si="3"/>
        <v>0.00010579189084029311</v>
      </c>
      <c r="O28" s="42">
        <f>'[1]1100'!$L18</f>
        <v>0</v>
      </c>
      <c r="P28" s="42">
        <f>'[2]1100'!$L18</f>
        <v>0</v>
      </c>
      <c r="Q28" s="42">
        <f>'[3]1100'!$L18</f>
        <v>0</v>
      </c>
      <c r="R28" s="42">
        <f>'[4]1100'!$L18</f>
        <v>77911.58</v>
      </c>
      <c r="S28" s="42">
        <f>'[5]1100'!$L18</f>
        <v>0</v>
      </c>
      <c r="T28" s="42">
        <f>'[6]1100'!$L18</f>
        <v>0</v>
      </c>
      <c r="U28" s="42">
        <f>'[7]1100'!$L18</f>
        <v>0</v>
      </c>
    </row>
    <row r="29" spans="1:21" s="32" customFormat="1" ht="18" customHeight="1">
      <c r="A29" s="31" t="s">
        <v>75</v>
      </c>
      <c r="B29" s="108">
        <f t="shared" si="0"/>
        <v>115364776.57</v>
      </c>
      <c r="C29" s="35">
        <f t="shared" si="1"/>
        <v>0.15664754648420998</v>
      </c>
      <c r="D29" s="43">
        <f>'[1]1100'!$D19</f>
        <v>62201218.37</v>
      </c>
      <c r="E29" s="43">
        <f>'[2]1100'!$D19</f>
        <v>609322.74</v>
      </c>
      <c r="F29" s="43">
        <f>'[3]1100'!$D19</f>
        <v>0</v>
      </c>
      <c r="G29" s="43">
        <f>'[4]1100'!$D19</f>
        <v>27429763.46</v>
      </c>
      <c r="H29" s="43">
        <f>'[5]1100'!$D19</f>
        <v>25124472</v>
      </c>
      <c r="I29" s="43">
        <f>'[6]1100'!$D19</f>
        <v>0</v>
      </c>
      <c r="J29" s="43">
        <f>'[7]1100'!$D19</f>
        <v>0</v>
      </c>
      <c r="K29" s="31"/>
      <c r="L29" s="4" t="s">
        <v>121</v>
      </c>
      <c r="M29" s="110">
        <f t="shared" si="2"/>
        <v>0</v>
      </c>
      <c r="N29" s="34" t="str">
        <f t="shared" si="3"/>
        <v>--</v>
      </c>
      <c r="O29" s="42">
        <f>'[1]1100'!$L19</f>
        <v>0</v>
      </c>
      <c r="P29" s="42">
        <f>'[2]1100'!$L19</f>
        <v>0</v>
      </c>
      <c r="Q29" s="42">
        <f>'[3]1100'!$L19</f>
        <v>0</v>
      </c>
      <c r="R29" s="42">
        <f>'[4]1100'!$L19</f>
        <v>0</v>
      </c>
      <c r="S29" s="42">
        <f>'[5]1100'!$L19</f>
        <v>0</v>
      </c>
      <c r="T29" s="42">
        <f>'[6]1100'!$L19</f>
        <v>0</v>
      </c>
      <c r="U29" s="42">
        <f>'[7]1100'!$L19</f>
        <v>0</v>
      </c>
    </row>
    <row r="30" spans="1:21" s="32" customFormat="1" ht="18" customHeight="1">
      <c r="A30" s="31" t="s">
        <v>76</v>
      </c>
      <c r="B30" s="108">
        <f t="shared" si="0"/>
        <v>27382528.810000002</v>
      </c>
      <c r="C30" s="35">
        <f t="shared" si="1"/>
        <v>0.03718124441576851</v>
      </c>
      <c r="D30" s="43">
        <f>'[1]1100'!$D20</f>
        <v>5102986.91</v>
      </c>
      <c r="E30" s="43">
        <f>'[2]1100'!$D20</f>
        <v>710046.23</v>
      </c>
      <c r="F30" s="43">
        <f>'[3]1100'!$D20</f>
        <v>4812.42</v>
      </c>
      <c r="G30" s="43">
        <f>'[4]1100'!$D20</f>
        <v>3353947.25</v>
      </c>
      <c r="H30" s="43">
        <f>'[5]1100'!$D20</f>
        <v>18210736</v>
      </c>
      <c r="I30" s="43">
        <f>'[6]1100'!$D20</f>
        <v>0</v>
      </c>
      <c r="J30" s="43">
        <f>'[7]1100'!$D20</f>
        <v>0</v>
      </c>
      <c r="K30" s="31"/>
      <c r="L30" s="1" t="s">
        <v>122</v>
      </c>
      <c r="M30" s="108">
        <f t="shared" si="2"/>
        <v>0</v>
      </c>
      <c r="N30" s="35" t="str">
        <f t="shared" si="3"/>
        <v>--</v>
      </c>
      <c r="O30" s="42">
        <f>'[1]1100'!$L20</f>
        <v>0</v>
      </c>
      <c r="P30" s="42">
        <f>'[2]1100'!$L20</f>
        <v>0</v>
      </c>
      <c r="Q30" s="42">
        <f>'[3]1100'!$L20</f>
        <v>0</v>
      </c>
      <c r="R30" s="42">
        <f>'[4]1100'!$L20</f>
        <v>0</v>
      </c>
      <c r="S30" s="42">
        <f>'[5]1100'!$L20</f>
        <v>0</v>
      </c>
      <c r="T30" s="42">
        <f>'[6]1100'!$L20</f>
        <v>0</v>
      </c>
      <c r="U30" s="42">
        <f>'[7]1100'!$L20</f>
        <v>0</v>
      </c>
    </row>
    <row r="31" spans="1:21" s="32" customFormat="1" ht="18" customHeight="1">
      <c r="A31" s="31" t="s">
        <v>77</v>
      </c>
      <c r="B31" s="108">
        <f t="shared" si="0"/>
        <v>12710963.75</v>
      </c>
      <c r="C31" s="35">
        <f t="shared" si="1"/>
        <v>0.017259525342894124</v>
      </c>
      <c r="D31" s="43">
        <f>'[1]1100'!$D21</f>
        <v>9668268.84</v>
      </c>
      <c r="E31" s="43">
        <f>'[2]1100'!$D21</f>
        <v>281740.16</v>
      </c>
      <c r="F31" s="43">
        <f>'[3]1100'!$D21</f>
        <v>0</v>
      </c>
      <c r="G31" s="43">
        <f>'[4]1100'!$D21</f>
        <v>569636.77</v>
      </c>
      <c r="H31" s="43">
        <f>'[5]1100'!$D21</f>
        <v>2019869</v>
      </c>
      <c r="I31" s="43">
        <f>'[6]1100'!$D21</f>
        <v>165122.72</v>
      </c>
      <c r="J31" s="43">
        <f>'[7]1100'!$D21</f>
        <v>6326.26</v>
      </c>
      <c r="K31" s="31"/>
      <c r="L31" s="1" t="s">
        <v>123</v>
      </c>
      <c r="M31" s="108">
        <f t="shared" si="2"/>
        <v>0</v>
      </c>
      <c r="N31" s="35" t="str">
        <f t="shared" si="3"/>
        <v>--</v>
      </c>
      <c r="O31" s="42">
        <f>'[1]1100'!$L21</f>
        <v>0</v>
      </c>
      <c r="P31" s="42">
        <f>'[2]1100'!$L21</f>
        <v>0</v>
      </c>
      <c r="Q31" s="42">
        <f>'[3]1100'!$L21</f>
        <v>0</v>
      </c>
      <c r="R31" s="42">
        <f>'[4]1100'!$L21</f>
        <v>0</v>
      </c>
      <c r="S31" s="42">
        <f>'[5]1100'!$L21</f>
        <v>0</v>
      </c>
      <c r="T31" s="42">
        <f>'[6]1100'!$L21</f>
        <v>0</v>
      </c>
      <c r="U31" s="42">
        <f>'[7]1100'!$L21</f>
        <v>0</v>
      </c>
    </row>
    <row r="32" spans="1:21" s="32" customFormat="1" ht="18" customHeight="1">
      <c r="A32" s="31" t="s">
        <v>78</v>
      </c>
      <c r="B32" s="108">
        <f t="shared" si="0"/>
        <v>39340099.92</v>
      </c>
      <c r="C32" s="35">
        <f t="shared" si="1"/>
        <v>0.05341777892814989</v>
      </c>
      <c r="D32" s="43">
        <f>'[1]1100'!$D22</f>
        <v>27886315.87</v>
      </c>
      <c r="E32" s="43">
        <f>'[2]1100'!$D22</f>
        <v>419515.14</v>
      </c>
      <c r="F32" s="43">
        <f>'[3]1100'!$D22</f>
        <v>17447.7</v>
      </c>
      <c r="G32" s="43">
        <f>'[4]1100'!$D22</f>
        <v>6566550.460000001</v>
      </c>
      <c r="H32" s="43">
        <f>'[5]1100'!$D22</f>
        <v>3539849</v>
      </c>
      <c r="I32" s="43">
        <f>'[6]1100'!$D22</f>
        <v>910421.75</v>
      </c>
      <c r="J32" s="43">
        <f>'[7]1100'!$D22</f>
        <v>0</v>
      </c>
      <c r="K32" s="31"/>
      <c r="L32" s="1" t="s">
        <v>124</v>
      </c>
      <c r="M32" s="108">
        <f t="shared" si="2"/>
        <v>0</v>
      </c>
      <c r="N32" s="35" t="str">
        <f t="shared" si="3"/>
        <v>--</v>
      </c>
      <c r="O32" s="42">
        <f>'[1]1100'!$L22</f>
        <v>0</v>
      </c>
      <c r="P32" s="42">
        <f>'[2]1100'!$L22</f>
        <v>0</v>
      </c>
      <c r="Q32" s="42">
        <f>'[3]1100'!$L22</f>
        <v>0</v>
      </c>
      <c r="R32" s="42">
        <f>'[4]1100'!$L22</f>
        <v>0</v>
      </c>
      <c r="S32" s="42">
        <f>'[5]1100'!$L22</f>
        <v>0</v>
      </c>
      <c r="T32" s="42">
        <f>'[6]1100'!$L22</f>
        <v>0</v>
      </c>
      <c r="U32" s="42">
        <f>'[7]1100'!$L22</f>
        <v>0</v>
      </c>
    </row>
    <row r="33" spans="1:21" s="32" customFormat="1" ht="18" customHeight="1">
      <c r="A33" s="31" t="s">
        <v>79</v>
      </c>
      <c r="B33" s="108">
        <f t="shared" si="0"/>
        <v>-45958272.99</v>
      </c>
      <c r="C33" s="35">
        <f t="shared" si="1"/>
        <v>-0.062404235665179324</v>
      </c>
      <c r="D33" s="43">
        <f>'[1]1100'!$D23</f>
        <v>0</v>
      </c>
      <c r="E33" s="43">
        <f>'[2]1100'!$D23</f>
        <v>-1738055.4</v>
      </c>
      <c r="F33" s="43">
        <f>'[3]1100'!$D23</f>
        <v>0</v>
      </c>
      <c r="G33" s="43">
        <f>'[4]1100'!$D23</f>
        <v>-14708693.81</v>
      </c>
      <c r="H33" s="43">
        <f>'[5]1100'!$D23</f>
        <v>-28464713</v>
      </c>
      <c r="I33" s="43">
        <f>'[6]1100'!$D23</f>
        <v>-1044937.34</v>
      </c>
      <c r="J33" s="43">
        <f>'[7]1100'!$D23</f>
        <v>-1873.44</v>
      </c>
      <c r="K33" s="31"/>
      <c r="L33" s="1" t="s">
        <v>7</v>
      </c>
      <c r="M33" s="36">
        <f t="shared" si="2"/>
        <v>0</v>
      </c>
      <c r="N33" s="35" t="str">
        <f t="shared" si="3"/>
        <v>--</v>
      </c>
      <c r="O33" s="42">
        <f>'[1]1100'!$L23</f>
        <v>0</v>
      </c>
      <c r="P33" s="42">
        <f>'[2]1100'!$L23</f>
        <v>0</v>
      </c>
      <c r="Q33" s="42">
        <f>'[3]1100'!$L23</f>
        <v>0</v>
      </c>
      <c r="R33" s="42">
        <f>'[4]1100'!$L23</f>
        <v>0</v>
      </c>
      <c r="S33" s="42">
        <f>'[5]1100'!$L23</f>
        <v>0</v>
      </c>
      <c r="T33" s="42">
        <f>'[6]1100'!$L23</f>
        <v>0</v>
      </c>
      <c r="U33" s="42">
        <f>'[7]1100'!$L23</f>
        <v>0</v>
      </c>
    </row>
    <row r="34" spans="1:21" s="32" customFormat="1" ht="18" customHeight="1">
      <c r="A34" s="60" t="s">
        <v>80</v>
      </c>
      <c r="B34" s="33">
        <f t="shared" si="0"/>
        <v>0</v>
      </c>
      <c r="C34" s="34" t="str">
        <f t="shared" si="1"/>
        <v>--</v>
      </c>
      <c r="D34" s="43">
        <f>'[1]1100'!$D24</f>
        <v>0</v>
      </c>
      <c r="E34" s="43">
        <f>'[2]1100'!$D24</f>
        <v>0</v>
      </c>
      <c r="F34" s="43">
        <f>'[3]1100'!$D24</f>
        <v>0</v>
      </c>
      <c r="G34" s="43">
        <f>'[4]1100'!$D24</f>
        <v>0</v>
      </c>
      <c r="H34" s="43">
        <f>'[5]1100'!$D24</f>
        <v>0</v>
      </c>
      <c r="I34" s="43">
        <f>'[6]1100'!$D24</f>
        <v>0</v>
      </c>
      <c r="J34" s="43">
        <f>'[7]1100'!$D24</f>
        <v>0</v>
      </c>
      <c r="K34" s="31"/>
      <c r="L34" s="4" t="s">
        <v>125</v>
      </c>
      <c r="M34" s="33">
        <f t="shared" si="2"/>
        <v>77911.58</v>
      </c>
      <c r="N34" s="34">
        <f t="shared" si="3"/>
        <v>0.00010579189084029311</v>
      </c>
      <c r="O34" s="42">
        <f>'[1]1100'!$L24</f>
        <v>0</v>
      </c>
      <c r="P34" s="42">
        <f>'[2]1100'!$L24</f>
        <v>0</v>
      </c>
      <c r="Q34" s="42">
        <f>'[3]1100'!$L24</f>
        <v>0</v>
      </c>
      <c r="R34" s="42">
        <f>'[4]1100'!$L24</f>
        <v>77911.58</v>
      </c>
      <c r="S34" s="42">
        <f>'[5]1100'!$L24</f>
        <v>0</v>
      </c>
      <c r="T34" s="42">
        <f>'[6]1100'!$L24</f>
        <v>0</v>
      </c>
      <c r="U34" s="42">
        <f>'[7]1100'!$L24</f>
        <v>0</v>
      </c>
    </row>
    <row r="35" spans="1:21" s="32" customFormat="1" ht="18" customHeight="1">
      <c r="A35" s="60" t="s">
        <v>81</v>
      </c>
      <c r="B35" s="33">
        <f t="shared" si="0"/>
        <v>0</v>
      </c>
      <c r="C35" s="34" t="str">
        <f t="shared" si="1"/>
        <v>--</v>
      </c>
      <c r="D35" s="43">
        <f>'[1]1100'!$D25</f>
        <v>0</v>
      </c>
      <c r="E35" s="43">
        <f>'[2]1100'!$D25</f>
        <v>0</v>
      </c>
      <c r="F35" s="43">
        <f>'[3]1100'!$D25</f>
        <v>0</v>
      </c>
      <c r="G35" s="43">
        <f>'[4]1100'!$D25</f>
        <v>0</v>
      </c>
      <c r="H35" s="43">
        <f>'[5]1100'!$D25</f>
        <v>0</v>
      </c>
      <c r="I35" s="43">
        <f>'[6]1100'!$D25</f>
        <v>0</v>
      </c>
      <c r="J35" s="43">
        <f>'[7]1100'!$D25</f>
        <v>0</v>
      </c>
      <c r="K35" s="31"/>
      <c r="L35" s="1" t="s">
        <v>126</v>
      </c>
      <c r="M35" s="108">
        <f t="shared" si="2"/>
        <v>0</v>
      </c>
      <c r="N35" s="35" t="str">
        <f t="shared" si="3"/>
        <v>--</v>
      </c>
      <c r="O35" s="42">
        <f>'[1]1100'!$L25</f>
        <v>0</v>
      </c>
      <c r="P35" s="42">
        <f>'[2]1100'!$L25</f>
        <v>0</v>
      </c>
      <c r="Q35" s="42">
        <f>'[3]1100'!$L25</f>
        <v>0</v>
      </c>
      <c r="R35" s="42">
        <f>'[4]1100'!$L25</f>
        <v>0</v>
      </c>
      <c r="S35" s="42">
        <f>'[5]1100'!$L25</f>
        <v>0</v>
      </c>
      <c r="T35" s="42">
        <f>'[6]1100'!$L25</f>
        <v>0</v>
      </c>
      <c r="U35" s="42">
        <f>'[7]1100'!$L25</f>
        <v>0</v>
      </c>
    </row>
    <row r="36" spans="1:21" s="32" customFormat="1" ht="18" customHeight="1">
      <c r="A36" s="31" t="s">
        <v>82</v>
      </c>
      <c r="B36" s="108">
        <f t="shared" si="0"/>
        <v>0</v>
      </c>
      <c r="C36" s="35" t="str">
        <f t="shared" si="1"/>
        <v>--</v>
      </c>
      <c r="D36" s="43">
        <f>'[1]1100'!$D26</f>
        <v>0</v>
      </c>
      <c r="E36" s="43">
        <f>'[2]1100'!$D26</f>
        <v>0</v>
      </c>
      <c r="F36" s="43">
        <f>'[3]1100'!$D26</f>
        <v>0</v>
      </c>
      <c r="G36" s="43">
        <f>'[4]1100'!$D26</f>
        <v>0</v>
      </c>
      <c r="H36" s="43">
        <f>'[5]1100'!$D26</f>
        <v>0</v>
      </c>
      <c r="I36" s="43">
        <f>'[6]1100'!$D26</f>
        <v>0</v>
      </c>
      <c r="J36" s="43">
        <f>'[7]1100'!$D26</f>
        <v>0</v>
      </c>
      <c r="K36" s="31"/>
      <c r="L36" s="1" t="s">
        <v>127</v>
      </c>
      <c r="M36" s="108">
        <f t="shared" si="2"/>
        <v>0</v>
      </c>
      <c r="N36" s="35" t="str">
        <f t="shared" si="3"/>
        <v>--</v>
      </c>
      <c r="O36" s="42">
        <f>'[1]1100'!$L26</f>
        <v>0</v>
      </c>
      <c r="P36" s="42">
        <f>'[2]1100'!$L26</f>
        <v>0</v>
      </c>
      <c r="Q36" s="42">
        <f>'[3]1100'!$L26</f>
        <v>0</v>
      </c>
      <c r="R36" s="42">
        <f>'[4]1100'!$L26</f>
        <v>0</v>
      </c>
      <c r="S36" s="42">
        <f>'[5]1100'!$L26</f>
        <v>0</v>
      </c>
      <c r="T36" s="42">
        <f>'[6]1100'!$L26</f>
        <v>0</v>
      </c>
      <c r="U36" s="42">
        <f>'[7]1100'!$L26</f>
        <v>0</v>
      </c>
    </row>
    <row r="37" spans="1:21" s="32" customFormat="1" ht="18" customHeight="1">
      <c r="A37" s="31" t="s">
        <v>83</v>
      </c>
      <c r="B37" s="108">
        <f t="shared" si="0"/>
        <v>0</v>
      </c>
      <c r="C37" s="35" t="str">
        <f t="shared" si="1"/>
        <v>--</v>
      </c>
      <c r="D37" s="43">
        <f>'[1]1100'!$D27</f>
        <v>0</v>
      </c>
      <c r="E37" s="43">
        <f>'[2]1100'!$D27</f>
        <v>0</v>
      </c>
      <c r="F37" s="43">
        <f>'[3]1100'!$D27</f>
        <v>0</v>
      </c>
      <c r="G37" s="43">
        <f>'[4]1100'!$D27</f>
        <v>0</v>
      </c>
      <c r="H37" s="43">
        <f>'[5]1100'!$D27</f>
        <v>0</v>
      </c>
      <c r="I37" s="43">
        <f>'[6]1100'!$D27</f>
        <v>0</v>
      </c>
      <c r="J37" s="43">
        <f>'[7]1100'!$D27</f>
        <v>0</v>
      </c>
      <c r="K37" s="31"/>
      <c r="L37" s="1" t="s">
        <v>128</v>
      </c>
      <c r="M37" s="108">
        <f t="shared" si="2"/>
        <v>0</v>
      </c>
      <c r="N37" s="35" t="str">
        <f t="shared" si="3"/>
        <v>--</v>
      </c>
      <c r="O37" s="42">
        <f>'[1]1100'!$L27</f>
        <v>0</v>
      </c>
      <c r="P37" s="42">
        <f>'[2]1100'!$L27</f>
        <v>0</v>
      </c>
      <c r="Q37" s="42">
        <f>'[3]1100'!$L27</f>
        <v>0</v>
      </c>
      <c r="R37" s="42">
        <f>'[4]1100'!$L27</f>
        <v>0</v>
      </c>
      <c r="S37" s="42">
        <f>'[5]1100'!$L27</f>
        <v>0</v>
      </c>
      <c r="T37" s="42">
        <f>'[6]1100'!$L27</f>
        <v>0</v>
      </c>
      <c r="U37" s="42">
        <f>'[7]1100'!$L27</f>
        <v>0</v>
      </c>
    </row>
    <row r="38" spans="1:21" s="32" customFormat="1" ht="18" customHeight="1">
      <c r="A38" s="31" t="s">
        <v>84</v>
      </c>
      <c r="B38" s="108">
        <f t="shared" si="0"/>
        <v>0</v>
      </c>
      <c r="C38" s="35" t="str">
        <f t="shared" si="1"/>
        <v>--</v>
      </c>
      <c r="D38" s="43">
        <f>'[1]1100'!$D28</f>
        <v>0</v>
      </c>
      <c r="E38" s="43">
        <f>'[2]1100'!$D28</f>
        <v>0</v>
      </c>
      <c r="F38" s="43">
        <f>'[3]1100'!$D28</f>
        <v>0</v>
      </c>
      <c r="G38" s="43">
        <f>'[4]1100'!$D28</f>
        <v>0</v>
      </c>
      <c r="H38" s="43">
        <f>'[5]1100'!$D28</f>
        <v>0</v>
      </c>
      <c r="I38" s="43">
        <f>'[6]1100'!$D28</f>
        <v>0</v>
      </c>
      <c r="J38" s="43">
        <f>'[7]1100'!$D28</f>
        <v>0</v>
      </c>
      <c r="K38" s="31"/>
      <c r="L38" s="1" t="s">
        <v>129</v>
      </c>
      <c r="M38" s="108">
        <f t="shared" si="2"/>
        <v>77911.58</v>
      </c>
      <c r="N38" s="35">
        <f t="shared" si="3"/>
        <v>0.00010579189084029311</v>
      </c>
      <c r="O38" s="42">
        <f>'[1]1100'!$L28</f>
        <v>0</v>
      </c>
      <c r="P38" s="42">
        <f>'[2]1100'!$L28</f>
        <v>0</v>
      </c>
      <c r="Q38" s="42">
        <f>'[3]1100'!$L28</f>
        <v>0</v>
      </c>
      <c r="R38" s="42">
        <f>'[4]1100'!$L28</f>
        <v>77911.58</v>
      </c>
      <c r="S38" s="42">
        <f>'[5]1100'!$L28</f>
        <v>0</v>
      </c>
      <c r="T38" s="42">
        <f>'[6]1100'!$L28</f>
        <v>0</v>
      </c>
      <c r="U38" s="42">
        <f>'[7]1100'!$L28</f>
        <v>0</v>
      </c>
    </row>
    <row r="39" spans="1:21" s="32" customFormat="1" ht="18" customHeight="1">
      <c r="A39" s="31" t="s">
        <v>85</v>
      </c>
      <c r="B39" s="108">
        <f t="shared" si="0"/>
        <v>0</v>
      </c>
      <c r="C39" s="35" t="str">
        <f t="shared" si="1"/>
        <v>--</v>
      </c>
      <c r="D39" s="43">
        <f>'[1]1100'!$D29</f>
        <v>0</v>
      </c>
      <c r="E39" s="43">
        <f>'[2]1100'!$D29</f>
        <v>0</v>
      </c>
      <c r="F39" s="43">
        <f>'[3]1100'!$D29</f>
        <v>0</v>
      </c>
      <c r="G39" s="43">
        <f>'[4]1100'!$D29</f>
        <v>0</v>
      </c>
      <c r="H39" s="43">
        <f>'[5]1100'!$D29</f>
        <v>0</v>
      </c>
      <c r="I39" s="43">
        <f>'[6]1100'!$D29</f>
        <v>0</v>
      </c>
      <c r="J39" s="43">
        <f>'[7]1100'!$D29</f>
        <v>0</v>
      </c>
      <c r="K39" s="31"/>
      <c r="L39" s="4" t="s">
        <v>130</v>
      </c>
      <c r="M39" s="33">
        <f t="shared" si="2"/>
        <v>0</v>
      </c>
      <c r="N39" s="34" t="str">
        <f t="shared" si="3"/>
        <v>--</v>
      </c>
      <c r="O39" s="42">
        <f>'[1]1100'!$L29</f>
        <v>0</v>
      </c>
      <c r="P39" s="42">
        <f>'[2]1100'!$L29</f>
        <v>0</v>
      </c>
      <c r="Q39" s="42">
        <f>'[3]1100'!$L29</f>
        <v>0</v>
      </c>
      <c r="R39" s="42">
        <f>'[4]1100'!$L29</f>
        <v>0</v>
      </c>
      <c r="S39" s="42">
        <f>'[5]1100'!$L29</f>
        <v>0</v>
      </c>
      <c r="T39" s="42">
        <f>'[6]1100'!$L29</f>
        <v>0</v>
      </c>
      <c r="U39" s="42">
        <f>'[7]1100'!$L29</f>
        <v>0</v>
      </c>
    </row>
    <row r="40" spans="1:21" s="32" customFormat="1" ht="18" customHeight="1">
      <c r="A40" s="60" t="s">
        <v>505</v>
      </c>
      <c r="B40" s="108">
        <f aca="true" t="shared" si="4" ref="B40">SUM(D40:J40)</f>
        <v>0</v>
      </c>
      <c r="C40" s="35" t="str">
        <f aca="true" t="shared" si="5" ref="C40">IF((B40/$B$64)=0,"--",B40/$B$64)</f>
        <v>--</v>
      </c>
      <c r="D40" s="43"/>
      <c r="E40" s="43"/>
      <c r="F40" s="43"/>
      <c r="G40" s="43">
        <f>'[4]1100'!$D30</f>
        <v>0</v>
      </c>
      <c r="H40" s="43">
        <f>'[5]1100'!$D30</f>
        <v>0</v>
      </c>
      <c r="I40" s="43">
        <f>'[6]1100'!$D30</f>
        <v>0</v>
      </c>
      <c r="J40" s="43">
        <f>'[7]1100'!$D30</f>
        <v>0</v>
      </c>
      <c r="K40" s="31"/>
      <c r="L40" s="4"/>
      <c r="M40" s="33"/>
      <c r="N40" s="34"/>
      <c r="O40" s="42"/>
      <c r="P40" s="42"/>
      <c r="Q40" s="42"/>
      <c r="R40" s="42"/>
      <c r="S40" s="42"/>
      <c r="T40" s="42"/>
      <c r="U40" s="42"/>
    </row>
    <row r="41" spans="1:21" s="32" customFormat="1" ht="18" customHeight="1">
      <c r="A41" s="207" t="s">
        <v>4</v>
      </c>
      <c r="B41" s="208">
        <f t="shared" si="0"/>
        <v>0</v>
      </c>
      <c r="C41" s="209" t="str">
        <f t="shared" si="1"/>
        <v>--</v>
      </c>
      <c r="D41" s="43">
        <f>'[1]1100'!$D30</f>
        <v>0</v>
      </c>
      <c r="E41" s="43">
        <f>'[2]1100'!$D30</f>
        <v>0</v>
      </c>
      <c r="F41" s="43">
        <f>'[3]1100'!$D30</f>
        <v>0</v>
      </c>
      <c r="G41" s="43">
        <f>'[4]1100'!$D31</f>
        <v>0</v>
      </c>
      <c r="H41" s="43">
        <f>'[5]1100'!$D31</f>
        <v>0</v>
      </c>
      <c r="I41" s="43">
        <f>'[6]1100'!$D31</f>
        <v>0</v>
      </c>
      <c r="J41" s="43">
        <f>'[7]1100'!$D31</f>
        <v>0</v>
      </c>
      <c r="K41" s="31"/>
      <c r="L41" s="4"/>
      <c r="M41" s="33"/>
      <c r="N41" s="34"/>
      <c r="O41" s="42"/>
      <c r="P41" s="42"/>
      <c r="Q41" s="42"/>
      <c r="R41" s="42"/>
      <c r="S41" s="42"/>
      <c r="T41" s="42"/>
      <c r="U41" s="42"/>
    </row>
    <row r="42" spans="1:21" s="32" customFormat="1" ht="18" customHeight="1">
      <c r="A42" s="207" t="s">
        <v>86</v>
      </c>
      <c r="B42" s="208">
        <f t="shared" si="0"/>
        <v>583304712.7699999</v>
      </c>
      <c r="C42" s="209">
        <f t="shared" si="1"/>
        <v>0.7920376983754194</v>
      </c>
      <c r="D42" s="43">
        <f>'[1]1100'!$D31</f>
        <v>458147223.78999996</v>
      </c>
      <c r="E42" s="43">
        <f>'[2]1100'!$D31</f>
        <v>823382.21</v>
      </c>
      <c r="F42" s="43">
        <f>'[3]1100'!$D31</f>
        <v>2998629.05</v>
      </c>
      <c r="G42" s="43">
        <f>'[4]1100'!$D32</f>
        <v>5327543.09</v>
      </c>
      <c r="H42" s="43">
        <f>'[5]1100'!$D32</f>
        <v>5302429</v>
      </c>
      <c r="I42" s="43">
        <f>'[6]1100'!$D32</f>
        <v>448370.1499999999</v>
      </c>
      <c r="J42" s="43">
        <f>'[7]1100'!$D32</f>
        <v>110257135.47999999</v>
      </c>
      <c r="K42" s="31"/>
      <c r="L42" s="207" t="s">
        <v>131</v>
      </c>
      <c r="M42" s="208">
        <f aca="true" t="shared" si="6" ref="M42:M60">SUM(O42:U42)</f>
        <v>192365296.66</v>
      </c>
      <c r="N42" s="209">
        <f aca="true" t="shared" si="7" ref="N42:N60">IF((M42/$M$64)=0,"--",M42/$M$64)</f>
        <v>0.2612023586957846</v>
      </c>
      <c r="O42" s="42">
        <f>'[1]1100'!$L30</f>
        <v>131592692.59</v>
      </c>
      <c r="P42" s="42">
        <f>'[2]1100'!$L30</f>
        <v>1559871.35</v>
      </c>
      <c r="Q42" s="42">
        <f>'[3]1100'!$L30</f>
        <v>3087297.81</v>
      </c>
      <c r="R42" s="42">
        <f>'[4]1100'!$L31</f>
        <v>15954292.659999998</v>
      </c>
      <c r="S42" s="42">
        <f>'[5]1100'!$L31</f>
        <v>5454994</v>
      </c>
      <c r="T42" s="42">
        <f>'[6]1100'!$L31</f>
        <v>444672.43</v>
      </c>
      <c r="U42" s="42">
        <f>'[7]1100'!$L31</f>
        <v>34271475.82</v>
      </c>
    </row>
    <row r="43" spans="1:21" s="32" customFormat="1" ht="18" customHeight="1">
      <c r="A43" s="60" t="s">
        <v>87</v>
      </c>
      <c r="B43" s="33">
        <f t="shared" si="0"/>
        <v>98515.86</v>
      </c>
      <c r="C43" s="34">
        <f t="shared" si="1"/>
        <v>0.00013376932039059662</v>
      </c>
      <c r="D43" s="43">
        <f>'[1]1100'!$D32</f>
        <v>0</v>
      </c>
      <c r="E43" s="43">
        <f>'[2]1100'!$D32</f>
        <v>0</v>
      </c>
      <c r="F43" s="43">
        <f>'[3]1100'!$D32</f>
        <v>0</v>
      </c>
      <c r="G43" s="43">
        <f>'[4]1100'!$D33</f>
        <v>11777.06</v>
      </c>
      <c r="H43" s="43">
        <f>'[5]1100'!$D33</f>
        <v>83041</v>
      </c>
      <c r="I43" s="43">
        <f>'[6]1100'!$D33</f>
        <v>3697.8</v>
      </c>
      <c r="J43" s="43">
        <f>'[7]1100'!$D33</f>
        <v>0</v>
      </c>
      <c r="K43" s="31"/>
      <c r="L43" s="4" t="s">
        <v>121</v>
      </c>
      <c r="M43" s="33">
        <f t="shared" si="6"/>
        <v>0</v>
      </c>
      <c r="N43" s="34" t="str">
        <f t="shared" si="7"/>
        <v>--</v>
      </c>
      <c r="O43" s="42">
        <f>'[1]1100'!$L31</f>
        <v>0</v>
      </c>
      <c r="P43" s="42">
        <f>'[2]1100'!$L31</f>
        <v>0</v>
      </c>
      <c r="Q43" s="42">
        <f>'[3]1100'!$L31</f>
        <v>0</v>
      </c>
      <c r="R43" s="42">
        <f>'[4]1100'!$L32</f>
        <v>0</v>
      </c>
      <c r="S43" s="42">
        <f>'[5]1100'!$L32</f>
        <v>0</v>
      </c>
      <c r="T43" s="42">
        <f>'[6]1100'!$L32</f>
        <v>0</v>
      </c>
      <c r="U43" s="42">
        <f>'[7]1100'!$L32</f>
        <v>0</v>
      </c>
    </row>
    <row r="44" spans="1:21" s="32" customFormat="1" ht="18" customHeight="1">
      <c r="A44" s="31" t="s">
        <v>88</v>
      </c>
      <c r="B44" s="108">
        <f t="shared" si="0"/>
        <v>0</v>
      </c>
      <c r="C44" s="35" t="str">
        <f t="shared" si="1"/>
        <v>--</v>
      </c>
      <c r="D44" s="43">
        <f>'[1]1100'!$D33</f>
        <v>0</v>
      </c>
      <c r="E44" s="43">
        <f>'[2]1100'!$D33</f>
        <v>0</v>
      </c>
      <c r="F44" s="43">
        <f>'[3]1100'!$D33</f>
        <v>0</v>
      </c>
      <c r="G44" s="43">
        <f>'[4]1100'!$D34</f>
        <v>0</v>
      </c>
      <c r="H44" s="43">
        <f>'[5]1100'!$D34</f>
        <v>0</v>
      </c>
      <c r="I44" s="43">
        <f>'[6]1100'!$D34</f>
        <v>0</v>
      </c>
      <c r="J44" s="43">
        <f>'[7]1100'!$D34</f>
        <v>0</v>
      </c>
      <c r="K44" s="31"/>
      <c r="L44" s="1" t="s">
        <v>132</v>
      </c>
      <c r="M44" s="108">
        <f t="shared" si="6"/>
        <v>0</v>
      </c>
      <c r="N44" s="35" t="str">
        <f t="shared" si="7"/>
        <v>--</v>
      </c>
      <c r="O44" s="42">
        <f>'[1]1100'!$L32</f>
        <v>0</v>
      </c>
      <c r="P44" s="42">
        <f>'[2]1100'!$L32</f>
        <v>0</v>
      </c>
      <c r="Q44" s="42">
        <f>'[3]1100'!$L32</f>
        <v>0</v>
      </c>
      <c r="R44" s="42">
        <f>'[4]1100'!$L33</f>
        <v>0</v>
      </c>
      <c r="S44" s="42">
        <f>'[5]1100'!$L33</f>
        <v>0</v>
      </c>
      <c r="T44" s="42">
        <f>'[6]1100'!$L33</f>
        <v>0</v>
      </c>
      <c r="U44" s="42">
        <f>'[7]1100'!$L33</f>
        <v>0</v>
      </c>
    </row>
    <row r="45" spans="1:21" s="32" customFormat="1" ht="18" customHeight="1">
      <c r="A45" s="31" t="s">
        <v>89</v>
      </c>
      <c r="B45" s="108">
        <f t="shared" si="0"/>
        <v>98515.86</v>
      </c>
      <c r="C45" s="35">
        <f t="shared" si="1"/>
        <v>0.00013376932039059662</v>
      </c>
      <c r="D45" s="43">
        <f>'[1]1100'!$D34</f>
        <v>0</v>
      </c>
      <c r="E45" s="43">
        <f>'[2]1100'!$D34</f>
        <v>0</v>
      </c>
      <c r="F45" s="43">
        <f>'[3]1100'!$D34</f>
        <v>0</v>
      </c>
      <c r="G45" s="43">
        <f>'[4]1100'!$D35</f>
        <v>11777.06</v>
      </c>
      <c r="H45" s="43">
        <f>'[5]1100'!$D35</f>
        <v>83041</v>
      </c>
      <c r="I45" s="43">
        <f>'[6]1100'!$D35</f>
        <v>3697.8</v>
      </c>
      <c r="J45" s="43">
        <f>'[7]1100'!$D35</f>
        <v>0</v>
      </c>
      <c r="K45" s="31"/>
      <c r="L45" s="1" t="s">
        <v>123</v>
      </c>
      <c r="M45" s="108">
        <f t="shared" si="6"/>
        <v>0</v>
      </c>
      <c r="N45" s="35" t="str">
        <f t="shared" si="7"/>
        <v>--</v>
      </c>
      <c r="O45" s="42">
        <f>'[1]1100'!$L33</f>
        <v>0</v>
      </c>
      <c r="P45" s="42">
        <f>'[2]1100'!$L33</f>
        <v>0</v>
      </c>
      <c r="Q45" s="42">
        <f>'[3]1100'!$L33</f>
        <v>0</v>
      </c>
      <c r="R45" s="42">
        <f>'[4]1100'!$L34</f>
        <v>0</v>
      </c>
      <c r="S45" s="42">
        <f>'[5]1100'!$L34</f>
        <v>0</v>
      </c>
      <c r="T45" s="42">
        <f>'[6]1100'!$L34</f>
        <v>0</v>
      </c>
      <c r="U45" s="42">
        <f>'[7]1100'!$L34</f>
        <v>0</v>
      </c>
    </row>
    <row r="46" spans="1:21" s="32" customFormat="1" ht="18" customHeight="1">
      <c r="A46" s="31" t="s">
        <v>90</v>
      </c>
      <c r="B46" s="108">
        <f aca="true" t="shared" si="8" ref="B46:B64">SUM(D46:J46)</f>
        <v>0</v>
      </c>
      <c r="C46" s="35" t="str">
        <f aca="true" t="shared" si="9" ref="C46:C64">IF((B46/$B$64)=0,"--",B46/$B$64)</f>
        <v>--</v>
      </c>
      <c r="D46" s="43">
        <f>'[1]1100'!$D35</f>
        <v>0</v>
      </c>
      <c r="E46" s="43">
        <f>'[2]1100'!$D35</f>
        <v>0</v>
      </c>
      <c r="F46" s="43">
        <f>'[3]1100'!$D35</f>
        <v>0</v>
      </c>
      <c r="G46" s="43">
        <f>'[4]1100'!$D36</f>
        <v>0</v>
      </c>
      <c r="H46" s="43">
        <f>'[5]1100'!$D36</f>
        <v>0</v>
      </c>
      <c r="I46" s="43">
        <f>'[6]1100'!$D36</f>
        <v>0</v>
      </c>
      <c r="J46" s="43">
        <f>'[7]1100'!$D36</f>
        <v>0</v>
      </c>
      <c r="K46" s="31"/>
      <c r="L46" s="206" t="s">
        <v>124</v>
      </c>
      <c r="M46" s="108">
        <f t="shared" si="6"/>
        <v>0</v>
      </c>
      <c r="N46" s="35" t="str">
        <f t="shared" si="7"/>
        <v>--</v>
      </c>
      <c r="O46" s="42">
        <f>'[1]1100'!$L34</f>
        <v>0</v>
      </c>
      <c r="P46" s="42">
        <f>'[2]1100'!$L34</f>
        <v>0</v>
      </c>
      <c r="Q46" s="42">
        <f>'[3]1100'!$L34</f>
        <v>0</v>
      </c>
      <c r="R46" s="42">
        <f>'[4]1100'!$L35</f>
        <v>0</v>
      </c>
      <c r="S46" s="42">
        <f>'[5]1100'!$L35</f>
        <v>0</v>
      </c>
      <c r="T46" s="42">
        <f>'[6]1100'!$L35</f>
        <v>0</v>
      </c>
      <c r="U46" s="42">
        <f>'[7]1100'!$L35</f>
        <v>0</v>
      </c>
    </row>
    <row r="47" spans="1:21" s="32" customFormat="1" ht="18" customHeight="1">
      <c r="A47" s="31" t="s">
        <v>91</v>
      </c>
      <c r="B47" s="108">
        <f t="shared" si="8"/>
        <v>0</v>
      </c>
      <c r="C47" s="35" t="str">
        <f t="shared" si="9"/>
        <v>--</v>
      </c>
      <c r="D47" s="43">
        <f>'[1]1100'!$D36</f>
        <v>0</v>
      </c>
      <c r="E47" s="43">
        <f>'[2]1100'!$D36</f>
        <v>0</v>
      </c>
      <c r="F47" s="43">
        <f>'[3]1100'!$D36</f>
        <v>0</v>
      </c>
      <c r="G47" s="43">
        <f>'[4]1100'!$D37</f>
        <v>0</v>
      </c>
      <c r="H47" s="43">
        <f>'[5]1100'!$D37</f>
        <v>0</v>
      </c>
      <c r="I47" s="43">
        <f>'[6]1100'!$D37</f>
        <v>0</v>
      </c>
      <c r="J47" s="43">
        <f>'[7]1100'!$D37</f>
        <v>0</v>
      </c>
      <c r="K47" s="31"/>
      <c r="L47" s="1" t="s">
        <v>7</v>
      </c>
      <c r="M47" s="108">
        <f t="shared" si="6"/>
        <v>0</v>
      </c>
      <c r="N47" s="35" t="str">
        <f t="shared" si="7"/>
        <v>--</v>
      </c>
      <c r="O47" s="42">
        <f>'[1]1100'!$L35</f>
        <v>0</v>
      </c>
      <c r="P47" s="42">
        <f>'[2]1100'!$L35</f>
        <v>0</v>
      </c>
      <c r="Q47" s="42">
        <f>'[3]1100'!$L35</f>
        <v>0</v>
      </c>
      <c r="R47" s="42">
        <f>'[4]1100'!$L36</f>
        <v>0</v>
      </c>
      <c r="S47" s="42">
        <f>'[5]1100'!$L36</f>
        <v>0</v>
      </c>
      <c r="T47" s="42">
        <f>'[6]1100'!$L36</f>
        <v>0</v>
      </c>
      <c r="U47" s="42">
        <f>'[7]1100'!$L36</f>
        <v>0</v>
      </c>
    </row>
    <row r="48" spans="1:21" s="32" customFormat="1" ht="18" customHeight="1">
      <c r="A48" s="31" t="s">
        <v>92</v>
      </c>
      <c r="B48" s="108">
        <f t="shared" si="8"/>
        <v>0</v>
      </c>
      <c r="C48" s="35" t="str">
        <f t="shared" si="9"/>
        <v>--</v>
      </c>
      <c r="D48" s="43">
        <f>'[1]1100'!$D37</f>
        <v>0</v>
      </c>
      <c r="E48" s="43">
        <f>'[2]1100'!$D37</f>
        <v>0</v>
      </c>
      <c r="F48" s="43">
        <f>'[3]1100'!$D37</f>
        <v>0</v>
      </c>
      <c r="G48" s="43">
        <f>'[4]1100'!$D38</f>
        <v>0</v>
      </c>
      <c r="H48" s="43">
        <f>'[5]1100'!$D38</f>
        <v>0</v>
      </c>
      <c r="I48" s="43">
        <f>'[6]1100'!$D38</f>
        <v>0</v>
      </c>
      <c r="J48" s="43">
        <f>'[7]1100'!$D38</f>
        <v>0</v>
      </c>
      <c r="K48" s="31"/>
      <c r="L48" s="4" t="s">
        <v>133</v>
      </c>
      <c r="M48" s="110">
        <f t="shared" si="6"/>
        <v>0</v>
      </c>
      <c r="N48" s="34" t="str">
        <f t="shared" si="7"/>
        <v>--</v>
      </c>
      <c r="O48" s="42">
        <f>'[1]1100'!$L36</f>
        <v>0</v>
      </c>
      <c r="P48" s="42">
        <f>'[2]1100'!$L36</f>
        <v>0</v>
      </c>
      <c r="Q48" s="42">
        <f>'[3]1100'!$L36</f>
        <v>0</v>
      </c>
      <c r="R48" s="42">
        <f>'[4]1100'!$L37</f>
        <v>0</v>
      </c>
      <c r="S48" s="42">
        <f>'[5]1100'!$L37</f>
        <v>0</v>
      </c>
      <c r="T48" s="42">
        <f>'[6]1100'!$L37</f>
        <v>0</v>
      </c>
      <c r="U48" s="42">
        <f>'[7]1100'!$L37</f>
        <v>0</v>
      </c>
    </row>
    <row r="49" spans="1:21" s="32" customFormat="1" ht="18" customHeight="1">
      <c r="A49" s="31" t="s">
        <v>93</v>
      </c>
      <c r="B49" s="108">
        <f t="shared" si="8"/>
        <v>0</v>
      </c>
      <c r="C49" s="35" t="str">
        <f t="shared" si="9"/>
        <v>--</v>
      </c>
      <c r="D49" s="43">
        <f>'[1]1100'!$D38</f>
        <v>0</v>
      </c>
      <c r="E49" s="43">
        <f>'[2]1100'!$D38</f>
        <v>0</v>
      </c>
      <c r="F49" s="43">
        <f>'[3]1100'!$D38</f>
        <v>0</v>
      </c>
      <c r="G49" s="43">
        <f>'[4]1100'!$D39</f>
        <v>0</v>
      </c>
      <c r="H49" s="43">
        <f>'[5]1100'!$D39</f>
        <v>0</v>
      </c>
      <c r="I49" s="43">
        <f>'[6]1100'!$D39</f>
        <v>0</v>
      </c>
      <c r="J49" s="43">
        <f>'[7]1100'!$D39</f>
        <v>0</v>
      </c>
      <c r="K49" s="31"/>
      <c r="L49" s="1" t="s">
        <v>134</v>
      </c>
      <c r="M49" s="108">
        <f t="shared" si="6"/>
        <v>0</v>
      </c>
      <c r="N49" s="35" t="str">
        <f t="shared" si="7"/>
        <v>--</v>
      </c>
      <c r="O49" s="42">
        <f>'[1]1100'!$L37</f>
        <v>0</v>
      </c>
      <c r="P49" s="42">
        <f>'[2]1100'!$L37</f>
        <v>0</v>
      </c>
      <c r="Q49" s="42">
        <f>'[3]1100'!$L37</f>
        <v>0</v>
      </c>
      <c r="R49" s="42">
        <f>'[4]1100'!$L38</f>
        <v>0</v>
      </c>
      <c r="S49" s="42">
        <f>'[5]1100'!$L38</f>
        <v>0</v>
      </c>
      <c r="T49" s="42">
        <f>'[6]1100'!$L38</f>
        <v>0</v>
      </c>
      <c r="U49" s="42">
        <f>'[7]1100'!$L38</f>
        <v>0</v>
      </c>
    </row>
    <row r="50" spans="1:21" s="32" customFormat="1" ht="18" customHeight="1">
      <c r="A50" s="60" t="s">
        <v>94</v>
      </c>
      <c r="B50" s="33">
        <f t="shared" si="8"/>
        <v>557831177.42</v>
      </c>
      <c r="C50" s="34">
        <f t="shared" si="9"/>
        <v>0.7574485722010621</v>
      </c>
      <c r="D50" s="43">
        <f>'[1]1100'!$D39</f>
        <v>450262293.54999995</v>
      </c>
      <c r="E50" s="43">
        <f>'[2]1100'!$D39</f>
        <v>18988.94</v>
      </c>
      <c r="F50" s="43">
        <f>'[3]1100'!$D39</f>
        <v>307516.17</v>
      </c>
      <c r="G50" s="43">
        <f>'[4]1100'!$D40</f>
        <v>2038281.5899999996</v>
      </c>
      <c r="H50" s="43">
        <f>'[5]1100'!$D40</f>
        <v>400870</v>
      </c>
      <c r="I50" s="43">
        <f>'[6]1100'!$D40</f>
        <v>288536.87999999995</v>
      </c>
      <c r="J50" s="43">
        <f>'[7]1100'!$D40</f>
        <v>104514690.28999999</v>
      </c>
      <c r="K50" s="31"/>
      <c r="L50" s="1" t="s">
        <v>135</v>
      </c>
      <c r="M50" s="36">
        <f t="shared" si="6"/>
        <v>0</v>
      </c>
      <c r="N50" s="35" t="str">
        <f t="shared" si="7"/>
        <v>--</v>
      </c>
      <c r="O50" s="42">
        <f>'[1]1100'!$L38</f>
        <v>0</v>
      </c>
      <c r="P50" s="42">
        <f>'[2]1100'!$L38</f>
        <v>0</v>
      </c>
      <c r="Q50" s="42">
        <f>'[3]1100'!$L38</f>
        <v>0</v>
      </c>
      <c r="R50" s="42">
        <f>'[4]1100'!$L39</f>
        <v>0</v>
      </c>
      <c r="S50" s="42">
        <f>'[5]1100'!$L39</f>
        <v>0</v>
      </c>
      <c r="T50" s="42">
        <f>'[6]1100'!$L39</f>
        <v>0</v>
      </c>
      <c r="U50" s="42">
        <f>'[7]1100'!$L39</f>
        <v>0</v>
      </c>
    </row>
    <row r="51" spans="1:21" s="32" customFormat="1" ht="18" customHeight="1">
      <c r="A51" s="31" t="s">
        <v>95</v>
      </c>
      <c r="B51" s="108">
        <f t="shared" si="8"/>
        <v>569246931.21</v>
      </c>
      <c r="C51" s="35">
        <f t="shared" si="9"/>
        <v>0.7729494024859999</v>
      </c>
      <c r="D51" s="43">
        <f>'[1]1100'!$D40</f>
        <v>464083345.34</v>
      </c>
      <c r="E51" s="43">
        <f>'[2]1100'!$D40</f>
        <v>18018.55</v>
      </c>
      <c r="F51" s="43">
        <f>'[3]1100'!$D40</f>
        <v>300423.93</v>
      </c>
      <c r="G51" s="43">
        <f>'[4]1100'!$D41</f>
        <v>1585536.3499999999</v>
      </c>
      <c r="H51" s="43">
        <f>'[5]1100'!$D41</f>
        <v>386220</v>
      </c>
      <c r="I51" s="43">
        <f>'[6]1100'!$D41</f>
        <v>287388.67</v>
      </c>
      <c r="J51" s="43">
        <f>'[7]1100'!$D41</f>
        <v>102585998.37</v>
      </c>
      <c r="K51" s="31"/>
      <c r="L51" s="4" t="s">
        <v>136</v>
      </c>
      <c r="M51" s="110">
        <f t="shared" si="6"/>
        <v>192365296.66</v>
      </c>
      <c r="N51" s="34">
        <f t="shared" si="7"/>
        <v>0.2612023586957846</v>
      </c>
      <c r="O51" s="42">
        <f>'[1]1100'!$L39</f>
        <v>131592692.59</v>
      </c>
      <c r="P51" s="42">
        <f>'[2]1100'!$L39</f>
        <v>1559871.35</v>
      </c>
      <c r="Q51" s="42">
        <f>'[3]1100'!$L39</f>
        <v>3087297.81</v>
      </c>
      <c r="R51" s="42">
        <f>'[4]1100'!$L40</f>
        <v>15954292.659999998</v>
      </c>
      <c r="S51" s="42">
        <f>'[5]1100'!$L40</f>
        <v>5454994</v>
      </c>
      <c r="T51" s="42">
        <f>'[6]1100'!$L40</f>
        <v>444672.43</v>
      </c>
      <c r="U51" s="42">
        <f>'[7]1100'!$L40</f>
        <v>34271475.82</v>
      </c>
    </row>
    <row r="52" spans="1:21" s="32" customFormat="1" ht="18" customHeight="1">
      <c r="A52" s="31" t="s">
        <v>96</v>
      </c>
      <c r="B52" s="108">
        <f t="shared" si="8"/>
        <v>36267.549999999996</v>
      </c>
      <c r="C52" s="35">
        <f t="shared" si="9"/>
        <v>4.924573074560768E-05</v>
      </c>
      <c r="D52" s="43">
        <f>'[1]1100'!$D41</f>
        <v>0</v>
      </c>
      <c r="E52" s="43">
        <f>'[2]1100'!$D41</f>
        <v>0</v>
      </c>
      <c r="F52" s="43">
        <f>'[3]1100'!$D41</f>
        <v>0</v>
      </c>
      <c r="G52" s="43">
        <f>'[4]1100'!$D42</f>
        <v>20528.37</v>
      </c>
      <c r="H52" s="43">
        <f>'[5]1100'!$D42</f>
        <v>14650</v>
      </c>
      <c r="I52" s="43">
        <f>'[6]1100'!$D42</f>
        <v>145.1</v>
      </c>
      <c r="J52" s="43">
        <f>'[7]1100'!$D42</f>
        <v>944.08</v>
      </c>
      <c r="K52" s="31"/>
      <c r="L52" s="1" t="s">
        <v>137</v>
      </c>
      <c r="M52" s="108">
        <f t="shared" si="6"/>
        <v>36706641.080000006</v>
      </c>
      <c r="N52" s="35">
        <f t="shared" si="7"/>
        <v>0.0498419486069873</v>
      </c>
      <c r="O52" s="42">
        <f>'[1]1100'!$L40</f>
        <v>30286524.8</v>
      </c>
      <c r="P52" s="42">
        <f>'[2]1100'!$L40</f>
        <v>78778.09</v>
      </c>
      <c r="Q52" s="42">
        <f>'[3]1100'!$L40</f>
        <v>2071120.61</v>
      </c>
      <c r="R52" s="42">
        <f>'[4]1100'!$L41</f>
        <v>1159419.52</v>
      </c>
      <c r="S52" s="42">
        <f>'[5]1100'!$L41</f>
        <v>790216</v>
      </c>
      <c r="T52" s="42">
        <f>'[6]1100'!$L41</f>
        <v>117664.82</v>
      </c>
      <c r="U52" s="42">
        <f>'[7]1100'!$L41</f>
        <v>2202917.24</v>
      </c>
    </row>
    <row r="53" spans="1:21" s="32" customFormat="1" ht="18" customHeight="1">
      <c r="A53" s="31" t="s">
        <v>97</v>
      </c>
      <c r="B53" s="108">
        <f t="shared" si="8"/>
        <v>1921542.21</v>
      </c>
      <c r="C53" s="35">
        <f t="shared" si="9"/>
        <v>0.0026091575055381447</v>
      </c>
      <c r="D53" s="43">
        <f>'[1]1100'!$D42</f>
        <v>0</v>
      </c>
      <c r="E53" s="43">
        <f>'[2]1100'!$D42</f>
        <v>0</v>
      </c>
      <c r="F53" s="43">
        <f>'[3]1100'!$D42</f>
        <v>0</v>
      </c>
      <c r="G53" s="43">
        <f>'[4]1100'!$D43</f>
        <v>0</v>
      </c>
      <c r="H53" s="43">
        <f>'[5]1100'!$D43</f>
        <v>0</v>
      </c>
      <c r="I53" s="43">
        <f>'[6]1100'!$D43</f>
        <v>0</v>
      </c>
      <c r="J53" s="43">
        <f>'[7]1100'!$D43</f>
        <v>1921542.21</v>
      </c>
      <c r="K53" s="31"/>
      <c r="L53" s="1" t="s">
        <v>138</v>
      </c>
      <c r="M53" s="108">
        <f t="shared" si="6"/>
        <v>17482089.79</v>
      </c>
      <c r="N53" s="35">
        <f t="shared" si="7"/>
        <v>0.02373797752174815</v>
      </c>
      <c r="O53" s="42">
        <f>'[1]1100'!$L41</f>
        <v>340389.21</v>
      </c>
      <c r="P53" s="42">
        <f>'[2]1100'!$L41</f>
        <v>1352451.78</v>
      </c>
      <c r="Q53" s="42">
        <f>'[3]1100'!$L41</f>
        <v>37141.09</v>
      </c>
      <c r="R53" s="42">
        <f>'[4]1100'!$L42</f>
        <v>14676297.07</v>
      </c>
      <c r="S53" s="42">
        <f>'[5]1100'!$L42</f>
        <v>134</v>
      </c>
      <c r="T53" s="42">
        <f>'[6]1100'!$L42</f>
        <v>159.57</v>
      </c>
      <c r="U53" s="42">
        <f>'[7]1100'!$L42</f>
        <v>1075517.07</v>
      </c>
    </row>
    <row r="54" spans="1:21" s="32" customFormat="1" ht="18" customHeight="1">
      <c r="A54" s="31" t="s">
        <v>98</v>
      </c>
      <c r="B54" s="108">
        <f t="shared" si="8"/>
        <v>398758.35</v>
      </c>
      <c r="C54" s="35">
        <f t="shared" si="9"/>
        <v>0.0005414522441318145</v>
      </c>
      <c r="D54" s="43">
        <f>'[1]1100'!$D43</f>
        <v>0</v>
      </c>
      <c r="E54" s="43">
        <f>'[2]1100'!$D43</f>
        <v>0</v>
      </c>
      <c r="F54" s="43">
        <f>'[3]1100'!$D43</f>
        <v>0</v>
      </c>
      <c r="G54" s="43">
        <f>'[4]1100'!$D44</f>
        <v>398758.35</v>
      </c>
      <c r="H54" s="43">
        <f>'[5]1100'!$D44</f>
        <v>0</v>
      </c>
      <c r="I54" s="43">
        <f>'[6]1100'!$D44</f>
        <v>0</v>
      </c>
      <c r="J54" s="43">
        <f>'[7]1100'!$D44</f>
        <v>0</v>
      </c>
      <c r="K54" s="31"/>
      <c r="L54" s="1" t="s">
        <v>139</v>
      </c>
      <c r="M54" s="108">
        <f t="shared" si="6"/>
        <v>2128204.91</v>
      </c>
      <c r="N54" s="35">
        <f t="shared" si="7"/>
        <v>0.002889773529486834</v>
      </c>
      <c r="O54" s="42">
        <f>'[1]1100'!$L42</f>
        <v>0</v>
      </c>
      <c r="P54" s="42">
        <f>'[2]1100'!$L42</f>
        <v>0</v>
      </c>
      <c r="Q54" s="42">
        <f>'[3]1100'!$L42</f>
        <v>0</v>
      </c>
      <c r="R54" s="42">
        <f>'[4]1100'!$L43</f>
        <v>0</v>
      </c>
      <c r="S54" s="42">
        <f>'[5]1100'!$L43</f>
        <v>0</v>
      </c>
      <c r="T54" s="42">
        <f>'[6]1100'!$L43</f>
        <v>0</v>
      </c>
      <c r="U54" s="42">
        <f>'[7]1100'!$L43</f>
        <v>2128204.91</v>
      </c>
    </row>
    <row r="55" spans="1:21" s="32" customFormat="1" ht="18" customHeight="1">
      <c r="A55" s="31" t="s">
        <v>99</v>
      </c>
      <c r="B55" s="108">
        <f t="shared" si="8"/>
        <v>40608.74999999999</v>
      </c>
      <c r="C55" s="35">
        <f t="shared" si="9"/>
        <v>5.5140409771702136E-05</v>
      </c>
      <c r="D55" s="43">
        <f>'[1]1100'!$D44</f>
        <v>0</v>
      </c>
      <c r="E55" s="43">
        <f>'[2]1100'!$D44</f>
        <v>970.39</v>
      </c>
      <c r="F55" s="43">
        <f>'[3]1100'!$D44</f>
        <v>7092.24</v>
      </c>
      <c r="G55" s="43">
        <f>'[4]1100'!$D45</f>
        <v>25337.379999999997</v>
      </c>
      <c r="H55" s="43">
        <f>'[5]1100'!$D45</f>
        <v>0</v>
      </c>
      <c r="I55" s="43">
        <f>'[6]1100'!$D45</f>
        <v>1003.11</v>
      </c>
      <c r="J55" s="43">
        <f>'[7]1100'!$D45</f>
        <v>6205.63</v>
      </c>
      <c r="K55" s="31"/>
      <c r="L55" s="1" t="s">
        <v>98</v>
      </c>
      <c r="M55" s="108">
        <f t="shared" si="6"/>
        <v>28553159.29</v>
      </c>
      <c r="N55" s="35">
        <f t="shared" si="7"/>
        <v>0.03877077978335417</v>
      </c>
      <c r="O55" s="42">
        <f>'[1]1100'!$L43</f>
        <v>3175768.04</v>
      </c>
      <c r="P55" s="42">
        <f>'[2]1100'!$L43</f>
        <v>117808.92</v>
      </c>
      <c r="Q55" s="42">
        <f>'[3]1100'!$L43</f>
        <v>969714.05</v>
      </c>
      <c r="R55" s="42">
        <f>'[4]1100'!$L44</f>
        <v>106506.53</v>
      </c>
      <c r="S55" s="42">
        <f>'[5]1100'!$L44</f>
        <v>2287950</v>
      </c>
      <c r="T55" s="42">
        <f>'[6]1100'!$L44</f>
        <v>275163.31</v>
      </c>
      <c r="U55" s="42">
        <f>'[7]1100'!$L44</f>
        <v>21620248.44</v>
      </c>
    </row>
    <row r="56" spans="1:21" s="32" customFormat="1" ht="18" customHeight="1">
      <c r="A56" s="31" t="s">
        <v>93</v>
      </c>
      <c r="B56" s="108">
        <f t="shared" si="8"/>
        <v>-13812930.649999999</v>
      </c>
      <c r="C56" s="35">
        <f t="shared" si="9"/>
        <v>-0.018755826175124918</v>
      </c>
      <c r="D56" s="43">
        <f>'[1]1100'!$D45</f>
        <v>-13821051.79</v>
      </c>
      <c r="E56" s="43">
        <f>'[2]1100'!$D45</f>
        <v>0</v>
      </c>
      <c r="F56" s="43">
        <f>'[3]1100'!$D45</f>
        <v>0</v>
      </c>
      <c r="G56" s="43">
        <f>'[4]1100'!$D46</f>
        <v>8121.14</v>
      </c>
      <c r="H56" s="43">
        <f>'[5]1100'!$D46</f>
        <v>0</v>
      </c>
      <c r="I56" s="43">
        <f>'[6]1100'!$D46</f>
        <v>0</v>
      </c>
      <c r="J56" s="43">
        <f>'[7]1100'!$D46</f>
        <v>0</v>
      </c>
      <c r="K56" s="31"/>
      <c r="L56" s="1" t="s">
        <v>140</v>
      </c>
      <c r="M56" s="108">
        <f t="shared" si="6"/>
        <v>107153927.52000003</v>
      </c>
      <c r="N56" s="35">
        <f t="shared" si="7"/>
        <v>0.14549848178286875</v>
      </c>
      <c r="O56" s="42">
        <f>'[1]1100'!$L44</f>
        <v>97790010.54</v>
      </c>
      <c r="P56" s="42">
        <f>'[2]1100'!$L44</f>
        <v>10832.56</v>
      </c>
      <c r="Q56" s="42">
        <f>'[3]1100'!$L44</f>
        <v>9322.06</v>
      </c>
      <c r="R56" s="42">
        <f>'[4]1100'!$L45</f>
        <v>12069.54</v>
      </c>
      <c r="S56" s="42">
        <f>'[5]1100'!$L45</f>
        <v>2376694</v>
      </c>
      <c r="T56" s="42">
        <f>'[6]1100'!$L45</f>
        <v>51684.73</v>
      </c>
      <c r="U56" s="42">
        <f>'[7]1100'!$L45</f>
        <v>6903314.09</v>
      </c>
    </row>
    <row r="57" spans="1:21" s="32" customFormat="1" ht="18" customHeight="1">
      <c r="A57" s="60" t="s">
        <v>100</v>
      </c>
      <c r="B57" s="33">
        <f t="shared" si="8"/>
        <v>-334114.22</v>
      </c>
      <c r="C57" s="34">
        <f t="shared" si="9"/>
        <v>-0.0004536755010029277</v>
      </c>
      <c r="D57" s="43">
        <f>'[1]1100'!$D46</f>
        <v>0</v>
      </c>
      <c r="E57" s="43">
        <f>'[2]1100'!$D46</f>
        <v>0</v>
      </c>
      <c r="F57" s="43">
        <f>'[3]1100'!$D46</f>
        <v>0</v>
      </c>
      <c r="G57" s="43">
        <f>'[4]1100'!$D47</f>
        <v>0</v>
      </c>
      <c r="H57" s="43">
        <f>'[5]1100'!$D47</f>
        <v>601</v>
      </c>
      <c r="I57" s="43">
        <f>'[6]1100'!$D47</f>
        <v>0</v>
      </c>
      <c r="J57" s="43">
        <f>'[7]1100'!$D47</f>
        <v>-334715.22</v>
      </c>
      <c r="K57" s="31"/>
      <c r="L57" s="1" t="s">
        <v>141</v>
      </c>
      <c r="M57" s="36">
        <f t="shared" si="6"/>
        <v>341274.07</v>
      </c>
      <c r="N57" s="35">
        <f t="shared" si="7"/>
        <v>0.0004633974713394665</v>
      </c>
      <c r="O57" s="42">
        <f>'[1]1100'!$L45</f>
        <v>0</v>
      </c>
      <c r="P57" s="42">
        <f>'[2]1100'!$L45</f>
        <v>0</v>
      </c>
      <c r="Q57" s="42">
        <f>'[3]1100'!$L45</f>
        <v>0</v>
      </c>
      <c r="R57" s="42">
        <f>'[4]1100'!$L46</f>
        <v>0</v>
      </c>
      <c r="S57" s="42">
        <f>'[5]1100'!$L46</f>
        <v>0</v>
      </c>
      <c r="T57" s="42">
        <f>'[6]1100'!$L46</f>
        <v>0</v>
      </c>
      <c r="U57" s="42">
        <f>'[7]1100'!$L46</f>
        <v>341274.07</v>
      </c>
    </row>
    <row r="58" spans="1:21" s="32" customFormat="1" ht="18" customHeight="1">
      <c r="A58" s="31" t="s">
        <v>101</v>
      </c>
      <c r="B58" s="108">
        <f t="shared" si="8"/>
        <v>0</v>
      </c>
      <c r="C58" s="35" t="str">
        <f t="shared" si="9"/>
        <v>--</v>
      </c>
      <c r="D58" s="43">
        <f>'[1]1100'!$D47</f>
        <v>0</v>
      </c>
      <c r="E58" s="43">
        <f>'[2]1100'!$D47</f>
        <v>0</v>
      </c>
      <c r="F58" s="43">
        <f>'[3]1100'!$D47</f>
        <v>0</v>
      </c>
      <c r="G58" s="43">
        <f>'[4]1100'!$D48</f>
        <v>0</v>
      </c>
      <c r="H58" s="43">
        <f>'[5]1100'!$D48</f>
        <v>0</v>
      </c>
      <c r="I58" s="43">
        <f>'[6]1100'!$D48</f>
        <v>0</v>
      </c>
      <c r="J58" s="43">
        <f>'[7]1100'!$D48</f>
        <v>0</v>
      </c>
      <c r="K58" s="31"/>
      <c r="L58" s="60" t="s">
        <v>142</v>
      </c>
      <c r="M58" s="110">
        <f t="shared" si="6"/>
        <v>0</v>
      </c>
      <c r="N58" s="34" t="str">
        <f t="shared" si="7"/>
        <v>--</v>
      </c>
      <c r="O58" s="42">
        <f>'[1]1100'!$L46</f>
        <v>0</v>
      </c>
      <c r="P58" s="42">
        <f>'[2]1100'!$L46</f>
        <v>0</v>
      </c>
      <c r="Q58" s="42">
        <f>'[3]1100'!$L46</f>
        <v>0</v>
      </c>
      <c r="R58" s="42">
        <f>'[4]1100'!$L47</f>
        <v>0</v>
      </c>
      <c r="S58" s="42">
        <f>'[5]1100'!$L47</f>
        <v>0</v>
      </c>
      <c r="T58" s="42">
        <f>'[6]1100'!$L47</f>
        <v>0</v>
      </c>
      <c r="U58" s="42">
        <f>'[7]1100'!$L47</f>
        <v>0</v>
      </c>
    </row>
    <row r="59" spans="1:21" s="32" customFormat="1" ht="18" customHeight="1">
      <c r="A59" s="31" t="s">
        <v>102</v>
      </c>
      <c r="B59" s="108">
        <f t="shared" si="8"/>
        <v>601</v>
      </c>
      <c r="C59" s="34">
        <f t="shared" si="9"/>
        <v>8.160651650886321E-07</v>
      </c>
      <c r="D59" s="43">
        <f>'[1]1100'!$D48</f>
        <v>0</v>
      </c>
      <c r="E59" s="43">
        <f>'[2]1100'!$D48</f>
        <v>0</v>
      </c>
      <c r="F59" s="43">
        <f>'[3]1100'!$D48</f>
        <v>0</v>
      </c>
      <c r="G59" s="43">
        <f>'[4]1100'!$D49</f>
        <v>0</v>
      </c>
      <c r="H59" s="43">
        <f>'[5]1100'!$D49</f>
        <v>601</v>
      </c>
      <c r="I59" s="43">
        <f>'[6]1100'!$D49</f>
        <v>0</v>
      </c>
      <c r="J59" s="43">
        <f>'[7]1100'!$D49</f>
        <v>0</v>
      </c>
      <c r="K59" s="31"/>
      <c r="L59" s="210" t="s">
        <v>143</v>
      </c>
      <c r="M59" s="208">
        <f t="shared" si="6"/>
        <v>13092572.28</v>
      </c>
      <c r="N59" s="209">
        <f t="shared" si="7"/>
        <v>0.017777690780554155</v>
      </c>
      <c r="O59" s="42">
        <f>'[1]1100'!$L47</f>
        <v>0</v>
      </c>
      <c r="P59" s="42">
        <f>'[2]1100'!$L47</f>
        <v>0</v>
      </c>
      <c r="Q59" s="42">
        <f>'[3]1100'!$L47</f>
        <v>0</v>
      </c>
      <c r="R59" s="42">
        <f>'[4]1100'!$L48</f>
        <v>0</v>
      </c>
      <c r="S59" s="42">
        <f>'[5]1100'!$L48</f>
        <v>0</v>
      </c>
      <c r="T59" s="42">
        <f>'[6]1100'!$L48</f>
        <v>0</v>
      </c>
      <c r="U59" s="42">
        <f>'[7]1100'!$L48</f>
        <v>13092572.28</v>
      </c>
    </row>
    <row r="60" spans="1:21" s="32" customFormat="1" ht="18" customHeight="1">
      <c r="A60" s="31" t="s">
        <v>103</v>
      </c>
      <c r="B60" s="108">
        <f t="shared" si="8"/>
        <v>0</v>
      </c>
      <c r="C60" s="35" t="str">
        <f t="shared" si="9"/>
        <v>--</v>
      </c>
      <c r="D60" s="43">
        <f>'[1]1100'!$D49</f>
        <v>0</v>
      </c>
      <c r="E60" s="43">
        <f>'[2]1100'!$D49</f>
        <v>0</v>
      </c>
      <c r="F60" s="43">
        <f>'[3]1100'!$D49</f>
        <v>0</v>
      </c>
      <c r="G60" s="43">
        <f>'[4]1100'!$D50</f>
        <v>0</v>
      </c>
      <c r="H60" s="43">
        <f>'[5]1100'!$D50</f>
        <v>0</v>
      </c>
      <c r="I60" s="43">
        <f>'[6]1100'!$D50</f>
        <v>0</v>
      </c>
      <c r="J60" s="43">
        <f>'[7]1100'!$D50</f>
        <v>0</v>
      </c>
      <c r="K60" s="31"/>
      <c r="L60" s="31" t="s">
        <v>144</v>
      </c>
      <c r="M60" s="108">
        <f t="shared" si="6"/>
        <v>13092572.28</v>
      </c>
      <c r="N60" s="35">
        <f t="shared" si="7"/>
        <v>0.017777690780554155</v>
      </c>
      <c r="O60" s="42">
        <f>'[1]1100'!$L48</f>
        <v>0</v>
      </c>
      <c r="P60" s="42">
        <f>'[2]1100'!$L48</f>
        <v>0</v>
      </c>
      <c r="Q60" s="42">
        <f>'[3]1100'!$L48</f>
        <v>0</v>
      </c>
      <c r="R60" s="42">
        <f>'[4]1100'!$L49</f>
        <v>0</v>
      </c>
      <c r="S60" s="42">
        <f>'[5]1100'!$L49</f>
        <v>0</v>
      </c>
      <c r="T60" s="42">
        <f>'[6]1100'!$L49</f>
        <v>0</v>
      </c>
      <c r="U60" s="42">
        <f>'[7]1100'!$L49</f>
        <v>13092572.28</v>
      </c>
    </row>
    <row r="61" spans="1:21" s="32" customFormat="1" ht="18" customHeight="1">
      <c r="A61" s="31" t="s">
        <v>85</v>
      </c>
      <c r="B61" s="108">
        <f t="shared" si="8"/>
        <v>-334715.22</v>
      </c>
      <c r="C61" s="35">
        <f t="shared" si="9"/>
        <v>-0.0004544915661680163</v>
      </c>
      <c r="D61" s="43">
        <f>'[1]1100'!$D50</f>
        <v>0</v>
      </c>
      <c r="E61" s="43">
        <f>'[2]1100'!$D50</f>
        <v>0</v>
      </c>
      <c r="F61" s="43">
        <f>'[3]1100'!$D50</f>
        <v>0</v>
      </c>
      <c r="G61" s="43">
        <f>'[4]1100'!$D51</f>
        <v>0</v>
      </c>
      <c r="H61" s="43">
        <f>'[5]1100'!$D51</f>
        <v>0</v>
      </c>
      <c r="I61" s="43">
        <f>'[6]1100'!$D51</f>
        <v>0</v>
      </c>
      <c r="J61" s="43">
        <f>'[7]1100'!$D51</f>
        <v>-334715.22</v>
      </c>
      <c r="K61" s="31"/>
      <c r="L61" s="3"/>
      <c r="M61" s="108"/>
      <c r="N61" s="34"/>
      <c r="O61" s="42"/>
      <c r="P61" s="42"/>
      <c r="Q61" s="42"/>
      <c r="R61" s="42"/>
      <c r="S61" s="42"/>
      <c r="T61" s="42"/>
      <c r="U61" s="42"/>
    </row>
    <row r="62" spans="1:14" s="32" customFormat="1" ht="18" customHeight="1">
      <c r="A62" s="60" t="s">
        <v>104</v>
      </c>
      <c r="B62" s="33">
        <f t="shared" si="8"/>
        <v>25709133.709999997</v>
      </c>
      <c r="C62" s="34">
        <f t="shared" si="9"/>
        <v>0.034909032354969824</v>
      </c>
      <c r="D62" s="43">
        <f>'[1]1100'!$D51</f>
        <v>7884930.24</v>
      </c>
      <c r="E62" s="43">
        <f>'[2]1100'!$D51</f>
        <v>804393.27</v>
      </c>
      <c r="F62" s="43">
        <f>'[3]1100'!$D51</f>
        <v>2691112.88</v>
      </c>
      <c r="G62" s="43">
        <f>'[4]1100'!$D52</f>
        <v>3277484.44</v>
      </c>
      <c r="H62" s="43">
        <f>'[5]1100'!$D52</f>
        <v>4817917</v>
      </c>
      <c r="I62" s="43">
        <f>'[6]1100'!$D52</f>
        <v>156135.47</v>
      </c>
      <c r="J62" s="43">
        <f>'[7]1100'!$D52</f>
        <v>6077160.41</v>
      </c>
      <c r="K62" s="31"/>
      <c r="L62" s="31"/>
      <c r="M62" s="33"/>
      <c r="N62" s="34"/>
    </row>
    <row r="63" spans="1:14" s="32" customFormat="1" ht="18" customHeight="1">
      <c r="A63" s="60" t="s">
        <v>105</v>
      </c>
      <c r="B63" s="33">
        <f t="shared" si="8"/>
        <v>0</v>
      </c>
      <c r="C63" s="34" t="str">
        <f t="shared" si="9"/>
        <v>--</v>
      </c>
      <c r="D63" s="43">
        <f>'[1]1100'!$D52</f>
        <v>0</v>
      </c>
      <c r="E63" s="43">
        <f>'[2]1100'!$D52</f>
        <v>0</v>
      </c>
      <c r="F63" s="43">
        <f>'[3]1100'!$D52</f>
        <v>0</v>
      </c>
      <c r="G63" s="43">
        <f>'[4]1100'!$D53</f>
        <v>0</v>
      </c>
      <c r="H63" s="43">
        <f>'[5]1100'!$D53</f>
        <v>0</v>
      </c>
      <c r="I63" s="43">
        <f>'[6]1100'!$D53</f>
        <v>0</v>
      </c>
      <c r="J63" s="43">
        <f>'[7]1100'!$D53</f>
        <v>0</v>
      </c>
      <c r="K63" s="31"/>
      <c r="L63" s="3"/>
      <c r="M63" s="33"/>
      <c r="N63" s="34"/>
    </row>
    <row r="64" spans="1:21" s="32" customFormat="1" ht="18" customHeight="1" thickBot="1">
      <c r="A64" s="215" t="s">
        <v>106</v>
      </c>
      <c r="B64" s="214">
        <f t="shared" si="8"/>
        <v>736460794.6899999</v>
      </c>
      <c r="C64" s="216">
        <f t="shared" si="9"/>
        <v>1</v>
      </c>
      <c r="D64" s="43">
        <f>'[1]1100'!$D53</f>
        <v>565525326.8399999</v>
      </c>
      <c r="E64" s="43">
        <f>'[2]1100'!$D53</f>
        <v>1105951.08</v>
      </c>
      <c r="F64" s="43">
        <f>'[3]1100'!$D53</f>
        <v>3020889.17</v>
      </c>
      <c r="G64" s="43">
        <f>'[4]1100'!$D54</f>
        <v>28552216.759999994</v>
      </c>
      <c r="H64" s="43">
        <f>'[5]1100'!$D54</f>
        <v>26369537</v>
      </c>
      <c r="I64" s="43">
        <f>'[6]1100'!$D54</f>
        <v>1593715.819999999</v>
      </c>
      <c r="J64" s="43">
        <f>'[7]1100'!$D54</f>
        <v>110293158.02</v>
      </c>
      <c r="K64" s="31"/>
      <c r="L64" s="215" t="s">
        <v>145</v>
      </c>
      <c r="M64" s="214">
        <f>SUM(O64:U64)</f>
        <v>736460794.69</v>
      </c>
      <c r="N64" s="216">
        <f>IF((M64/$M$64)=0,"--",M64/$M$64)</f>
        <v>1</v>
      </c>
      <c r="O64" s="42">
        <f>'[1]1100'!$L49</f>
        <v>565525326.84</v>
      </c>
      <c r="P64" s="42">
        <f>'[2]1100'!$L49</f>
        <v>1105951.0799999996</v>
      </c>
      <c r="Q64" s="42">
        <f>'[3]1100'!$L49</f>
        <v>3020889.17</v>
      </c>
      <c r="R64" s="42">
        <f>'[4]1100'!$L50</f>
        <v>28552216.759999998</v>
      </c>
      <c r="S64" s="42">
        <f>'[5]1100'!$L50</f>
        <v>26369537</v>
      </c>
      <c r="T64" s="42">
        <f>'[6]1100'!$L50</f>
        <v>1593715.82</v>
      </c>
      <c r="U64" s="42">
        <f>'[7]1100'!$L50</f>
        <v>110293158.02</v>
      </c>
    </row>
    <row r="65" spans="2:13" s="32" customFormat="1" ht="18" customHeight="1">
      <c r="B65" s="39"/>
      <c r="C65" s="39"/>
      <c r="D65" s="39"/>
      <c r="E65" s="39"/>
      <c r="F65" s="39"/>
      <c r="G65" s="35"/>
      <c r="H65" s="35"/>
      <c r="I65" s="35"/>
      <c r="J65" s="35"/>
      <c r="K65" s="31"/>
      <c r="M65" s="39"/>
    </row>
    <row r="66" spans="2:13" s="32" customFormat="1" ht="18" customHeight="1">
      <c r="B66" s="39"/>
      <c r="C66" s="39"/>
      <c r="D66" s="39"/>
      <c r="E66" s="39"/>
      <c r="F66" s="39"/>
      <c r="G66" s="35"/>
      <c r="H66" s="35"/>
      <c r="I66" s="35"/>
      <c r="J66" s="35"/>
      <c r="K66" s="31"/>
      <c r="M66" s="39"/>
    </row>
    <row r="67" spans="1:13" s="32" customFormat="1" ht="18" customHeight="1">
      <c r="A67" s="60" t="s">
        <v>459</v>
      </c>
      <c r="B67" s="39"/>
      <c r="C67" s="39"/>
      <c r="D67" s="39"/>
      <c r="E67" s="39"/>
      <c r="F67" s="39"/>
      <c r="G67" s="35"/>
      <c r="H67" s="35"/>
      <c r="I67" s="35"/>
      <c r="J67" s="35"/>
      <c r="K67" s="31"/>
      <c r="M67" s="39"/>
    </row>
    <row r="68" spans="1:13" s="32" customFormat="1" ht="18" customHeight="1">
      <c r="A68" s="31" t="s">
        <v>457</v>
      </c>
      <c r="B68" s="39"/>
      <c r="C68" s="39"/>
      <c r="D68" s="39"/>
      <c r="E68" s="39"/>
      <c r="F68" s="39"/>
      <c r="G68" s="35"/>
      <c r="H68" s="35"/>
      <c r="I68" s="35"/>
      <c r="J68" s="35"/>
      <c r="K68" s="31"/>
      <c r="M68" s="39"/>
    </row>
    <row r="69" spans="2:13" s="32" customFormat="1" ht="18" customHeight="1">
      <c r="B69" s="39"/>
      <c r="C69" s="39"/>
      <c r="D69" s="39"/>
      <c r="E69" s="39"/>
      <c r="F69" s="39"/>
      <c r="G69" s="35"/>
      <c r="H69" s="35"/>
      <c r="I69" s="35"/>
      <c r="J69" s="35"/>
      <c r="K69" s="31"/>
      <c r="M69" s="39"/>
    </row>
    <row r="70" spans="2:13" s="32" customFormat="1" ht="18" customHeight="1">
      <c r="B70" s="39"/>
      <c r="C70" s="39"/>
      <c r="D70" s="39"/>
      <c r="E70" s="39"/>
      <c r="F70" s="39"/>
      <c r="G70" s="34"/>
      <c r="H70" s="34"/>
      <c r="I70" s="34"/>
      <c r="J70" s="34"/>
      <c r="K70" s="31"/>
      <c r="M70" s="39"/>
    </row>
    <row r="71" spans="2:13" s="32" customFormat="1" ht="18" customHeight="1">
      <c r="B71" s="39"/>
      <c r="C71" s="39"/>
      <c r="D71" s="39"/>
      <c r="E71" s="39"/>
      <c r="F71" s="39"/>
      <c r="G71" s="35"/>
      <c r="H71" s="35"/>
      <c r="I71" s="35"/>
      <c r="J71" s="35"/>
      <c r="K71" s="31"/>
      <c r="M71" s="39"/>
    </row>
    <row r="72" spans="1:17" s="32" customFormat="1" ht="18" customHeight="1">
      <c r="A72" s="3"/>
      <c r="B72" s="26"/>
      <c r="C72" s="26"/>
      <c r="D72" s="26"/>
      <c r="E72" s="26"/>
      <c r="F72" s="26"/>
      <c r="G72" s="35"/>
      <c r="H72" s="35"/>
      <c r="I72" s="35"/>
      <c r="J72" s="35"/>
      <c r="K72" s="31"/>
      <c r="L72" s="3"/>
      <c r="M72" s="26"/>
      <c r="N72" s="3"/>
      <c r="O72" s="3"/>
      <c r="P72" s="3"/>
      <c r="Q72" s="3"/>
    </row>
    <row r="73" spans="1:17" s="32" customFormat="1" ht="18" customHeight="1">
      <c r="A73" s="3"/>
      <c r="B73" s="26"/>
      <c r="C73" s="26"/>
      <c r="D73" s="26"/>
      <c r="E73" s="26"/>
      <c r="F73" s="26"/>
      <c r="G73" s="35"/>
      <c r="H73" s="35"/>
      <c r="I73" s="35"/>
      <c r="J73" s="35"/>
      <c r="K73" s="31"/>
      <c r="L73" s="3"/>
      <c r="M73" s="26"/>
      <c r="N73" s="3"/>
      <c r="O73" s="3"/>
      <c r="P73" s="3"/>
      <c r="Q73" s="3"/>
    </row>
    <row r="74" spans="1:17" s="32" customFormat="1" ht="18" customHeight="1">
      <c r="A74" s="3"/>
      <c r="B74" s="26"/>
      <c r="C74" s="26"/>
      <c r="D74" s="26"/>
      <c r="E74" s="26"/>
      <c r="F74" s="26"/>
      <c r="G74" s="35"/>
      <c r="H74" s="35"/>
      <c r="I74" s="35"/>
      <c r="J74" s="35"/>
      <c r="K74" s="31"/>
      <c r="L74" s="3"/>
      <c r="M74" s="26"/>
      <c r="N74" s="3"/>
      <c r="O74" s="3"/>
      <c r="P74" s="3"/>
      <c r="Q74" s="3"/>
    </row>
    <row r="75" spans="1:17" s="32" customFormat="1" ht="18" customHeight="1">
      <c r="A75" s="3"/>
      <c r="B75" s="26"/>
      <c r="C75" s="26"/>
      <c r="D75" s="26"/>
      <c r="E75" s="26"/>
      <c r="F75" s="26"/>
      <c r="G75" s="35"/>
      <c r="H75" s="35"/>
      <c r="I75" s="35"/>
      <c r="J75" s="35"/>
      <c r="K75" s="31"/>
      <c r="L75" s="3"/>
      <c r="M75" s="26"/>
      <c r="N75" s="3"/>
      <c r="O75" s="3"/>
      <c r="P75" s="3"/>
      <c r="Q75" s="3"/>
    </row>
    <row r="76" spans="1:17" s="32" customFormat="1" ht="18" customHeight="1">
      <c r="A76" s="3"/>
      <c r="B76" s="26"/>
      <c r="C76" s="26"/>
      <c r="D76" s="26"/>
      <c r="E76" s="26"/>
      <c r="F76" s="26"/>
      <c r="G76" s="35"/>
      <c r="H76" s="35"/>
      <c r="I76" s="35"/>
      <c r="J76" s="35"/>
      <c r="K76" s="31"/>
      <c r="L76" s="3"/>
      <c r="M76" s="26"/>
      <c r="N76" s="3"/>
      <c r="O76" s="3"/>
      <c r="P76" s="3"/>
      <c r="Q76" s="3"/>
    </row>
    <row r="77" spans="1:17" s="32" customFormat="1" ht="18" customHeight="1">
      <c r="A77" s="3"/>
      <c r="B77" s="26"/>
      <c r="C77" s="26"/>
      <c r="D77" s="26"/>
      <c r="E77" s="26"/>
      <c r="F77" s="26"/>
      <c r="G77" s="34"/>
      <c r="H77" s="34"/>
      <c r="I77" s="34"/>
      <c r="J77" s="34"/>
      <c r="K77" s="31"/>
      <c r="L77" s="3"/>
      <c r="M77" s="26"/>
      <c r="N77" s="3"/>
      <c r="O77" s="3"/>
      <c r="P77" s="3"/>
      <c r="Q77" s="3"/>
    </row>
    <row r="78" spans="1:17" s="32" customFormat="1" ht="18" customHeight="1">
      <c r="A78" s="3"/>
      <c r="B78" s="26"/>
      <c r="C78" s="26"/>
      <c r="D78" s="26"/>
      <c r="E78" s="26"/>
      <c r="F78" s="26"/>
      <c r="G78" s="35"/>
      <c r="H78" s="35"/>
      <c r="I78" s="35"/>
      <c r="J78" s="35"/>
      <c r="K78" s="31"/>
      <c r="L78" s="3"/>
      <c r="M78" s="26"/>
      <c r="N78" s="3"/>
      <c r="O78" s="3"/>
      <c r="P78" s="3"/>
      <c r="Q78" s="3"/>
    </row>
    <row r="79" spans="1:17" s="32" customFormat="1" ht="18" customHeight="1">
      <c r="A79" s="3"/>
      <c r="B79" s="26"/>
      <c r="C79" s="26"/>
      <c r="D79" s="26"/>
      <c r="E79" s="26"/>
      <c r="F79" s="26"/>
      <c r="G79" s="35"/>
      <c r="H79" s="35"/>
      <c r="I79" s="35"/>
      <c r="J79" s="35"/>
      <c r="K79" s="31"/>
      <c r="L79" s="3"/>
      <c r="M79" s="26"/>
      <c r="N79" s="3"/>
      <c r="O79" s="3"/>
      <c r="P79" s="3"/>
      <c r="Q79" s="3"/>
    </row>
    <row r="80" spans="1:17" s="32" customFormat="1" ht="18" customHeight="1">
      <c r="A80" s="3"/>
      <c r="B80" s="26"/>
      <c r="C80" s="26"/>
      <c r="D80" s="26"/>
      <c r="E80" s="26"/>
      <c r="F80" s="26"/>
      <c r="G80" s="35"/>
      <c r="H80" s="35"/>
      <c r="I80" s="35"/>
      <c r="J80" s="35"/>
      <c r="K80" s="31"/>
      <c r="L80" s="3"/>
      <c r="M80" s="26"/>
      <c r="N80" s="3"/>
      <c r="O80" s="3"/>
      <c r="P80" s="3"/>
      <c r="Q80" s="3"/>
    </row>
    <row r="81" spans="1:17" s="32" customFormat="1" ht="18" customHeight="1">
      <c r="A81" s="3"/>
      <c r="B81" s="26"/>
      <c r="C81" s="26"/>
      <c r="D81" s="26"/>
      <c r="E81" s="26"/>
      <c r="F81" s="26"/>
      <c r="G81" s="35"/>
      <c r="H81" s="35"/>
      <c r="I81" s="35"/>
      <c r="J81" s="35"/>
      <c r="K81" s="31"/>
      <c r="L81" s="3"/>
      <c r="M81" s="26"/>
      <c r="N81" s="3"/>
      <c r="O81" s="3"/>
      <c r="P81" s="3"/>
      <c r="Q81" s="3"/>
    </row>
    <row r="82" spans="1:17" s="32" customFormat="1" ht="18" customHeight="1">
      <c r="A82" s="3"/>
      <c r="B82" s="26"/>
      <c r="C82" s="26"/>
      <c r="D82" s="26"/>
      <c r="E82" s="26"/>
      <c r="F82" s="26"/>
      <c r="G82" s="35"/>
      <c r="H82" s="35"/>
      <c r="I82" s="35"/>
      <c r="J82" s="35"/>
      <c r="K82" s="31"/>
      <c r="L82" s="3"/>
      <c r="M82" s="26"/>
      <c r="N82" s="3"/>
      <c r="O82" s="3"/>
      <c r="P82" s="3"/>
      <c r="Q82" s="3"/>
    </row>
    <row r="83" spans="1:17" s="32" customFormat="1" ht="18" customHeight="1">
      <c r="A83" s="3"/>
      <c r="B83" s="26"/>
      <c r="C83" s="26"/>
      <c r="D83" s="26"/>
      <c r="E83" s="26"/>
      <c r="F83" s="26"/>
      <c r="G83" s="35"/>
      <c r="H83" s="35"/>
      <c r="I83" s="35"/>
      <c r="J83" s="35"/>
      <c r="K83" s="31"/>
      <c r="L83" s="3"/>
      <c r="M83" s="26"/>
      <c r="N83" s="3"/>
      <c r="O83" s="3"/>
      <c r="P83" s="3"/>
      <c r="Q83" s="3"/>
    </row>
    <row r="84" spans="1:17" s="32" customFormat="1" ht="18" customHeight="1">
      <c r="A84" s="3"/>
      <c r="B84" s="26"/>
      <c r="C84" s="26"/>
      <c r="D84" s="26"/>
      <c r="E84" s="26"/>
      <c r="F84" s="26"/>
      <c r="G84" s="34"/>
      <c r="H84" s="34"/>
      <c r="I84" s="34"/>
      <c r="J84" s="34"/>
      <c r="K84" s="31"/>
      <c r="L84" s="3"/>
      <c r="M84" s="26"/>
      <c r="N84" s="3"/>
      <c r="O84" s="3"/>
      <c r="P84" s="3"/>
      <c r="Q84" s="3"/>
    </row>
    <row r="85" spans="1:17" s="32" customFormat="1" ht="18" customHeight="1">
      <c r="A85" s="3"/>
      <c r="B85" s="26"/>
      <c r="C85" s="26"/>
      <c r="D85" s="26"/>
      <c r="E85" s="26"/>
      <c r="F85" s="26"/>
      <c r="G85" s="34"/>
      <c r="H85" s="34"/>
      <c r="I85" s="34"/>
      <c r="J85" s="34"/>
      <c r="K85" s="31"/>
      <c r="L85" s="3"/>
      <c r="M85" s="26"/>
      <c r="N85" s="3"/>
      <c r="O85" s="3"/>
      <c r="P85" s="3"/>
      <c r="Q85" s="3"/>
    </row>
    <row r="86" spans="1:17" s="32" customFormat="1" ht="18" customHeight="1">
      <c r="A86" s="3"/>
      <c r="B86" s="26"/>
      <c r="C86" s="26"/>
      <c r="D86" s="26"/>
      <c r="E86" s="26"/>
      <c r="F86" s="26"/>
      <c r="G86" s="35"/>
      <c r="H86" s="35"/>
      <c r="I86" s="35"/>
      <c r="J86" s="35"/>
      <c r="K86" s="31"/>
      <c r="L86" s="3"/>
      <c r="M86" s="26"/>
      <c r="N86" s="3"/>
      <c r="O86" s="3"/>
      <c r="P86" s="3"/>
      <c r="Q86" s="3"/>
    </row>
    <row r="87" spans="1:17" s="32" customFormat="1" ht="18" customHeight="1">
      <c r="A87" s="3"/>
      <c r="B87" s="26"/>
      <c r="C87" s="26"/>
      <c r="D87" s="26"/>
      <c r="E87" s="26"/>
      <c r="F87" s="26"/>
      <c r="G87" s="35"/>
      <c r="H87" s="35"/>
      <c r="I87" s="35"/>
      <c r="J87" s="35"/>
      <c r="K87" s="31"/>
      <c r="L87" s="3"/>
      <c r="M87" s="26"/>
      <c r="N87" s="3"/>
      <c r="O87" s="3"/>
      <c r="P87" s="3"/>
      <c r="Q87" s="3"/>
    </row>
    <row r="88" spans="7:22" ht="12.95" customHeight="1">
      <c r="G88" s="40"/>
      <c r="H88" s="40"/>
      <c r="I88" s="40"/>
      <c r="J88" s="40"/>
      <c r="K88" s="17"/>
      <c r="R88" s="32"/>
      <c r="S88" s="32"/>
      <c r="T88" s="32"/>
      <c r="U88" s="32"/>
      <c r="V88" s="32"/>
    </row>
    <row r="89" spans="1:22" s="32" customFormat="1" ht="12.95" customHeight="1">
      <c r="A89" s="3"/>
      <c r="B89" s="26"/>
      <c r="C89" s="26"/>
      <c r="D89" s="26"/>
      <c r="E89" s="26"/>
      <c r="F89" s="26"/>
      <c r="G89" s="38"/>
      <c r="H89" s="38"/>
      <c r="I89" s="38"/>
      <c r="J89" s="38"/>
      <c r="L89" s="3"/>
      <c r="M89" s="26"/>
      <c r="N89" s="3"/>
      <c r="O89" s="3"/>
      <c r="P89" s="3"/>
      <c r="Q89" s="3"/>
      <c r="R89" s="3"/>
      <c r="S89" s="3"/>
      <c r="T89" s="3"/>
      <c r="U89" s="3"/>
      <c r="V89" s="3"/>
    </row>
    <row r="90" spans="7:22" ht="18" customHeight="1">
      <c r="G90" s="39"/>
      <c r="H90" s="39"/>
      <c r="I90" s="39"/>
      <c r="J90" s="39"/>
      <c r="K90" s="26"/>
      <c r="R90" s="32"/>
      <c r="S90" s="32"/>
      <c r="T90" s="32"/>
      <c r="U90" s="32"/>
      <c r="V90" s="32"/>
    </row>
    <row r="91" spans="1:22" s="32" customFormat="1" ht="15.75">
      <c r="A91" s="3"/>
      <c r="B91" s="26"/>
      <c r="C91" s="26"/>
      <c r="D91" s="26"/>
      <c r="E91" s="26"/>
      <c r="F91" s="26"/>
      <c r="G91" s="26"/>
      <c r="H91" s="26"/>
      <c r="I91" s="26"/>
      <c r="J91" s="26"/>
      <c r="L91" s="3"/>
      <c r="M91" s="26"/>
      <c r="N91" s="3"/>
      <c r="O91" s="3"/>
      <c r="P91" s="3"/>
      <c r="Q91" s="3"/>
      <c r="R91" s="3"/>
      <c r="S91" s="3"/>
      <c r="T91" s="3"/>
      <c r="U91" s="3"/>
      <c r="V91" s="3"/>
    </row>
    <row r="92" spans="1:17" s="32" customFormat="1" ht="15.75">
      <c r="A92" s="3"/>
      <c r="B92" s="26"/>
      <c r="C92" s="26"/>
      <c r="D92" s="26"/>
      <c r="E92" s="26"/>
      <c r="F92" s="26"/>
      <c r="G92" s="39"/>
      <c r="H92" s="39"/>
      <c r="I92" s="39"/>
      <c r="J92" s="39"/>
      <c r="L92" s="3"/>
      <c r="M92" s="26"/>
      <c r="N92" s="3"/>
      <c r="O92" s="3"/>
      <c r="P92" s="3"/>
      <c r="Q92" s="3"/>
    </row>
    <row r="93" spans="1:17" s="32" customFormat="1" ht="15.75">
      <c r="A93" s="3"/>
      <c r="B93" s="26"/>
      <c r="C93" s="26"/>
      <c r="D93" s="26"/>
      <c r="E93" s="26"/>
      <c r="F93" s="26"/>
      <c r="G93" s="39"/>
      <c r="H93" s="39"/>
      <c r="I93" s="39"/>
      <c r="J93" s="39"/>
      <c r="L93" s="3"/>
      <c r="M93" s="26"/>
      <c r="N93" s="3"/>
      <c r="O93" s="3"/>
      <c r="P93" s="3"/>
      <c r="Q93" s="3"/>
    </row>
    <row r="94" spans="1:17" s="32" customFormat="1" ht="15.75">
      <c r="A94" s="3"/>
      <c r="B94" s="26"/>
      <c r="C94" s="26"/>
      <c r="D94" s="26"/>
      <c r="E94" s="26"/>
      <c r="F94" s="26"/>
      <c r="G94" s="39"/>
      <c r="H94" s="39"/>
      <c r="I94" s="39"/>
      <c r="J94" s="39"/>
      <c r="L94" s="3"/>
      <c r="M94" s="26"/>
      <c r="N94" s="3"/>
      <c r="O94" s="3"/>
      <c r="P94" s="3"/>
      <c r="Q94" s="3"/>
    </row>
    <row r="95" spans="1:17" s="32" customFormat="1" ht="15.75">
      <c r="A95" s="3"/>
      <c r="B95" s="26"/>
      <c r="C95" s="26"/>
      <c r="D95" s="26"/>
      <c r="E95" s="26"/>
      <c r="F95" s="26"/>
      <c r="G95" s="39"/>
      <c r="H95" s="39"/>
      <c r="I95" s="39"/>
      <c r="J95" s="39"/>
      <c r="L95" s="3"/>
      <c r="M95" s="26"/>
      <c r="N95" s="3"/>
      <c r="O95" s="3"/>
      <c r="P95" s="3"/>
      <c r="Q95" s="3"/>
    </row>
    <row r="96" spans="1:17" s="32" customFormat="1" ht="15.75">
      <c r="A96" s="3"/>
      <c r="B96" s="26"/>
      <c r="C96" s="26"/>
      <c r="D96" s="26"/>
      <c r="E96" s="26"/>
      <c r="F96" s="26"/>
      <c r="G96" s="39"/>
      <c r="H96" s="39"/>
      <c r="I96" s="39"/>
      <c r="J96" s="39"/>
      <c r="L96" s="3"/>
      <c r="M96" s="26"/>
      <c r="N96" s="3"/>
      <c r="O96" s="3"/>
      <c r="P96" s="3"/>
      <c r="Q96" s="3"/>
    </row>
    <row r="97" spans="1:17" s="32" customFormat="1" ht="15.75">
      <c r="A97" s="3"/>
      <c r="B97" s="26"/>
      <c r="C97" s="26"/>
      <c r="D97" s="26"/>
      <c r="E97" s="26"/>
      <c r="F97" s="26"/>
      <c r="G97" s="39"/>
      <c r="H97" s="39"/>
      <c r="I97" s="39"/>
      <c r="J97" s="39"/>
      <c r="L97" s="3"/>
      <c r="M97" s="26"/>
      <c r="N97" s="3"/>
      <c r="O97" s="3"/>
      <c r="P97" s="3"/>
      <c r="Q97" s="3"/>
    </row>
    <row r="98" spans="7:22" ht="15.75">
      <c r="G98" s="39"/>
      <c r="H98" s="39"/>
      <c r="I98" s="39"/>
      <c r="J98" s="39"/>
      <c r="R98" s="32"/>
      <c r="S98" s="32"/>
      <c r="T98" s="32"/>
      <c r="U98" s="32"/>
      <c r="V98" s="32"/>
    </row>
  </sheetData>
  <mergeCells count="1">
    <mergeCell ref="M5:N5"/>
  </mergeCells>
  <printOptions horizontalCentered="1"/>
  <pageMargins left="0.31496062992125984" right="0.31496062992125984" top="0.5905511811023623" bottom="0.5905511811023623" header="0" footer="0"/>
  <pageSetup fitToHeight="1" fitToWidth="1" horizontalDpi="600" verticalDpi="600" orientation="portrait" paperSize="9" scale="53"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89"/>
  <sheetViews>
    <sheetView zoomScale="75" zoomScaleNormal="75" workbookViewId="0" topLeftCell="A1"/>
  </sheetViews>
  <sheetFormatPr defaultColWidth="11.421875" defaultRowHeight="12.75"/>
  <cols>
    <col min="1" max="1" width="91.57421875" style="3" customWidth="1"/>
    <col min="2" max="2" width="19.7109375" style="26" customWidth="1"/>
    <col min="3" max="3" width="24.8515625" style="26" hidden="1" customWidth="1"/>
    <col min="4" max="5" width="28.421875" style="26" hidden="1" customWidth="1"/>
    <col min="6" max="6" width="34.00390625" style="17" hidden="1" customWidth="1"/>
    <col min="7" max="7" width="46.00390625" style="17" hidden="1" customWidth="1"/>
    <col min="8" max="8" width="32.140625" style="17" hidden="1" customWidth="1"/>
    <col min="9" max="9" width="48.8515625" style="17" hidden="1" customWidth="1"/>
    <col min="10" max="10" width="4.00390625" style="3" customWidth="1"/>
    <col min="11" max="11" width="17.8515625" style="3" customWidth="1"/>
    <col min="12" max="12" width="11.421875" style="3" customWidth="1"/>
    <col min="13" max="13" width="14.8515625" style="3" customWidth="1"/>
    <col min="14" max="14" width="18.7109375" style="3" customWidth="1"/>
    <col min="15" max="16384" width="11.421875" style="3" customWidth="1"/>
  </cols>
  <sheetData>
    <row r="1" spans="1:85" ht="60" customHeight="1">
      <c r="A1" s="5"/>
      <c r="B1" s="6"/>
      <c r="C1" s="6"/>
      <c r="D1" s="6"/>
      <c r="E1" s="6"/>
      <c r="F1" s="15"/>
      <c r="G1" s="15"/>
      <c r="H1" s="15"/>
      <c r="I1" s="15"/>
      <c r="J1" s="6"/>
      <c r="K1" s="6"/>
      <c r="L1" s="6"/>
      <c r="M1" s="7" t="s">
        <v>9</v>
      </c>
      <c r="N1" s="8">
        <f>Balance!N1</f>
        <v>2016</v>
      </c>
      <c r="O1" s="45"/>
      <c r="P1" s="45"/>
      <c r="Q1" s="45"/>
      <c r="R1" s="45"/>
      <c r="S1" s="45"/>
      <c r="T1" s="45"/>
      <c r="U1" s="45"/>
      <c r="V1" s="45"/>
      <c r="W1" s="45"/>
      <c r="X1" s="45"/>
      <c r="Y1" s="45"/>
      <c r="Z1" s="45"/>
      <c r="AA1" s="45"/>
      <c r="AB1" s="45"/>
      <c r="AC1" s="45"/>
      <c r="AD1" s="45"/>
      <c r="AE1" s="45"/>
      <c r="AF1" s="45"/>
      <c r="AG1" s="45"/>
      <c r="AH1" s="45"/>
      <c r="AI1" s="45"/>
      <c r="AJ1" s="46"/>
      <c r="AK1" s="46"/>
      <c r="AL1" s="46"/>
      <c r="AM1" s="46"/>
      <c r="AN1" s="46"/>
      <c r="AO1" s="46"/>
      <c r="AP1" s="46"/>
      <c r="AQ1" s="46"/>
      <c r="AR1" s="46"/>
      <c r="AS1" s="46"/>
      <c r="AT1" s="46"/>
      <c r="AU1" s="46"/>
      <c r="AV1" s="46"/>
      <c r="AW1" s="46"/>
      <c r="AX1" s="46"/>
      <c r="AY1" s="46"/>
      <c r="AZ1" s="46"/>
      <c r="BA1" s="46"/>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row>
    <row r="2" spans="1:85" ht="12.95" customHeight="1" thickBot="1">
      <c r="A2" s="5"/>
      <c r="B2" s="6"/>
      <c r="C2" s="6"/>
      <c r="D2" s="6"/>
      <c r="E2" s="6"/>
      <c r="F2" s="15"/>
      <c r="G2" s="15"/>
      <c r="H2" s="15"/>
      <c r="I2" s="15"/>
      <c r="J2" s="6"/>
      <c r="K2" s="6"/>
      <c r="L2" s="6"/>
      <c r="M2" s="9"/>
      <c r="N2" s="9"/>
      <c r="O2" s="45"/>
      <c r="P2" s="45"/>
      <c r="Q2" s="45"/>
      <c r="R2" s="45"/>
      <c r="S2" s="45"/>
      <c r="T2" s="45"/>
      <c r="U2" s="45"/>
      <c r="V2" s="45"/>
      <c r="W2" s="45"/>
      <c r="X2" s="45"/>
      <c r="Y2" s="45"/>
      <c r="Z2" s="45"/>
      <c r="AA2" s="45"/>
      <c r="AB2" s="45"/>
      <c r="AC2" s="45"/>
      <c r="AD2" s="45"/>
      <c r="AE2" s="45"/>
      <c r="AF2" s="45"/>
      <c r="AG2" s="45"/>
      <c r="AH2" s="45"/>
      <c r="AI2" s="45"/>
      <c r="AJ2" s="46"/>
      <c r="AK2" s="46"/>
      <c r="AL2" s="46"/>
      <c r="AM2" s="46"/>
      <c r="AN2" s="46"/>
      <c r="AO2" s="46"/>
      <c r="AP2" s="46"/>
      <c r="AQ2" s="46"/>
      <c r="AR2" s="46"/>
      <c r="AS2" s="46"/>
      <c r="AT2" s="46"/>
      <c r="AU2" s="46"/>
      <c r="AV2" s="46"/>
      <c r="AW2" s="46"/>
      <c r="AX2" s="46"/>
      <c r="AY2" s="46"/>
      <c r="AZ2" s="46"/>
      <c r="BA2" s="46"/>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row>
    <row r="3" spans="1:85" ht="33" customHeight="1">
      <c r="A3" s="70" t="str">
        <f>"                                            "&amp;"ORGANISMOS AUTÓNOMOS"</f>
        <v xml:space="preserve">                                            ORGANISMOS AUTÓNOMOS</v>
      </c>
      <c r="B3" s="10"/>
      <c r="C3" s="15"/>
      <c r="D3" s="15"/>
      <c r="E3" s="15"/>
      <c r="F3" s="15"/>
      <c r="G3" s="15"/>
      <c r="H3" s="15"/>
      <c r="I3" s="15"/>
      <c r="J3" s="10"/>
      <c r="K3" s="11"/>
      <c r="L3" s="11"/>
      <c r="M3" s="12"/>
      <c r="N3" s="13"/>
      <c r="O3" s="45"/>
      <c r="P3" s="45"/>
      <c r="Q3" s="45"/>
      <c r="R3" s="45"/>
      <c r="S3" s="45"/>
      <c r="T3" s="45"/>
      <c r="U3" s="45"/>
      <c r="V3" s="45"/>
      <c r="W3" s="45"/>
      <c r="X3" s="45"/>
      <c r="Y3" s="45"/>
      <c r="Z3" s="45"/>
      <c r="AA3" s="45"/>
      <c r="AB3" s="45"/>
      <c r="AC3" s="45"/>
      <c r="AD3" s="45"/>
      <c r="AE3" s="45"/>
      <c r="AF3" s="45"/>
      <c r="AG3" s="45"/>
      <c r="AH3" s="45"/>
      <c r="AI3" s="45"/>
      <c r="AJ3" s="47"/>
      <c r="AK3" s="47"/>
      <c r="AL3" s="47"/>
      <c r="AM3" s="47"/>
      <c r="AN3" s="47"/>
      <c r="AO3" s="47"/>
      <c r="AP3" s="47"/>
      <c r="AQ3" s="47"/>
      <c r="AR3" s="47"/>
      <c r="AS3" s="47"/>
      <c r="AT3" s="47"/>
      <c r="AU3" s="47"/>
      <c r="AV3" s="47"/>
      <c r="AW3" s="47"/>
      <c r="AX3" s="47"/>
      <c r="AY3" s="47"/>
      <c r="AZ3" s="47"/>
      <c r="BA3" s="47"/>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row>
    <row r="4" spans="1:85" ht="20.1" customHeight="1">
      <c r="A4" s="14" t="s">
        <v>33</v>
      </c>
      <c r="B4" s="15"/>
      <c r="C4" s="15"/>
      <c r="D4" s="15"/>
      <c r="E4" s="15"/>
      <c r="F4" s="15"/>
      <c r="G4" s="15"/>
      <c r="H4" s="15"/>
      <c r="I4" s="15"/>
      <c r="J4" s="15"/>
      <c r="K4" s="14"/>
      <c r="L4" s="14"/>
      <c r="M4" s="16"/>
      <c r="N4" s="17"/>
      <c r="O4" s="45"/>
      <c r="P4" s="45"/>
      <c r="Q4" s="45"/>
      <c r="R4" s="45"/>
      <c r="S4" s="45"/>
      <c r="T4" s="45"/>
      <c r="U4" s="45"/>
      <c r="V4" s="45"/>
      <c r="W4" s="45"/>
      <c r="X4" s="45"/>
      <c r="Y4" s="45"/>
      <c r="Z4" s="45"/>
      <c r="AA4" s="45"/>
      <c r="AB4" s="45"/>
      <c r="AC4" s="45"/>
      <c r="AD4" s="45"/>
      <c r="AE4" s="45"/>
      <c r="AF4" s="45"/>
      <c r="AG4" s="45"/>
      <c r="AH4" s="45"/>
      <c r="AI4" s="45"/>
      <c r="AJ4" s="47"/>
      <c r="AK4" s="47"/>
      <c r="AL4" s="47"/>
      <c r="AM4" s="47"/>
      <c r="AN4" s="47"/>
      <c r="AO4" s="47"/>
      <c r="AP4" s="47"/>
      <c r="AQ4" s="47"/>
      <c r="AR4" s="47"/>
      <c r="AS4" s="47"/>
      <c r="AT4" s="47"/>
      <c r="AU4" s="47"/>
      <c r="AV4" s="47"/>
      <c r="AW4" s="47"/>
      <c r="AX4" s="47"/>
      <c r="AY4" s="47"/>
      <c r="AZ4" s="47"/>
      <c r="BA4" s="47"/>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row>
    <row r="5" spans="1:85" ht="18" customHeight="1" thickBot="1">
      <c r="A5" s="18"/>
      <c r="B5" s="19"/>
      <c r="C5" s="21"/>
      <c r="D5" s="21"/>
      <c r="E5" s="21"/>
      <c r="F5" s="21"/>
      <c r="G5" s="21"/>
      <c r="H5" s="21"/>
      <c r="I5" s="21"/>
      <c r="J5" s="19"/>
      <c r="K5" s="19"/>
      <c r="L5" s="19"/>
      <c r="M5" s="71" t="str">
        <f>"Población a 01/01/"&amp;N1</f>
        <v>Población a 01/01/2016</v>
      </c>
      <c r="N5" s="73">
        <f>Balance!M5</f>
        <v>4959968</v>
      </c>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row>
    <row r="6" spans="1:85" ht="15" customHeight="1">
      <c r="A6" s="20"/>
      <c r="B6" s="21"/>
      <c r="C6" s="21"/>
      <c r="D6" s="21"/>
      <c r="E6" s="21"/>
      <c r="F6" s="21"/>
      <c r="G6" s="21"/>
      <c r="H6" s="21"/>
      <c r="I6" s="21"/>
      <c r="J6" s="21"/>
      <c r="K6" s="21"/>
      <c r="L6" s="22"/>
      <c r="M6" s="16"/>
      <c r="N6" s="16"/>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row>
    <row r="7" spans="1:85" ht="12.95" customHeight="1">
      <c r="A7" s="20"/>
      <c r="B7" s="21"/>
      <c r="C7" s="21"/>
      <c r="D7" s="21"/>
      <c r="E7" s="21"/>
      <c r="F7" s="21"/>
      <c r="G7" s="21"/>
      <c r="H7" s="21"/>
      <c r="I7" s="21"/>
      <c r="J7" s="21"/>
      <c r="K7" s="21"/>
      <c r="L7" s="21"/>
      <c r="M7" s="21"/>
      <c r="N7" s="21"/>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row>
    <row r="8" spans="1:85" ht="21" customHeight="1">
      <c r="A8" s="23" t="s">
        <v>147</v>
      </c>
      <c r="B8" s="21"/>
      <c r="C8" s="21"/>
      <c r="D8" s="21"/>
      <c r="E8" s="21"/>
      <c r="F8" s="21"/>
      <c r="G8" s="21"/>
      <c r="H8" s="21"/>
      <c r="I8" s="21"/>
      <c r="J8" s="21"/>
      <c r="K8" s="23" t="s">
        <v>460</v>
      </c>
      <c r="L8" s="21"/>
      <c r="M8" s="21"/>
      <c r="N8" s="21"/>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row>
    <row r="9" spans="1:85" ht="18" customHeight="1">
      <c r="A9" s="24"/>
      <c r="B9" s="21"/>
      <c r="C9" s="41">
        <v>21301</v>
      </c>
      <c r="D9" s="41">
        <v>21303</v>
      </c>
      <c r="E9" s="41">
        <v>21307</v>
      </c>
      <c r="F9" s="41">
        <v>21400</v>
      </c>
      <c r="G9" s="41">
        <v>21401</v>
      </c>
      <c r="H9" s="41">
        <v>21402</v>
      </c>
      <c r="I9" s="41">
        <v>21403</v>
      </c>
      <c r="J9" s="21"/>
      <c r="K9" s="23" t="s">
        <v>461</v>
      </c>
      <c r="L9" s="21"/>
      <c r="M9" s="21"/>
      <c r="N9" s="21"/>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row>
    <row r="10" spans="1:85" ht="12.95" customHeight="1">
      <c r="A10" s="23"/>
      <c r="B10" s="21"/>
      <c r="C10" s="41" t="s">
        <v>504</v>
      </c>
      <c r="D10" s="41" t="s">
        <v>504</v>
      </c>
      <c r="E10" s="41" t="s">
        <v>504</v>
      </c>
      <c r="F10" s="41" t="s">
        <v>8</v>
      </c>
      <c r="G10" s="41" t="s">
        <v>8</v>
      </c>
      <c r="H10" s="41" t="s">
        <v>8</v>
      </c>
      <c r="I10" s="41" t="s">
        <v>8</v>
      </c>
      <c r="J10" s="21"/>
      <c r="K10" s="21"/>
      <c r="L10" s="21"/>
      <c r="M10" s="21"/>
      <c r="N10" s="21"/>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row>
    <row r="11" spans="1:14" ht="18" customHeight="1" thickBot="1">
      <c r="A11" s="25" t="s">
        <v>10</v>
      </c>
      <c r="B11" s="17"/>
      <c r="C11" s="41" t="s">
        <v>501</v>
      </c>
      <c r="D11" s="41" t="s">
        <v>502</v>
      </c>
      <c r="E11" s="235" t="s">
        <v>500</v>
      </c>
      <c r="F11" s="41" t="s">
        <v>0</v>
      </c>
      <c r="G11" s="41" t="s">
        <v>1</v>
      </c>
      <c r="H11" s="41" t="s">
        <v>2</v>
      </c>
      <c r="I11" s="41" t="s">
        <v>3</v>
      </c>
      <c r="J11" s="17"/>
      <c r="K11" s="21"/>
      <c r="L11" s="17"/>
      <c r="N11" s="52"/>
    </row>
    <row r="12" spans="1:14" ht="33" customHeight="1">
      <c r="A12" s="53" t="s">
        <v>14</v>
      </c>
      <c r="B12" s="28">
        <f>N1</f>
        <v>2016</v>
      </c>
      <c r="C12" s="41"/>
      <c r="D12" s="41"/>
      <c r="E12" s="41"/>
      <c r="F12" s="41"/>
      <c r="G12" s="41"/>
      <c r="H12" s="41"/>
      <c r="I12" s="41"/>
      <c r="J12" s="17"/>
      <c r="K12" s="200" t="s">
        <v>460</v>
      </c>
      <c r="L12" s="200"/>
      <c r="M12" s="54"/>
      <c r="N12" s="28">
        <f>N1</f>
        <v>2016</v>
      </c>
    </row>
    <row r="13" spans="1:14" ht="18" customHeight="1">
      <c r="A13" s="55" t="s">
        <v>16</v>
      </c>
      <c r="B13" s="56"/>
      <c r="C13" s="41"/>
      <c r="D13" s="41"/>
      <c r="E13" s="41"/>
      <c r="F13" s="41"/>
      <c r="G13" s="41"/>
      <c r="H13" s="41"/>
      <c r="I13" s="41"/>
      <c r="J13" s="17"/>
      <c r="K13" s="57" t="s">
        <v>17</v>
      </c>
      <c r="L13" s="58"/>
      <c r="M13" s="59"/>
      <c r="N13" s="58"/>
    </row>
    <row r="14" spans="1:14" s="32" customFormat="1" ht="18" customHeight="1">
      <c r="A14" s="31" t="s">
        <v>49</v>
      </c>
      <c r="B14" s="36">
        <f aca="true" t="shared" si="0" ref="B14:B45">SUM(C14:I14)</f>
        <v>1095892.5</v>
      </c>
      <c r="C14" s="42">
        <f>'[1]2100'!$L5</f>
        <v>0</v>
      </c>
      <c r="D14" s="42">
        <f>'[2]2100'!$L5</f>
        <v>0</v>
      </c>
      <c r="E14" s="42">
        <f>'[3]2100'!$L5</f>
        <v>0</v>
      </c>
      <c r="F14" s="42">
        <f>'[4]2110'!$L$10</f>
        <v>1095892.5</v>
      </c>
      <c r="G14" s="42">
        <f>'[5]2110'!$L$10</f>
        <v>0</v>
      </c>
      <c r="H14" s="42">
        <f>'[6]2110'!$L$10</f>
        <v>0</v>
      </c>
      <c r="I14" s="42">
        <f>'[7]2110'!$L$10</f>
        <v>0</v>
      </c>
      <c r="J14" s="31"/>
      <c r="K14" s="31"/>
      <c r="L14" s="17"/>
      <c r="M14" s="61"/>
      <c r="N14" s="17"/>
    </row>
    <row r="15" spans="1:14" s="32" customFormat="1" ht="18" customHeight="1">
      <c r="A15" s="62" t="s">
        <v>148</v>
      </c>
      <c r="B15" s="36">
        <f t="shared" si="0"/>
        <v>0</v>
      </c>
      <c r="C15" s="42">
        <f>'[1]2100'!$L6</f>
        <v>0</v>
      </c>
      <c r="D15" s="42">
        <f>'[2]2100'!$L6</f>
        <v>0</v>
      </c>
      <c r="E15" s="42">
        <f>'[3]2100'!$L6</f>
        <v>0</v>
      </c>
      <c r="F15" s="42"/>
      <c r="G15" s="42"/>
      <c r="H15" s="42"/>
      <c r="I15" s="42"/>
      <c r="J15" s="31"/>
      <c r="K15" s="31" t="s">
        <v>18</v>
      </c>
      <c r="N15" s="63">
        <f>IF(Balance!M42=0,"--",Balance!B62/Balance!M42)</f>
        <v>0.13364746217941864</v>
      </c>
    </row>
    <row r="16" spans="1:14" s="32" customFormat="1" ht="18" customHeight="1">
      <c r="A16" s="62" t="s">
        <v>149</v>
      </c>
      <c r="B16" s="36">
        <f t="shared" si="0"/>
        <v>0</v>
      </c>
      <c r="C16" s="42">
        <f>'[1]2100'!$L7</f>
        <v>0</v>
      </c>
      <c r="D16" s="42">
        <f>'[2]2100'!$L7</f>
        <v>0</v>
      </c>
      <c r="E16" s="42">
        <f>'[3]2100'!$L7</f>
        <v>0</v>
      </c>
      <c r="F16" s="42"/>
      <c r="G16" s="42"/>
      <c r="H16" s="42"/>
      <c r="I16" s="42"/>
      <c r="J16" s="31"/>
      <c r="K16" s="31" t="s">
        <v>19</v>
      </c>
      <c r="N16" s="63">
        <f>(Memoria!C45+Memoria!C52)/Balance!M42</f>
        <v>2.6839229595166216</v>
      </c>
    </row>
    <row r="17" spans="1:14" s="32" customFormat="1" ht="18" customHeight="1">
      <c r="A17" s="62" t="s">
        <v>150</v>
      </c>
      <c r="B17" s="36">
        <f t="shared" si="0"/>
        <v>0</v>
      </c>
      <c r="C17" s="42">
        <f>'[1]2100'!$L8</f>
        <v>0</v>
      </c>
      <c r="D17" s="42">
        <f>'[2]2100'!$L8</f>
        <v>0</v>
      </c>
      <c r="E17" s="42">
        <f>'[3]2100'!$L8</f>
        <v>0</v>
      </c>
      <c r="F17" s="42"/>
      <c r="G17" s="42"/>
      <c r="H17" s="42"/>
      <c r="I17" s="42"/>
      <c r="J17" s="31"/>
      <c r="K17" s="31" t="s">
        <v>20</v>
      </c>
      <c r="N17" s="63">
        <f>IF(Balance!M42=0,"--",Balance!B42/Balance!M42)</f>
        <v>3.032276210406983</v>
      </c>
    </row>
    <row r="18" spans="1:14" s="32" customFormat="1" ht="18" customHeight="1">
      <c r="A18" s="62" t="s">
        <v>151</v>
      </c>
      <c r="B18" s="36">
        <f t="shared" si="0"/>
        <v>0</v>
      </c>
      <c r="C18" s="42">
        <f>'[1]2100'!$L9</f>
        <v>0</v>
      </c>
      <c r="D18" s="42">
        <f>'[2]2100'!$L9</f>
        <v>0</v>
      </c>
      <c r="E18" s="42">
        <f>'[3]2100'!$L9</f>
        <v>0</v>
      </c>
      <c r="F18" s="42"/>
      <c r="G18" s="42"/>
      <c r="H18" s="42"/>
      <c r="I18" s="42"/>
      <c r="J18" s="31"/>
      <c r="K18" s="31" t="s">
        <v>21</v>
      </c>
      <c r="N18" s="64">
        <f>Balance!B42-Balance!M42</f>
        <v>390939416.1099999</v>
      </c>
    </row>
    <row r="19" spans="1:14" s="32" customFormat="1" ht="18" customHeight="1">
      <c r="A19" s="62" t="s">
        <v>152</v>
      </c>
      <c r="B19" s="36">
        <f t="shared" si="0"/>
        <v>0</v>
      </c>
      <c r="C19" s="42">
        <f>'[1]2100'!$L10</f>
        <v>0</v>
      </c>
      <c r="D19" s="42">
        <f>'[2]2100'!$L10</f>
        <v>0</v>
      </c>
      <c r="E19" s="42">
        <f>'[3]2100'!$L10</f>
        <v>0</v>
      </c>
      <c r="F19" s="42"/>
      <c r="G19" s="42"/>
      <c r="H19" s="42"/>
      <c r="I19" s="42"/>
      <c r="J19" s="31"/>
      <c r="K19" s="31" t="s">
        <v>22</v>
      </c>
      <c r="N19" s="65" t="str">
        <f>INT(Balance!B50/(B42+B61+B72+B73)*365)&amp;"  días"</f>
        <v>366  días</v>
      </c>
    </row>
    <row r="20" spans="1:14" s="32" customFormat="1" ht="18" customHeight="1">
      <c r="A20" s="62" t="s">
        <v>153</v>
      </c>
      <c r="B20" s="36">
        <f t="shared" si="0"/>
        <v>0</v>
      </c>
      <c r="C20" s="42">
        <f>'[1]2100'!$L11</f>
        <v>0</v>
      </c>
      <c r="D20" s="42">
        <f>'[2]2100'!$L11</f>
        <v>0</v>
      </c>
      <c r="E20" s="42">
        <f>'[3]2100'!$L11</f>
        <v>0</v>
      </c>
      <c r="F20" s="42"/>
      <c r="G20" s="42"/>
      <c r="H20" s="42"/>
      <c r="I20" s="42"/>
      <c r="J20" s="31"/>
      <c r="K20" s="31" t="s">
        <v>23</v>
      </c>
      <c r="N20" s="65" t="str">
        <f>INT(Balance!M51/-(B59+B66+B74+B75)*365)&amp;"  días"</f>
        <v>176  días</v>
      </c>
    </row>
    <row r="21" spans="1:14" s="32" customFormat="1" ht="18" customHeight="1">
      <c r="A21" s="62" t="s">
        <v>154</v>
      </c>
      <c r="B21" s="36">
        <f t="shared" si="0"/>
        <v>0</v>
      </c>
      <c r="C21" s="42">
        <f>'[1]2100'!$L12</f>
        <v>0</v>
      </c>
      <c r="D21" s="42">
        <f>'[2]2100'!$L12</f>
        <v>0</v>
      </c>
      <c r="E21" s="42">
        <f>'[3]2100'!$L12</f>
        <v>0</v>
      </c>
      <c r="F21" s="42"/>
      <c r="G21" s="42"/>
      <c r="H21" s="42"/>
      <c r="I21" s="42"/>
      <c r="J21" s="31"/>
      <c r="K21" s="31" t="s">
        <v>24</v>
      </c>
      <c r="N21" s="65" t="str">
        <f>INT((Balance!M51+Balance!M58)/-(B43+B46+B47+B52+B54)*365)&amp;"  días"</f>
        <v>189  días</v>
      </c>
    </row>
    <row r="22" spans="1:11" s="32" customFormat="1" ht="18" customHeight="1">
      <c r="A22" s="62" t="s">
        <v>155</v>
      </c>
      <c r="B22" s="36">
        <f t="shared" si="0"/>
        <v>0</v>
      </c>
      <c r="C22" s="42">
        <f>'[1]2100'!$L13</f>
        <v>0</v>
      </c>
      <c r="D22" s="42">
        <f>'[2]2100'!$L13</f>
        <v>0</v>
      </c>
      <c r="E22" s="42">
        <f>'[3]2100'!$L13</f>
        <v>0</v>
      </c>
      <c r="F22" s="42"/>
      <c r="G22" s="42"/>
      <c r="H22" s="42"/>
      <c r="I22" s="42"/>
      <c r="J22" s="31"/>
      <c r="K22" s="31"/>
    </row>
    <row r="23" spans="1:14" s="32" customFormat="1" ht="18" customHeight="1">
      <c r="A23" s="62" t="s">
        <v>156</v>
      </c>
      <c r="B23" s="36">
        <f t="shared" si="0"/>
        <v>0</v>
      </c>
      <c r="C23" s="42">
        <f>'[1]2100'!$L14</f>
        <v>0</v>
      </c>
      <c r="D23" s="42">
        <f>'[2]2100'!$L14</f>
        <v>0</v>
      </c>
      <c r="E23" s="42">
        <f>'[3]2100'!$L14</f>
        <v>0</v>
      </c>
      <c r="F23" s="42"/>
      <c r="G23" s="42"/>
      <c r="H23" s="42"/>
      <c r="I23" s="42"/>
      <c r="J23" s="31"/>
      <c r="K23" s="57" t="s">
        <v>25</v>
      </c>
      <c r="L23" s="57"/>
      <c r="M23" s="57"/>
      <c r="N23" s="57"/>
    </row>
    <row r="24" spans="1:14" s="32" customFormat="1" ht="18" customHeight="1">
      <c r="A24" s="62" t="s">
        <v>157</v>
      </c>
      <c r="B24" s="36">
        <f t="shared" si="0"/>
        <v>0</v>
      </c>
      <c r="C24" s="42">
        <f>'[1]2100'!$L15</f>
        <v>0</v>
      </c>
      <c r="D24" s="42">
        <f>'[2]2100'!$L15</f>
        <v>0</v>
      </c>
      <c r="E24" s="42">
        <f>'[3]2100'!$L15</f>
        <v>0</v>
      </c>
      <c r="F24" s="42"/>
      <c r="G24" s="42"/>
      <c r="H24" s="42"/>
      <c r="I24" s="42"/>
      <c r="J24" s="31"/>
      <c r="K24" s="31"/>
      <c r="L24" s="31"/>
      <c r="M24" s="31"/>
      <c r="N24" s="31"/>
    </row>
    <row r="25" spans="1:14" s="32" customFormat="1" ht="18" customHeight="1">
      <c r="A25" s="62" t="s">
        <v>158</v>
      </c>
      <c r="B25" s="36">
        <f t="shared" si="0"/>
        <v>0</v>
      </c>
      <c r="C25" s="42">
        <f>'[1]2100'!$L16</f>
        <v>0</v>
      </c>
      <c r="D25" s="42">
        <f>'[2]2100'!$L16</f>
        <v>0</v>
      </c>
      <c r="E25" s="42">
        <f>'[3]2100'!$L16</f>
        <v>0</v>
      </c>
      <c r="F25" s="42"/>
      <c r="G25" s="42"/>
      <c r="H25" s="42"/>
      <c r="I25" s="42"/>
      <c r="J25" s="31"/>
      <c r="K25" s="31" t="s">
        <v>26</v>
      </c>
      <c r="N25" s="64">
        <f>(Balance!M28+Balance!M42)/N5</f>
        <v>38.799284237317664</v>
      </c>
    </row>
    <row r="26" spans="1:14" s="32" customFormat="1" ht="18" customHeight="1">
      <c r="A26" s="62" t="s">
        <v>159</v>
      </c>
      <c r="B26" s="36">
        <f t="shared" si="0"/>
        <v>0</v>
      </c>
      <c r="C26" s="42">
        <f>'[1]2100'!$L17</f>
        <v>0</v>
      </c>
      <c r="D26" s="42">
        <f>'[2]2100'!$L17</f>
        <v>0</v>
      </c>
      <c r="E26" s="42">
        <f>'[3]2100'!$L17</f>
        <v>0</v>
      </c>
      <c r="F26" s="42"/>
      <c r="G26" s="42"/>
      <c r="H26" s="42"/>
      <c r="I26" s="42"/>
      <c r="J26" s="31"/>
      <c r="K26" s="31" t="s">
        <v>27</v>
      </c>
      <c r="N26" s="63">
        <f>(Balance!M28+Balance!M42)/Balance!M64</f>
        <v>0.26130815058662493</v>
      </c>
    </row>
    <row r="27" spans="1:14" s="32" customFormat="1" ht="18" customHeight="1">
      <c r="A27" s="62" t="s">
        <v>160</v>
      </c>
      <c r="B27" s="36">
        <f t="shared" si="0"/>
        <v>0</v>
      </c>
      <c r="C27" s="42">
        <f>'[1]2100'!$L18</f>
        <v>0</v>
      </c>
      <c r="D27" s="42">
        <f>'[2]2100'!$L18</f>
        <v>0</v>
      </c>
      <c r="E27" s="42">
        <f>'[3]2100'!$L18</f>
        <v>0</v>
      </c>
      <c r="F27" s="42"/>
      <c r="G27" s="42"/>
      <c r="H27" s="42"/>
      <c r="I27" s="42"/>
      <c r="J27" s="66"/>
      <c r="K27" s="31" t="s">
        <v>28</v>
      </c>
      <c r="N27" s="63">
        <f>IF(Balance!M28=0,"  --",Balance!M42/Balance!M28)</f>
        <v>2469.0206084897777</v>
      </c>
    </row>
    <row r="28" spans="1:14" s="32" customFormat="1" ht="18" customHeight="1">
      <c r="A28" s="62" t="s">
        <v>161</v>
      </c>
      <c r="B28" s="36">
        <f t="shared" si="0"/>
        <v>0</v>
      </c>
      <c r="C28" s="42">
        <f>'[1]2100'!$L19</f>
        <v>0</v>
      </c>
      <c r="D28" s="42">
        <f>'[2]2100'!$L19</f>
        <v>0</v>
      </c>
      <c r="E28" s="42">
        <f>'[3]2100'!$L19</f>
        <v>0</v>
      </c>
      <c r="F28" s="42"/>
      <c r="G28" s="42"/>
      <c r="H28" s="42"/>
      <c r="I28" s="42"/>
      <c r="J28" s="66"/>
      <c r="K28" s="31" t="s">
        <v>462</v>
      </c>
      <c r="N28" s="63">
        <f>Balance!B13/Balance!M13</f>
        <v>0.2903288395027197</v>
      </c>
    </row>
    <row r="29" spans="1:14" s="32" customFormat="1" ht="18" customHeight="1">
      <c r="A29" s="62" t="s">
        <v>162</v>
      </c>
      <c r="B29" s="36">
        <f t="shared" si="0"/>
        <v>1095892.5</v>
      </c>
      <c r="C29" s="42"/>
      <c r="D29" s="42"/>
      <c r="E29" s="42"/>
      <c r="F29" s="42">
        <f>'[4]2110'!$L$10</f>
        <v>1095892.5</v>
      </c>
      <c r="G29" s="42">
        <f>'[5]2110'!$L$10</f>
        <v>0</v>
      </c>
      <c r="H29" s="42">
        <f>'[6]2110'!$L$10</f>
        <v>0</v>
      </c>
      <c r="I29" s="42">
        <f>'[7]2110'!$L$10</f>
        <v>0</v>
      </c>
      <c r="J29" s="66"/>
      <c r="K29" s="32" t="s">
        <v>463</v>
      </c>
      <c r="N29" s="63">
        <f>Balance!B64/(Balance!M42+Balance!M28)</f>
        <v>3.8268993820324595</v>
      </c>
    </row>
    <row r="30" spans="1:14" s="32" customFormat="1" ht="18" customHeight="1">
      <c r="A30" s="31" t="s">
        <v>50</v>
      </c>
      <c r="B30" s="36">
        <f t="shared" si="0"/>
        <v>537711328.73</v>
      </c>
      <c r="C30" s="42">
        <f aca="true" t="shared" si="1" ref="C30:I30">SUM(C31:C34)</f>
        <v>283255939.53</v>
      </c>
      <c r="D30" s="42">
        <f t="shared" si="1"/>
        <v>6487284.22</v>
      </c>
      <c r="E30" s="42">
        <f aca="true" t="shared" si="2" ref="E30">SUM(E31:E34)</f>
        <v>32481318.89</v>
      </c>
      <c r="F30" s="42">
        <f t="shared" si="1"/>
        <v>7917412.04</v>
      </c>
      <c r="G30" s="42">
        <f t="shared" si="1"/>
        <v>13870349</v>
      </c>
      <c r="H30" s="42">
        <f t="shared" si="1"/>
        <v>1315064.99</v>
      </c>
      <c r="I30" s="42">
        <f t="shared" si="1"/>
        <v>192383960.06</v>
      </c>
      <c r="J30" s="66"/>
      <c r="K30" s="31" t="s">
        <v>464</v>
      </c>
      <c r="N30" s="63">
        <f>IF(Balance!M34=0,"   --",Balance!B28/Balance!M34)</f>
        <v>1910.3719377786974</v>
      </c>
    </row>
    <row r="31" spans="1:14" s="32" customFormat="1" ht="18" customHeight="1">
      <c r="A31" s="62" t="s">
        <v>51</v>
      </c>
      <c r="B31" s="36">
        <f t="shared" si="0"/>
        <v>1235715.4</v>
      </c>
      <c r="C31" s="42">
        <f>('[1]2100'!$L$36)</f>
        <v>0</v>
      </c>
      <c r="D31" s="42">
        <f>('[2]2100'!$L$36)</f>
        <v>0</v>
      </c>
      <c r="E31" s="42">
        <f>('[3]2100'!$L$36)</f>
        <v>0</v>
      </c>
      <c r="F31" s="42">
        <f>('[4]2110'!$L$23)</f>
        <v>26814.72</v>
      </c>
      <c r="G31" s="42">
        <f>('[5]2110'!$L$23)</f>
        <v>0</v>
      </c>
      <c r="H31" s="42">
        <f>('[6]2110'!$L$23)</f>
        <v>1208900.68</v>
      </c>
      <c r="I31" s="42">
        <f>('[7]2110'!$L$23)</f>
        <v>0</v>
      </c>
      <c r="J31" s="66"/>
      <c r="K31" s="32" t="s">
        <v>465</v>
      </c>
      <c r="N31" s="63">
        <f>(B82--B53-B58-B66+B61-B75)/Balance!B64</f>
        <v>0.2365253176488816</v>
      </c>
    </row>
    <row r="32" spans="1:14" s="32" customFormat="1" ht="18" customHeight="1">
      <c r="A32" s="62" t="s">
        <v>52</v>
      </c>
      <c r="B32" s="36">
        <f t="shared" si="0"/>
        <v>479043020.71000004</v>
      </c>
      <c r="C32" s="42">
        <f>('[1]2100'!$L$37)</f>
        <v>279163811.95</v>
      </c>
      <c r="D32" s="42">
        <f>('[2]2100'!$L$37)</f>
        <v>6265617.56</v>
      </c>
      <c r="E32" s="42">
        <f>('[3]2100'!$L$37)</f>
        <v>31981318.91</v>
      </c>
      <c r="F32" s="42">
        <f>('[4]2110'!$L$24)</f>
        <v>7790097.32</v>
      </c>
      <c r="G32" s="42">
        <f>('[5]2110'!$L$24)</f>
        <v>8032402</v>
      </c>
      <c r="H32" s="42">
        <f>('[6]2110'!$L$24)</f>
        <v>0</v>
      </c>
      <c r="I32" s="42">
        <f>('[7]2110'!$L$24)</f>
        <v>145809772.97</v>
      </c>
      <c r="J32" s="66"/>
      <c r="K32" s="32" t="s">
        <v>466</v>
      </c>
      <c r="N32" s="63">
        <f>(Balance!B13+Balance!B41)/(Balance!M13+Balance!M26+Balance!M27+Balance!M28)</f>
        <v>0.28842794360064783</v>
      </c>
    </row>
    <row r="33" spans="1:14" s="32" customFormat="1" ht="18" customHeight="1">
      <c r="A33" s="62" t="s">
        <v>53</v>
      </c>
      <c r="B33" s="36">
        <f t="shared" si="0"/>
        <v>106164.31</v>
      </c>
      <c r="C33" s="42">
        <f>('[1]2100'!$L$38)</f>
        <v>0</v>
      </c>
      <c r="D33" s="42">
        <f>('[2]2100'!$L$38)</f>
        <v>0</v>
      </c>
      <c r="E33" s="42">
        <f>('[3]2100'!$L$38)</f>
        <v>0</v>
      </c>
      <c r="F33" s="42">
        <f>('[4]2110'!$L$25)</f>
        <v>0</v>
      </c>
      <c r="G33" s="42">
        <f>('[5]2110'!$L$25)</f>
        <v>0</v>
      </c>
      <c r="H33" s="42">
        <f>('[6]2110'!$L$25)</f>
        <v>106164.31</v>
      </c>
      <c r="I33" s="42">
        <f>('[7]2110'!$L$25)</f>
        <v>0</v>
      </c>
      <c r="J33" s="66"/>
      <c r="K33" s="32" t="s">
        <v>467</v>
      </c>
      <c r="N33" s="63">
        <f>Balance!M13/(Balance!M26+Balance!M27+Balance!M28+Balance!M42)</f>
        <v>2.693632102614695</v>
      </c>
    </row>
    <row r="34" spans="1:14" s="32" customFormat="1" ht="18" customHeight="1">
      <c r="A34" s="62" t="s">
        <v>54</v>
      </c>
      <c r="B34" s="36">
        <f t="shared" si="0"/>
        <v>57326428.31</v>
      </c>
      <c r="C34" s="42">
        <f>('[1]2100'!$L$39)</f>
        <v>4092127.58</v>
      </c>
      <c r="D34" s="42">
        <f>('[2]2100'!$L$39)</f>
        <v>221666.66</v>
      </c>
      <c r="E34" s="42">
        <f>('[3]2100'!$L$39)</f>
        <v>499999.98</v>
      </c>
      <c r="F34" s="42">
        <f>('[4]2110'!$L$26)</f>
        <v>100500</v>
      </c>
      <c r="G34" s="42">
        <f>('[5]2110'!$L$26)</f>
        <v>5837947</v>
      </c>
      <c r="H34" s="42">
        <f>('[6]2110'!$L$26)</f>
        <v>0</v>
      </c>
      <c r="I34" s="42">
        <f>('[7]2110'!$L$26)</f>
        <v>46574187.09</v>
      </c>
      <c r="J34" s="66"/>
      <c r="K34" s="32" t="s">
        <v>468</v>
      </c>
      <c r="N34" s="63">
        <f>IF((Balance!M28)=0,"   --",(Balance!M42)/(Balance!M28+Balance!M42))</f>
        <v>0.9995951450783191</v>
      </c>
    </row>
    <row r="35" spans="1:10" s="32" customFormat="1" ht="18" customHeight="1">
      <c r="A35" s="31" t="s">
        <v>163</v>
      </c>
      <c r="B35" s="36">
        <f t="shared" si="0"/>
        <v>3723905.21</v>
      </c>
      <c r="C35" s="42">
        <f>'[1]2100'!$L$20</f>
        <v>0</v>
      </c>
      <c r="D35" s="42">
        <f>'[2]2100'!$L$20</f>
        <v>0</v>
      </c>
      <c r="E35" s="42">
        <f>'[3]2100'!$L$20</f>
        <v>0</v>
      </c>
      <c r="F35" s="42">
        <f>'[4]2110'!$L$4</f>
        <v>3723905.21</v>
      </c>
      <c r="G35" s="42">
        <f>'[5]2110'!$L$4</f>
        <v>0</v>
      </c>
      <c r="H35" s="42">
        <f>'[6]2110'!$L$4</f>
        <v>0</v>
      </c>
      <c r="I35" s="42">
        <f>'[7]2110'!$L$4</f>
        <v>0</v>
      </c>
      <c r="J35" s="66"/>
    </row>
    <row r="36" spans="1:10" s="32" customFormat="1" ht="18" customHeight="1">
      <c r="A36" s="31" t="s">
        <v>164</v>
      </c>
      <c r="B36" s="36">
        <f t="shared" si="0"/>
        <v>0</v>
      </c>
      <c r="C36" s="42"/>
      <c r="D36" s="42"/>
      <c r="E36" s="42"/>
      <c r="F36" s="42">
        <f>'[4]2110'!$L$8-'[4]2110'!$D$4</f>
        <v>0</v>
      </c>
      <c r="G36" s="42">
        <f>'[5]2110'!$L$8-'[5]2110'!$D$4</f>
        <v>0</v>
      </c>
      <c r="H36" s="42">
        <f>'[6]2110'!$L$8-'[6]2110'!$D$4</f>
        <v>0</v>
      </c>
      <c r="I36" s="42">
        <f>'[7]2110'!$L$8-'[7]2110'!$D$4</f>
        <v>0</v>
      </c>
      <c r="J36" s="66"/>
    </row>
    <row r="37" spans="1:14" s="32" customFormat="1" ht="18" customHeight="1">
      <c r="A37" s="31" t="s">
        <v>165</v>
      </c>
      <c r="B37" s="36">
        <f t="shared" si="0"/>
        <v>0</v>
      </c>
      <c r="C37" s="42">
        <f>'[1]2100'!$L$25</f>
        <v>0</v>
      </c>
      <c r="D37" s="42">
        <f>'[2]2100'!$L$25</f>
        <v>0</v>
      </c>
      <c r="E37" s="42">
        <f>'[3]2100'!$L$25</f>
        <v>0</v>
      </c>
      <c r="F37" s="42">
        <f>'[4]2110'!$L$12</f>
        <v>0</v>
      </c>
      <c r="G37" s="42">
        <f>'[5]2110'!$L$12</f>
        <v>0</v>
      </c>
      <c r="H37" s="42">
        <f>'[6]2110'!$L$12</f>
        <v>0</v>
      </c>
      <c r="I37" s="42">
        <f>'[7]2110'!$L$12</f>
        <v>0</v>
      </c>
      <c r="J37" s="66"/>
      <c r="K37" s="57" t="s">
        <v>480</v>
      </c>
      <c r="L37" s="57"/>
      <c r="M37" s="57"/>
      <c r="N37" s="57"/>
    </row>
    <row r="38" spans="1:14" s="32" customFormat="1" ht="18" customHeight="1">
      <c r="A38" s="31" t="s">
        <v>166</v>
      </c>
      <c r="B38" s="36">
        <f t="shared" si="0"/>
        <v>6608022.859999999</v>
      </c>
      <c r="C38" s="42">
        <f>'[1]2100'!$L$26</f>
        <v>12.91</v>
      </c>
      <c r="D38" s="42">
        <f>'[2]2100'!$L$26</f>
        <v>0</v>
      </c>
      <c r="E38" s="42">
        <f>'[3]2100'!$L$26</f>
        <v>0</v>
      </c>
      <c r="F38" s="42">
        <f>'[4]2110'!$L$13</f>
        <v>17682.36</v>
      </c>
      <c r="G38" s="42">
        <f>'[5]2110'!$L$13</f>
        <v>156308</v>
      </c>
      <c r="H38" s="42">
        <f>'[6]2110'!$L$13</f>
        <v>0</v>
      </c>
      <c r="I38" s="42">
        <f>'[7]2110'!$L$13</f>
        <v>6434019.59</v>
      </c>
      <c r="J38" s="66"/>
      <c r="K38" s="31"/>
      <c r="L38" s="31"/>
      <c r="M38" s="31"/>
      <c r="N38" s="31"/>
    </row>
    <row r="39" spans="1:14" s="32" customFormat="1" ht="18" customHeight="1">
      <c r="A39" s="62" t="s">
        <v>55</v>
      </c>
      <c r="B39" s="36">
        <f t="shared" si="0"/>
        <v>211062.46999999997</v>
      </c>
      <c r="C39" s="42">
        <f>'[1]2100'!$L$27</f>
        <v>12.91</v>
      </c>
      <c r="D39" s="42">
        <f>'[2]2100'!$L$27</f>
        <v>0</v>
      </c>
      <c r="E39" s="42">
        <f>'[3]2100'!$L$27</f>
        <v>0</v>
      </c>
      <c r="F39" s="42">
        <f>'[4]2110'!$L$14</f>
        <v>17682.36</v>
      </c>
      <c r="G39" s="42">
        <f>'[5]2110'!$L$14</f>
        <v>156308</v>
      </c>
      <c r="H39" s="42">
        <f>'[6]2110'!$L$14</f>
        <v>0</v>
      </c>
      <c r="I39" s="42">
        <f>'[7]2110'!$L$14</f>
        <v>37059.2</v>
      </c>
      <c r="J39" s="31"/>
      <c r="K39" s="31" t="s">
        <v>29</v>
      </c>
      <c r="N39" s="63">
        <f>IF(Balance!M13&lt;0,B82/ABS(Balance!M13),B82/Balance!M13)</f>
        <v>0.2999041307561911</v>
      </c>
    </row>
    <row r="40" spans="1:14" s="32" customFormat="1" ht="18" customHeight="1">
      <c r="A40" s="62" t="s">
        <v>56</v>
      </c>
      <c r="B40" s="36">
        <f t="shared" si="0"/>
        <v>6396960.39</v>
      </c>
      <c r="C40" s="42">
        <f>'[1]2100'!$L$28</f>
        <v>0</v>
      </c>
      <c r="D40" s="42">
        <f>'[2]2100'!$L$28</f>
        <v>0</v>
      </c>
      <c r="E40" s="42">
        <f>'[3]2100'!$L$28</f>
        <v>0</v>
      </c>
      <c r="F40" s="42">
        <f>'[4]2110'!$L$15</f>
        <v>0</v>
      </c>
      <c r="G40" s="42">
        <f>'[5]2110'!$L$15</f>
        <v>0</v>
      </c>
      <c r="H40" s="42">
        <f>'[6]2110'!$L$15</f>
        <v>0</v>
      </c>
      <c r="I40" s="42">
        <f>'[7]2110'!$L$15</f>
        <v>6396960.39</v>
      </c>
      <c r="J40" s="31"/>
      <c r="K40" s="32" t="s">
        <v>469</v>
      </c>
      <c r="N40" s="63">
        <f>B14/B42</f>
        <v>0.0019750432850521855</v>
      </c>
    </row>
    <row r="41" spans="1:14" s="32" customFormat="1" ht="18" customHeight="1">
      <c r="A41" s="31" t="s">
        <v>167</v>
      </c>
      <c r="B41" s="36">
        <f t="shared" si="0"/>
        <v>5730968.379999999</v>
      </c>
      <c r="C41" s="42">
        <f>'[1]2100'!$L$24</f>
        <v>4937530.43</v>
      </c>
      <c r="D41" s="42">
        <f>'[2]2100'!$L$24</f>
        <v>107631.39</v>
      </c>
      <c r="E41" s="42">
        <f>'[3]2100'!$L$24</f>
        <v>135615.06</v>
      </c>
      <c r="F41" s="42">
        <f>'[4]2110'!$L$11</f>
        <v>8568.92</v>
      </c>
      <c r="G41" s="42">
        <f>'[5]2110'!$L$11</f>
        <v>65184</v>
      </c>
      <c r="H41" s="42">
        <f>'[6]2110'!$L$11</f>
        <v>0</v>
      </c>
      <c r="I41" s="42">
        <f>'[7]2110'!$L$11</f>
        <v>476438.58</v>
      </c>
      <c r="J41" s="31"/>
      <c r="K41" s="32" t="s">
        <v>470</v>
      </c>
      <c r="N41" s="63">
        <f>B30/B42</f>
        <v>0.9690760262568406</v>
      </c>
    </row>
    <row r="42" spans="1:14" s="32" customFormat="1" ht="18" customHeight="1">
      <c r="A42" s="210" t="s">
        <v>168</v>
      </c>
      <c r="B42" s="208">
        <f t="shared" si="0"/>
        <v>554870117.6800001</v>
      </c>
      <c r="C42" s="42">
        <f aca="true" t="shared" si="3" ref="C42:I42">C14+C30+SUM(C35:C38)+C41</f>
        <v>288193482.87</v>
      </c>
      <c r="D42" s="42">
        <f t="shared" si="3"/>
        <v>6594915.609999999</v>
      </c>
      <c r="E42" s="42">
        <f aca="true" t="shared" si="4" ref="E42">E14+E30+SUM(E35:E38)+E41</f>
        <v>32616933.95</v>
      </c>
      <c r="F42" s="42">
        <f t="shared" si="3"/>
        <v>12763461.03</v>
      </c>
      <c r="G42" s="42">
        <f t="shared" si="3"/>
        <v>14091841</v>
      </c>
      <c r="H42" s="42">
        <f t="shared" si="3"/>
        <v>1315064.99</v>
      </c>
      <c r="I42" s="42">
        <f t="shared" si="3"/>
        <v>199294418.23000002</v>
      </c>
      <c r="J42" s="31"/>
      <c r="K42" s="31" t="s">
        <v>471</v>
      </c>
      <c r="N42" s="63">
        <f>B35/B42</f>
        <v>0.00671130971256884</v>
      </c>
    </row>
    <row r="43" spans="1:14" s="32" customFormat="1" ht="18" customHeight="1">
      <c r="A43" s="31" t="s">
        <v>171</v>
      </c>
      <c r="B43" s="36">
        <f t="shared" si="0"/>
        <v>-83957523.08000001</v>
      </c>
      <c r="C43" s="42">
        <f>-'[1]2100'!$D$5</f>
        <v>-50756481.79</v>
      </c>
      <c r="D43" s="42">
        <f>-'[2]2100'!$D$5</f>
        <v>-6542673.86</v>
      </c>
      <c r="E43" s="42">
        <f>-'[3]2100'!$D$5</f>
        <v>-9131941.13</v>
      </c>
      <c r="F43" s="42">
        <f>-'[4]2110'!$D$10</f>
        <v>-5264873.4799999995</v>
      </c>
      <c r="G43" s="42">
        <f>-'[5]2110'!$D$10</f>
        <v>-10198435</v>
      </c>
      <c r="H43" s="42">
        <f>-'[6]2110'!$D$10</f>
        <v>-1099008.79</v>
      </c>
      <c r="I43" s="42">
        <f>-'[7]2110'!$D$10</f>
        <v>-964109.03</v>
      </c>
      <c r="J43" s="31"/>
      <c r="K43" s="31" t="s">
        <v>472</v>
      </c>
      <c r="N43" s="63">
        <f>(B36+B37+B38+B41)/B42</f>
        <v>0.02223762074553821</v>
      </c>
    </row>
    <row r="44" spans="1:14" s="32" customFormat="1" ht="18" customHeight="1">
      <c r="A44" s="62" t="s">
        <v>169</v>
      </c>
      <c r="B44" s="36">
        <f t="shared" si="0"/>
        <v>-66395274.510000005</v>
      </c>
      <c r="C44" s="42">
        <f>-'[1]2100'!$D$6</f>
        <v>-39985895.83</v>
      </c>
      <c r="D44" s="42">
        <f>-'[2]2100'!$D$6</f>
        <v>-5205788.23</v>
      </c>
      <c r="E44" s="42">
        <f>-'[3]2100'!$D$6</f>
        <v>-7263935.91</v>
      </c>
      <c r="F44" s="42">
        <f>-'[4]2110'!$D$11</f>
        <v>-4296834.56</v>
      </c>
      <c r="G44" s="42">
        <f>-'[5]2110'!$D$11</f>
        <v>-7963131</v>
      </c>
      <c r="H44" s="42">
        <f>-'[6]2110'!$D$11</f>
        <v>-876810.06</v>
      </c>
      <c r="I44" s="42">
        <f>-'[7]2110'!$D$11</f>
        <v>-802878.92</v>
      </c>
      <c r="J44" s="31"/>
      <c r="K44" s="32" t="s">
        <v>473</v>
      </c>
      <c r="N44" s="63">
        <f>B43/B59</f>
        <v>0.22204971072556903</v>
      </c>
    </row>
    <row r="45" spans="1:14" s="32" customFormat="1" ht="18" customHeight="1">
      <c r="A45" s="62" t="s">
        <v>170</v>
      </c>
      <c r="B45" s="36">
        <f t="shared" si="0"/>
        <v>-17562248.57</v>
      </c>
      <c r="C45" s="42">
        <f>-'[1]2100'!$D$7</f>
        <v>-10770585.96</v>
      </c>
      <c r="D45" s="42">
        <f>-'[2]2100'!$D$7</f>
        <v>-1336885.63</v>
      </c>
      <c r="E45" s="42">
        <f>-'[3]2100'!$D$7</f>
        <v>-1868005.22</v>
      </c>
      <c r="F45" s="42">
        <f>-'[4]2110'!$D$12</f>
        <v>-968038.92</v>
      </c>
      <c r="G45" s="42">
        <f>-'[5]2110'!$D$12</f>
        <v>-2235304</v>
      </c>
      <c r="H45" s="42">
        <f>-'[6]2110'!$D$12</f>
        <v>-222198.73</v>
      </c>
      <c r="I45" s="42">
        <f>-'[7]2110'!$D$12</f>
        <v>-161230.11</v>
      </c>
      <c r="J45" s="31"/>
      <c r="K45" s="32" t="s">
        <v>474</v>
      </c>
      <c r="N45" s="63">
        <f>B47/B59</f>
        <v>0.6454868713486926</v>
      </c>
    </row>
    <row r="46" spans="1:14" s="32" customFormat="1" ht="18" customHeight="1">
      <c r="A46" s="31" t="s">
        <v>172</v>
      </c>
      <c r="B46" s="36">
        <f aca="true" t="shared" si="5" ref="B46:B77">SUM(C46:I46)</f>
        <v>0</v>
      </c>
      <c r="C46" s="42">
        <f>-'[1]2100'!$D$8</f>
        <v>0</v>
      </c>
      <c r="D46" s="42">
        <f>-'[2]2100'!$D$8</f>
        <v>0</v>
      </c>
      <c r="E46" s="42">
        <f>-'[3]2100'!$D$8</f>
        <v>0</v>
      </c>
      <c r="F46" s="42">
        <f>-'[4]2110'!$D$13</f>
        <v>0</v>
      </c>
      <c r="G46" s="42">
        <f>-'[5]2110'!$D$13</f>
        <v>0</v>
      </c>
      <c r="H46" s="42">
        <f>-'[6]2110'!$D$13</f>
        <v>0</v>
      </c>
      <c r="I46" s="42">
        <f>-'[7]2110'!$D$13</f>
        <v>0</v>
      </c>
      <c r="J46" s="31"/>
      <c r="K46" s="32" t="s">
        <v>475</v>
      </c>
      <c r="N46" s="63">
        <f>B54/B59</f>
        <v>0.10564464499541583</v>
      </c>
    </row>
    <row r="47" spans="1:14" s="32" customFormat="1" ht="18" customHeight="1">
      <c r="A47" s="31" t="s">
        <v>173</v>
      </c>
      <c r="B47" s="36">
        <f t="shared" si="5"/>
        <v>-244060119.34000003</v>
      </c>
      <c r="C47" s="42">
        <f aca="true" t="shared" si="6" ref="C47:I47">SUM(C48:C51)</f>
        <v>-57921750.06</v>
      </c>
      <c r="D47" s="42">
        <f t="shared" si="6"/>
        <v>-15996.09</v>
      </c>
      <c r="E47" s="42">
        <f aca="true" t="shared" si="7" ref="E47">SUM(E48:E51)</f>
        <v>0</v>
      </c>
      <c r="F47" s="42">
        <f t="shared" si="6"/>
        <v>-656048.07</v>
      </c>
      <c r="G47" s="42">
        <f t="shared" si="6"/>
        <v>-533910</v>
      </c>
      <c r="H47" s="42">
        <f t="shared" si="6"/>
        <v>-77426.85</v>
      </c>
      <c r="I47" s="42">
        <f t="shared" si="6"/>
        <v>-184854988.27</v>
      </c>
      <c r="J47" s="31"/>
      <c r="K47" s="32" t="s">
        <v>476</v>
      </c>
      <c r="N47" s="63">
        <f>IF(B52&lt;0,B52/B59,"No aplica")</f>
        <v>0.005427817605967567</v>
      </c>
    </row>
    <row r="48" spans="1:14" s="32" customFormat="1" ht="18" customHeight="1" thickBot="1">
      <c r="A48" s="62" t="s">
        <v>51</v>
      </c>
      <c r="B48" s="36">
        <f t="shared" si="5"/>
        <v>-533910</v>
      </c>
      <c r="C48" s="42">
        <f>-('[1]2100'!$D$22)</f>
        <v>0</v>
      </c>
      <c r="D48" s="42">
        <f>-('[2]2100'!$D$22)</f>
        <v>0</v>
      </c>
      <c r="E48" s="42">
        <f>-('[3]2100'!$D$22)</f>
        <v>0</v>
      </c>
      <c r="F48" s="42">
        <f>-('[4]2110'!$D$28)</f>
        <v>0</v>
      </c>
      <c r="G48" s="42">
        <f>-('[5]2110'!$D$28)</f>
        <v>-533910</v>
      </c>
      <c r="H48" s="42">
        <f>-('[6]2110'!$D$28)</f>
        <v>0</v>
      </c>
      <c r="I48" s="42">
        <f>-('[7]2110'!$D$28)</f>
        <v>0</v>
      </c>
      <c r="J48" s="31"/>
      <c r="K48" s="67" t="s">
        <v>477</v>
      </c>
      <c r="L48" s="67"/>
      <c r="M48" s="67"/>
      <c r="N48" s="68">
        <f>(B53+B58+B46)/B59</f>
        <v>0.021390955324355018</v>
      </c>
    </row>
    <row r="49" spans="1:11" s="32" customFormat="1" ht="18" customHeight="1">
      <c r="A49" s="62" t="s">
        <v>52</v>
      </c>
      <c r="B49" s="36">
        <f t="shared" si="5"/>
        <v>-196869789.44</v>
      </c>
      <c r="C49" s="42">
        <f>-('[1]2100'!$D$23)</f>
        <v>-57845080.06</v>
      </c>
      <c r="D49" s="42">
        <f>-('[2]2100'!$D$23)</f>
        <v>-15996.09</v>
      </c>
      <c r="E49" s="42">
        <f>-('[3]2100'!$D$23)</f>
        <v>0</v>
      </c>
      <c r="F49" s="42">
        <f>-('[4]2110'!$D$29)</f>
        <v>-646048.07</v>
      </c>
      <c r="G49" s="42">
        <f>-('[5]2110'!$D$29)</f>
        <v>0</v>
      </c>
      <c r="H49" s="42">
        <f>-('[6]2110'!$D$29)</f>
        <v>-77426.85</v>
      </c>
      <c r="I49" s="42">
        <f>-('[7]2110'!$D$29)</f>
        <v>-138285238.37</v>
      </c>
      <c r="J49" s="31"/>
      <c r="K49" s="31"/>
    </row>
    <row r="50" spans="1:11" s="32" customFormat="1" ht="18" customHeight="1">
      <c r="A50" s="62" t="s">
        <v>53</v>
      </c>
      <c r="B50" s="36">
        <f t="shared" si="5"/>
        <v>0</v>
      </c>
      <c r="C50" s="42">
        <f>-('[1]2100'!$D$24)</f>
        <v>0</v>
      </c>
      <c r="D50" s="42">
        <f>-('[2]2100'!$D$24)</f>
        <v>0</v>
      </c>
      <c r="E50" s="42">
        <f>-('[3]2100'!$D$24)</f>
        <v>0</v>
      </c>
      <c r="F50" s="42">
        <f>-('[4]2110'!$D$30)</f>
        <v>0</v>
      </c>
      <c r="G50" s="42">
        <f>-('[5]2110'!$D$30)</f>
        <v>0</v>
      </c>
      <c r="H50" s="42">
        <f>-('[6]2110'!$D$30)</f>
        <v>0</v>
      </c>
      <c r="I50" s="42">
        <f>-('[7]2110'!$D$30)</f>
        <v>0</v>
      </c>
      <c r="J50" s="31"/>
      <c r="K50" s="32" t="s">
        <v>30</v>
      </c>
    </row>
    <row r="51" spans="1:11" s="32" customFormat="1" ht="18" customHeight="1">
      <c r="A51" s="62" t="s">
        <v>54</v>
      </c>
      <c r="B51" s="36">
        <f t="shared" si="5"/>
        <v>-46656419.9</v>
      </c>
      <c r="C51" s="42">
        <f>-('[1]2100'!$D$25)</f>
        <v>-76670</v>
      </c>
      <c r="D51" s="42">
        <f>-('[2]2100'!$D$25)</f>
        <v>0</v>
      </c>
      <c r="E51" s="42">
        <f>-('[3]2100'!$D$25)</f>
        <v>0</v>
      </c>
      <c r="F51" s="42">
        <f>-('[4]2110'!$D$31)</f>
        <v>-10000</v>
      </c>
      <c r="G51" s="42">
        <f>-('[5]2110'!$D$31)</f>
        <v>0</v>
      </c>
      <c r="H51" s="42">
        <f>-('[6]2110'!$D$31)</f>
        <v>0</v>
      </c>
      <c r="I51" s="42">
        <f>-('[7]2110'!$D$31)</f>
        <v>-46569749.9</v>
      </c>
      <c r="J51" s="31"/>
      <c r="K51" s="32" t="s">
        <v>31</v>
      </c>
    </row>
    <row r="52" spans="1:11" s="32" customFormat="1" ht="18" customHeight="1">
      <c r="A52" s="31" t="s">
        <v>174</v>
      </c>
      <c r="B52" s="36">
        <f t="shared" si="5"/>
        <v>-2052270.73</v>
      </c>
      <c r="C52" s="42"/>
      <c r="D52" s="42"/>
      <c r="E52" s="42"/>
      <c r="F52" s="42">
        <f>-'[4]2110'!$D$5</f>
        <v>-658665.55</v>
      </c>
      <c r="G52" s="42">
        <f>-'[5]2110'!$D$5</f>
        <v>-1393382</v>
      </c>
      <c r="H52" s="42">
        <f>-'[6]2110'!$D$5</f>
        <v>-223.18</v>
      </c>
      <c r="I52" s="42">
        <f>-'[7]2110'!$D$5</f>
        <v>0</v>
      </c>
      <c r="J52" s="31"/>
      <c r="K52" s="31"/>
    </row>
    <row r="53" spans="1:11" s="32" customFormat="1" ht="18" customHeight="1">
      <c r="A53" s="31" t="s">
        <v>175</v>
      </c>
      <c r="B53" s="36">
        <f t="shared" si="5"/>
        <v>-5422626.33</v>
      </c>
      <c r="C53" s="42">
        <f>-'[1]2100'!$D$10</f>
        <v>-5311321.63</v>
      </c>
      <c r="D53" s="42">
        <f>-'[2]2100'!$D$10</f>
        <v>0</v>
      </c>
      <c r="E53" s="42">
        <f>-'[3]2100'!$D$10</f>
        <v>0</v>
      </c>
      <c r="F53" s="42">
        <f>-'[4]2110'!$D$15</f>
        <v>0</v>
      </c>
      <c r="G53" s="42">
        <f>-'[5]2110'!$D$15</f>
        <v>0</v>
      </c>
      <c r="H53" s="42">
        <f>-'[6]2110'!$D$15</f>
        <v>0</v>
      </c>
      <c r="I53" s="42">
        <f>-'[7]2110'!$D$15</f>
        <v>-111304.7</v>
      </c>
      <c r="J53" s="31"/>
      <c r="K53" s="31"/>
    </row>
    <row r="54" spans="1:11" s="32" customFormat="1" ht="18" customHeight="1">
      <c r="A54" s="31" t="s">
        <v>419</v>
      </c>
      <c r="B54" s="36">
        <f t="shared" si="5"/>
        <v>-39944491.22</v>
      </c>
      <c r="C54" s="42">
        <f>-'[1]2100'!$D12</f>
        <v>-7651944.33</v>
      </c>
      <c r="D54" s="42">
        <f>-'[2]2100'!$D12</f>
        <v>-631609.71</v>
      </c>
      <c r="E54" s="42">
        <f>-'[3]2100'!$D12</f>
        <v>-23449792.68</v>
      </c>
      <c r="F54" s="42">
        <f>-'[4]2110'!$D18</f>
        <v>-5402140.06</v>
      </c>
      <c r="G54" s="42">
        <f>-'[5]2110'!$D18</f>
        <v>-2039062</v>
      </c>
      <c r="H54" s="42">
        <f>-'[6]2110'!$D18</f>
        <v>-33692.979999999996</v>
      </c>
      <c r="I54" s="42">
        <f>-'[7]2110'!$D18</f>
        <v>-736249.46</v>
      </c>
      <c r="J54" s="31"/>
      <c r="K54" s="31"/>
    </row>
    <row r="55" spans="1:11" s="32" customFormat="1" ht="18" customHeight="1">
      <c r="A55" s="62" t="s">
        <v>176</v>
      </c>
      <c r="B55" s="36">
        <f t="shared" si="5"/>
        <v>-38525724.43000001</v>
      </c>
      <c r="C55" s="42">
        <f>-'[1]2100'!$D13</f>
        <v>-7474098.7</v>
      </c>
      <c r="D55" s="42">
        <f>-'[2]2100'!$D13</f>
        <v>-579396.83</v>
      </c>
      <c r="E55" s="42">
        <f>-'[3]2100'!$D13</f>
        <v>-23447673.14</v>
      </c>
      <c r="F55" s="42">
        <f>-'[4]2110'!$D19</f>
        <v>-4268224.529999999</v>
      </c>
      <c r="G55" s="42">
        <f>-'[5]2110'!$D19</f>
        <v>-1986599</v>
      </c>
      <c r="H55" s="42">
        <f>-'[6]2110'!$D19</f>
        <v>-33482.77</v>
      </c>
      <c r="I55" s="42">
        <f>-'[7]2110'!$D19</f>
        <v>-736249.46</v>
      </c>
      <c r="J55" s="31"/>
      <c r="K55" s="31"/>
    </row>
    <row r="56" spans="1:11" s="32" customFormat="1" ht="18" customHeight="1">
      <c r="A56" s="62" t="s">
        <v>177</v>
      </c>
      <c r="B56" s="36">
        <f t="shared" si="5"/>
        <v>-373100.99000000005</v>
      </c>
      <c r="C56" s="42">
        <f>-'[1]2100'!$D14</f>
        <v>-177845.63</v>
      </c>
      <c r="D56" s="42">
        <f>-'[2]2100'!$D14</f>
        <v>-52212.88</v>
      </c>
      <c r="E56" s="42">
        <f>-'[3]2100'!$D14</f>
        <v>-2119.54</v>
      </c>
      <c r="F56" s="42">
        <f>-'[4]2110'!$D20</f>
        <v>-88249.73</v>
      </c>
      <c r="G56" s="42">
        <f>-'[5]2110'!$D20</f>
        <v>-52463</v>
      </c>
      <c r="H56" s="42">
        <f>-'[6]2110'!$D20</f>
        <v>-210.21</v>
      </c>
      <c r="I56" s="42">
        <f>-'[7]2110'!$D20</f>
        <v>0</v>
      </c>
      <c r="J56" s="31"/>
      <c r="K56" s="31"/>
    </row>
    <row r="57" spans="1:11" s="32" customFormat="1" ht="18" customHeight="1">
      <c r="A57" s="62" t="s">
        <v>178</v>
      </c>
      <c r="B57" s="36">
        <f t="shared" si="5"/>
        <v>-1045665.8</v>
      </c>
      <c r="C57" s="42">
        <f>-'[1]2100'!$D15</f>
        <v>0</v>
      </c>
      <c r="D57" s="42">
        <f>-'[2]2100'!$D15</f>
        <v>0</v>
      </c>
      <c r="E57" s="42">
        <f>-'[3]2100'!$D15</f>
        <v>0</v>
      </c>
      <c r="F57" s="42">
        <f>-'[4]2110'!$D21</f>
        <v>-1045665.8</v>
      </c>
      <c r="G57" s="42">
        <f>-'[5]2110'!$D21</f>
        <v>0</v>
      </c>
      <c r="H57" s="42">
        <f>-'[6]2110'!$D21</f>
        <v>0</v>
      </c>
      <c r="I57" s="42">
        <f>-'[7]2110'!$D21</f>
        <v>0</v>
      </c>
      <c r="J57" s="31"/>
      <c r="K57" s="31"/>
    </row>
    <row r="58" spans="1:10" s="32" customFormat="1" ht="18" customHeight="1">
      <c r="A58" s="31" t="s">
        <v>420</v>
      </c>
      <c r="B58" s="36">
        <f t="shared" si="5"/>
        <v>-2665344.6899999995</v>
      </c>
      <c r="C58" s="42">
        <f>-'[1]2100'!$D$9</f>
        <v>0</v>
      </c>
      <c r="D58" s="42">
        <f>-'[2]2100'!$D$9</f>
        <v>-211983.79</v>
      </c>
      <c r="E58" s="42">
        <f>-'[3]2100'!$D$9</f>
        <v>0</v>
      </c>
      <c r="F58" s="42">
        <f>-'[4]2110'!$D$14</f>
        <v>-522622.47</v>
      </c>
      <c r="G58" s="42">
        <f>-'[5]2110'!$D$14</f>
        <v>-1587836</v>
      </c>
      <c r="H58" s="42">
        <f>-'[6]2110'!$D$14</f>
        <v>-336845.3</v>
      </c>
      <c r="I58" s="42">
        <f>-'[7]2110'!$D$14</f>
        <v>-6057.13</v>
      </c>
      <c r="J58" s="31"/>
    </row>
    <row r="59" spans="1:10" s="32" customFormat="1" ht="18" customHeight="1">
      <c r="A59" s="210" t="s">
        <v>421</v>
      </c>
      <c r="B59" s="208">
        <f t="shared" si="5"/>
        <v>-378102375.39</v>
      </c>
      <c r="C59" s="42">
        <f aca="true" t="shared" si="8" ref="C59:I59">C43+C46+C47+SUM(C52:C54)+C58</f>
        <v>-121641497.81</v>
      </c>
      <c r="D59" s="42">
        <f t="shared" si="8"/>
        <v>-7402263.45</v>
      </c>
      <c r="E59" s="42">
        <f aca="true" t="shared" si="9" ref="E59">E43+E46+E47+SUM(E52:E54)+E58</f>
        <v>-32581733.810000002</v>
      </c>
      <c r="F59" s="42">
        <f t="shared" si="8"/>
        <v>-12504349.63</v>
      </c>
      <c r="G59" s="42">
        <f t="shared" si="8"/>
        <v>-15752625</v>
      </c>
      <c r="H59" s="42">
        <f t="shared" si="8"/>
        <v>-1547197.1</v>
      </c>
      <c r="I59" s="42">
        <f t="shared" si="8"/>
        <v>-186672708.59</v>
      </c>
      <c r="J59" s="31"/>
    </row>
    <row r="60" spans="1:10" s="32" customFormat="1" ht="18" customHeight="1">
      <c r="A60" s="211" t="s">
        <v>179</v>
      </c>
      <c r="B60" s="212">
        <f t="shared" si="5"/>
        <v>176767742.29</v>
      </c>
      <c r="C60" s="42">
        <f aca="true" t="shared" si="10" ref="C60:I60">C42+C59</f>
        <v>166551985.06</v>
      </c>
      <c r="D60" s="42">
        <f t="shared" si="10"/>
        <v>-807347.8400000008</v>
      </c>
      <c r="E60" s="42">
        <f aca="true" t="shared" si="11" ref="E60">E42+E59</f>
        <v>35200.13999999687</v>
      </c>
      <c r="F60" s="42">
        <f t="shared" si="10"/>
        <v>259111.3999999985</v>
      </c>
      <c r="G60" s="42">
        <f t="shared" si="10"/>
        <v>-1660784</v>
      </c>
      <c r="H60" s="42">
        <f t="shared" si="10"/>
        <v>-232132.1100000001</v>
      </c>
      <c r="I60" s="42">
        <f t="shared" si="10"/>
        <v>12621709.640000015</v>
      </c>
      <c r="J60" s="31"/>
    </row>
    <row r="61" spans="1:10" s="32" customFormat="1" ht="18" customHeight="1">
      <c r="A61" s="31" t="s">
        <v>422</v>
      </c>
      <c r="B61" s="36">
        <f t="shared" si="5"/>
        <v>180292.53</v>
      </c>
      <c r="C61" s="42">
        <f>'[1]2100'!$L40</f>
        <v>177825.11</v>
      </c>
      <c r="D61" s="42">
        <f>'[2]2100'!$L40</f>
        <v>0</v>
      </c>
      <c r="E61" s="42">
        <f>'[3]2100'!$L40</f>
        <v>0</v>
      </c>
      <c r="F61" s="42">
        <f>'[4]2110'!$L27</f>
        <v>930.48</v>
      </c>
      <c r="G61" s="42">
        <f>'[5]2110'!$L27</f>
        <v>309</v>
      </c>
      <c r="H61" s="42">
        <f>'[6]2110'!$L27</f>
        <v>1227.94</v>
      </c>
      <c r="I61" s="42">
        <f>'[7]2110'!$L27</f>
        <v>0</v>
      </c>
      <c r="J61" s="31"/>
    </row>
    <row r="62" spans="1:10" s="32" customFormat="1" ht="18" customHeight="1">
      <c r="A62" s="62" t="s">
        <v>180</v>
      </c>
      <c r="B62" s="36">
        <f t="shared" si="5"/>
        <v>1227.94</v>
      </c>
      <c r="C62" s="42">
        <f>'[1]2100'!$L41</f>
        <v>0</v>
      </c>
      <c r="D62" s="42">
        <f>'[2]2100'!$L41</f>
        <v>0</v>
      </c>
      <c r="E62" s="42">
        <f>'[3]2100'!$L41</f>
        <v>0</v>
      </c>
      <c r="F62" s="42">
        <f>'[4]2110'!$L28</f>
        <v>0</v>
      </c>
      <c r="G62" s="42">
        <f>'[5]2110'!$L28</f>
        <v>0</v>
      </c>
      <c r="H62" s="42">
        <f>'[6]2110'!$L28</f>
        <v>1227.94</v>
      </c>
      <c r="I62" s="42">
        <f>'[7]2110'!$L28</f>
        <v>0</v>
      </c>
      <c r="J62" s="31"/>
    </row>
    <row r="63" spans="1:10" s="32" customFormat="1" ht="18" customHeight="1">
      <c r="A63" s="62" t="s">
        <v>181</v>
      </c>
      <c r="B63" s="36">
        <f t="shared" si="5"/>
        <v>0</v>
      </c>
      <c r="C63" s="42">
        <f>'[1]2100'!$L42</f>
        <v>0</v>
      </c>
      <c r="D63" s="42">
        <f>'[2]2100'!$L42</f>
        <v>0</v>
      </c>
      <c r="E63" s="42">
        <f>'[3]2100'!$L42</f>
        <v>0</v>
      </c>
      <c r="F63" s="42">
        <f>'[4]2110'!$L29</f>
        <v>0</v>
      </c>
      <c r="G63" s="42">
        <f>'[5]2110'!$L29</f>
        <v>0</v>
      </c>
      <c r="H63" s="42">
        <f>'[6]2110'!$L29</f>
        <v>0</v>
      </c>
      <c r="I63" s="42">
        <f>'[7]2110'!$L29</f>
        <v>0</v>
      </c>
      <c r="J63" s="31"/>
    </row>
    <row r="64" spans="1:10" s="32" customFormat="1" ht="18" customHeight="1">
      <c r="A64" s="62" t="s">
        <v>182</v>
      </c>
      <c r="B64" s="36">
        <f t="shared" si="5"/>
        <v>930.48</v>
      </c>
      <c r="C64" s="42">
        <f>'[1]2100'!$L43</f>
        <v>0</v>
      </c>
      <c r="D64" s="42">
        <f>'[2]2100'!$L43</f>
        <v>0</v>
      </c>
      <c r="E64" s="42">
        <f>'[3]2100'!$L43</f>
        <v>0</v>
      </c>
      <c r="F64" s="42">
        <f>'[4]2110'!$L30</f>
        <v>930.48</v>
      </c>
      <c r="G64" s="42">
        <f>'[5]2110'!$L30</f>
        <v>0</v>
      </c>
      <c r="H64" s="42">
        <f>'[6]2110'!$L30</f>
        <v>0</v>
      </c>
      <c r="I64" s="42">
        <f>'[7]2110'!$L30</f>
        <v>0</v>
      </c>
      <c r="J64" s="31"/>
    </row>
    <row r="65" spans="1:10" s="32" customFormat="1" ht="18" customHeight="1">
      <c r="A65" s="62" t="s">
        <v>183</v>
      </c>
      <c r="B65" s="36">
        <f t="shared" si="5"/>
        <v>178134.11</v>
      </c>
      <c r="C65" s="42">
        <f>'[1]2100'!$L44</f>
        <v>177825.11</v>
      </c>
      <c r="D65" s="42">
        <f>'[2]2100'!$L44</f>
        <v>0</v>
      </c>
      <c r="E65" s="42">
        <f>'[3]2100'!$L44</f>
        <v>0</v>
      </c>
      <c r="F65" s="42">
        <f>'[4]2110'!$L31</f>
        <v>0</v>
      </c>
      <c r="G65" s="42">
        <f>'[5]2110'!$L31</f>
        <v>309</v>
      </c>
      <c r="H65" s="42">
        <f>'[6]2110'!$L31</f>
        <v>0</v>
      </c>
      <c r="I65" s="42">
        <f>'[7]2110'!$L31</f>
        <v>0</v>
      </c>
      <c r="J65" s="3"/>
    </row>
    <row r="66" spans="1:14" ht="18" customHeight="1">
      <c r="A66" s="31" t="s">
        <v>423</v>
      </c>
      <c r="B66" s="36">
        <f t="shared" si="5"/>
        <v>-18561313.17</v>
      </c>
      <c r="C66" s="42">
        <f>-'[1]2100'!$D26</f>
        <v>-12072128.520000001</v>
      </c>
      <c r="D66" s="42">
        <f>-'[2]2100'!$D26</f>
        <v>0</v>
      </c>
      <c r="E66" s="42">
        <f>-'[3]2100'!$D26</f>
        <v>-58.24</v>
      </c>
      <c r="F66" s="42">
        <f>-'[4]2110'!$D32</f>
        <v>-0.2</v>
      </c>
      <c r="G66" s="42">
        <f>-'[5]2110'!$D32</f>
        <v>-11069</v>
      </c>
      <c r="H66" s="42">
        <f>-'[6]2110'!$D32</f>
        <v>-92565.43000000001</v>
      </c>
      <c r="I66" s="42">
        <f>-'[7]2110'!$D32</f>
        <v>-6385491.78</v>
      </c>
      <c r="K66" s="32"/>
      <c r="L66" s="32"/>
      <c r="M66" s="32"/>
      <c r="N66" s="32"/>
    </row>
    <row r="67" spans="1:14" ht="18" customHeight="1">
      <c r="A67" s="62" t="s">
        <v>184</v>
      </c>
      <c r="B67" s="36">
        <f t="shared" si="5"/>
        <v>-103634.38</v>
      </c>
      <c r="C67" s="42">
        <f>-'[1]2100'!$D27</f>
        <v>0</v>
      </c>
      <c r="D67" s="42">
        <f>-'[2]2100'!$D27</f>
        <v>0</v>
      </c>
      <c r="E67" s="42">
        <f>-'[3]2100'!$D27</f>
        <v>0</v>
      </c>
      <c r="F67" s="42">
        <f>-'[4]2110'!$D33</f>
        <v>0</v>
      </c>
      <c r="G67" s="42">
        <f>-'[5]2110'!$D33</f>
        <v>-11069</v>
      </c>
      <c r="H67" s="42">
        <f>-'[6]2110'!$D33</f>
        <v>-92565.38</v>
      </c>
      <c r="I67" s="42">
        <f>-'[7]2110'!$D33</f>
        <v>0</v>
      </c>
      <c r="K67" s="32"/>
      <c r="L67" s="32"/>
      <c r="M67" s="32"/>
      <c r="N67" s="32"/>
    </row>
    <row r="68" spans="1:14" ht="18" customHeight="1">
      <c r="A68" s="62" t="s">
        <v>185</v>
      </c>
      <c r="B68" s="36">
        <f t="shared" si="5"/>
        <v>0</v>
      </c>
      <c r="C68" s="42">
        <f>-'[1]2100'!$D28</f>
        <v>0</v>
      </c>
      <c r="D68" s="42">
        <f>-'[2]2100'!$D28</f>
        <v>0</v>
      </c>
      <c r="E68" s="42">
        <f>-'[3]2100'!$D28</f>
        <v>0</v>
      </c>
      <c r="F68" s="42">
        <f>-'[4]2110'!$D34</f>
        <v>0</v>
      </c>
      <c r="G68" s="42">
        <f>-'[5]2110'!$D34</f>
        <v>0</v>
      </c>
      <c r="H68" s="42">
        <f>-'[6]2110'!$D34</f>
        <v>0</v>
      </c>
      <c r="I68" s="42">
        <f>-'[7]2110'!$D34</f>
        <v>0</v>
      </c>
      <c r="K68" s="32"/>
      <c r="L68" s="32"/>
      <c r="M68" s="32"/>
      <c r="N68" s="32"/>
    </row>
    <row r="69" spans="1:14" ht="18" customHeight="1">
      <c r="A69" s="62" t="s">
        <v>186</v>
      </c>
      <c r="B69" s="36">
        <f t="shared" si="5"/>
        <v>-5835064.83</v>
      </c>
      <c r="C69" s="42">
        <f>-'[1]2100'!$D29</f>
        <v>-3071.71</v>
      </c>
      <c r="D69" s="42">
        <f>-'[2]2100'!$D29</f>
        <v>0</v>
      </c>
      <c r="E69" s="42">
        <f>-'[3]2100'!$D29</f>
        <v>-58.24</v>
      </c>
      <c r="F69" s="42">
        <f>-'[4]2110'!$D35</f>
        <v>-0.2</v>
      </c>
      <c r="G69" s="42">
        <f>-'[5]2110'!$D35</f>
        <v>0</v>
      </c>
      <c r="H69" s="42">
        <f>-'[6]2110'!$D35</f>
        <v>-0.05</v>
      </c>
      <c r="I69" s="42">
        <f>-'[7]2110'!$D35</f>
        <v>-5831934.63</v>
      </c>
      <c r="K69" s="32"/>
      <c r="L69" s="32"/>
      <c r="M69" s="32"/>
      <c r="N69" s="32"/>
    </row>
    <row r="70" spans="1:14" ht="18" customHeight="1">
      <c r="A70" s="62" t="s">
        <v>187</v>
      </c>
      <c r="B70" s="36">
        <f t="shared" si="5"/>
        <v>-12622613.96</v>
      </c>
      <c r="C70" s="42">
        <f>-'[1]2100'!$D30</f>
        <v>-12069056.81</v>
      </c>
      <c r="D70" s="42">
        <f>-'[2]2100'!$D30</f>
        <v>0</v>
      </c>
      <c r="E70" s="42">
        <f>-'[3]2100'!$D30</f>
        <v>0</v>
      </c>
      <c r="F70" s="42">
        <f>-'[4]2110'!$D36</f>
        <v>0</v>
      </c>
      <c r="G70" s="42">
        <f>-'[5]2110'!$D36</f>
        <v>0</v>
      </c>
      <c r="H70" s="42">
        <f>-'[6]2110'!$D36</f>
        <v>0</v>
      </c>
      <c r="I70" s="42">
        <f>-'[7]2110'!$D36</f>
        <v>-553557.15</v>
      </c>
      <c r="J70" s="26"/>
      <c r="K70" s="32"/>
      <c r="L70" s="32"/>
      <c r="M70" s="32"/>
      <c r="N70" s="32"/>
    </row>
    <row r="71" spans="1:14" ht="18" customHeight="1">
      <c r="A71" s="211" t="s">
        <v>424</v>
      </c>
      <c r="B71" s="212">
        <f t="shared" si="5"/>
        <v>158386721.65000004</v>
      </c>
      <c r="C71" s="42">
        <f aca="true" t="shared" si="12" ref="C71:I71">C60+C61+C66</f>
        <v>154657681.65</v>
      </c>
      <c r="D71" s="42">
        <f t="shared" si="12"/>
        <v>-807347.8400000008</v>
      </c>
      <c r="E71" s="42">
        <f aca="true" t="shared" si="13" ref="E71">E60+E61+E66</f>
        <v>35141.89999999687</v>
      </c>
      <c r="F71" s="42">
        <f t="shared" si="12"/>
        <v>260041.6799999985</v>
      </c>
      <c r="G71" s="42">
        <f t="shared" si="12"/>
        <v>-1671544</v>
      </c>
      <c r="H71" s="42">
        <f t="shared" si="12"/>
        <v>-323469.6000000001</v>
      </c>
      <c r="I71" s="42">
        <f t="shared" si="12"/>
        <v>6236217.860000015</v>
      </c>
      <c r="K71" s="32"/>
      <c r="L71" s="32"/>
      <c r="M71" s="32"/>
      <c r="N71" s="32"/>
    </row>
    <row r="72" spans="1:9" ht="18" customHeight="1">
      <c r="A72" s="31" t="s">
        <v>425</v>
      </c>
      <c r="B72" s="36">
        <f t="shared" si="5"/>
        <v>0</v>
      </c>
      <c r="C72" s="42">
        <f>'[1]2100'!$L$29+'[1]2100'!$L$30</f>
        <v>0</v>
      </c>
      <c r="D72" s="42">
        <f>'[2]2100'!$L$29+'[2]2100'!$L$30</f>
        <v>0</v>
      </c>
      <c r="E72" s="42">
        <f>'[3]2100'!$L$29+'[3]2100'!$L$30</f>
        <v>0</v>
      </c>
      <c r="F72" s="42">
        <f>'[4]2110'!$L$16+'[4]2110'!$L$17</f>
        <v>0</v>
      </c>
      <c r="G72" s="42">
        <f>'[5]2110'!$L$16+'[5]2110'!$L$17</f>
        <v>0</v>
      </c>
      <c r="H72" s="42">
        <f>'[6]2110'!$L$16+'[6]2110'!$L$17</f>
        <v>0</v>
      </c>
      <c r="I72" s="42">
        <f>'[7]2110'!$L$16+'[7]2110'!$L$17</f>
        <v>0</v>
      </c>
    </row>
    <row r="73" spans="1:9" ht="18" customHeight="1">
      <c r="A73" s="31" t="s">
        <v>426</v>
      </c>
      <c r="B73" s="36">
        <f t="shared" si="5"/>
        <v>239618.61</v>
      </c>
      <c r="C73" s="42">
        <f>+'[1]2100'!$L$31</f>
        <v>122155.54</v>
      </c>
      <c r="D73" s="42">
        <f>+'[2]2100'!$L$31</f>
        <v>0</v>
      </c>
      <c r="E73" s="42">
        <f>+'[3]2100'!$L$31</f>
        <v>0</v>
      </c>
      <c r="F73" s="42">
        <f>'[4]2110'!$L$18</f>
        <v>1219.88</v>
      </c>
      <c r="G73" s="42">
        <f>'[5]2110'!$L$18</f>
        <v>980</v>
      </c>
      <c r="H73" s="42">
        <f>'[6]2110'!$L$18</f>
        <v>0</v>
      </c>
      <c r="I73" s="42">
        <f>'[7]2110'!$L$18</f>
        <v>115263.19</v>
      </c>
    </row>
    <row r="74" spans="1:9" ht="18" customHeight="1">
      <c r="A74" s="31" t="s">
        <v>427</v>
      </c>
      <c r="B74" s="36">
        <f t="shared" si="5"/>
        <v>-419040.92000000004</v>
      </c>
      <c r="C74" s="42">
        <f>-'[1]2100'!$D$16</f>
        <v>-111113.6</v>
      </c>
      <c r="D74" s="42">
        <f>-'[2]2100'!$D$16</f>
        <v>-1962.34</v>
      </c>
      <c r="E74" s="42">
        <f>-'[3]2100'!$D$16</f>
        <v>-101550.54</v>
      </c>
      <c r="F74" s="42">
        <f>-'[4]2110'!$D$22</f>
        <v>-104762.78</v>
      </c>
      <c r="G74" s="42">
        <f>-'[5]2110'!$D$22</f>
        <v>-1234</v>
      </c>
      <c r="H74" s="42">
        <f>-'[6]2110'!$D$22</f>
        <v>0</v>
      </c>
      <c r="I74" s="42">
        <f>-'[7]2110'!$D$22</f>
        <v>-98417.66</v>
      </c>
    </row>
    <row r="75" spans="1:9" ht="18" customHeight="1">
      <c r="A75" s="31" t="s">
        <v>428</v>
      </c>
      <c r="B75" s="36">
        <f t="shared" si="5"/>
        <v>0</v>
      </c>
      <c r="C75" s="42">
        <f>-'[1]2100'!$D$19</f>
        <v>0</v>
      </c>
      <c r="D75" s="42">
        <f>-'[2]2100'!$D$19</f>
        <v>0</v>
      </c>
      <c r="E75" s="42">
        <f>-'[3]2100'!$D$19</f>
        <v>0</v>
      </c>
      <c r="F75" s="42">
        <f>-'[4]2110'!$D$25</f>
        <v>0</v>
      </c>
      <c r="G75" s="42">
        <f>-'[5]2110'!$D$25</f>
        <v>0</v>
      </c>
      <c r="H75" s="42">
        <f>-'[6]2110'!$D$25</f>
        <v>0</v>
      </c>
      <c r="I75" s="42">
        <f>-'[7]2110'!$D$25</f>
        <v>0</v>
      </c>
    </row>
    <row r="76" spans="1:13" ht="18" customHeight="1">
      <c r="A76" s="31" t="s">
        <v>429</v>
      </c>
      <c r="B76" s="36">
        <f t="shared" si="5"/>
        <v>0</v>
      </c>
      <c r="C76" s="42">
        <f>'[1]2100'!$L$34-'[1]2100'!$D$20</f>
        <v>0</v>
      </c>
      <c r="D76" s="42">
        <f>'[2]2100'!$L$34-'[2]2100'!$D$20</f>
        <v>0</v>
      </c>
      <c r="E76" s="42">
        <f>'[3]2100'!$L$34-'[3]2100'!$D$20</f>
        <v>0</v>
      </c>
      <c r="F76" s="42">
        <f>'[4]2110'!$L$21-'[4]2110'!$D$26</f>
        <v>0</v>
      </c>
      <c r="G76" s="42">
        <f>'[5]2110'!$L$21-'[5]2110'!$D$26</f>
        <v>0</v>
      </c>
      <c r="H76" s="42">
        <f>'[6]2110'!$L$21-'[6]2110'!$D$26</f>
        <v>0</v>
      </c>
      <c r="I76" s="42">
        <f>'[7]2110'!$L$21-'[7]2110'!$D$26</f>
        <v>0</v>
      </c>
      <c r="K76" s="26"/>
      <c r="M76" s="26"/>
    </row>
    <row r="77" spans="1:9" ht="18" customHeight="1">
      <c r="A77" s="211" t="s">
        <v>430</v>
      </c>
      <c r="B77" s="212">
        <f t="shared" si="5"/>
        <v>-179422.31</v>
      </c>
      <c r="C77" s="42">
        <f aca="true" t="shared" si="14" ref="C77:I77">SUM(C72:C76)</f>
        <v>11041.939999999988</v>
      </c>
      <c r="D77" s="42">
        <f t="shared" si="14"/>
        <v>-1962.34</v>
      </c>
      <c r="E77" s="42">
        <f aca="true" t="shared" si="15" ref="E77">SUM(E72:E76)</f>
        <v>-101550.54</v>
      </c>
      <c r="F77" s="42">
        <f t="shared" si="14"/>
        <v>-103542.9</v>
      </c>
      <c r="G77" s="42">
        <f t="shared" si="14"/>
        <v>-254</v>
      </c>
      <c r="H77" s="42">
        <f t="shared" si="14"/>
        <v>0</v>
      </c>
      <c r="I77" s="42">
        <f t="shared" si="14"/>
        <v>16845.53</v>
      </c>
    </row>
    <row r="78" spans="1:9" ht="18" customHeight="1">
      <c r="A78" s="211" t="s">
        <v>188</v>
      </c>
      <c r="B78" s="212">
        <f aca="true" t="shared" si="16" ref="B78">SUM(C78:I78)</f>
        <v>158207299.34</v>
      </c>
      <c r="C78" s="42">
        <f aca="true" t="shared" si="17" ref="C78:I78">C71+C77</f>
        <v>154668723.59</v>
      </c>
      <c r="D78" s="42">
        <f t="shared" si="17"/>
        <v>-809310.1800000007</v>
      </c>
      <c r="E78" s="42">
        <f aca="true" t="shared" si="18" ref="E78">E71+E77</f>
        <v>-66408.64000000313</v>
      </c>
      <c r="F78" s="42">
        <f t="shared" si="17"/>
        <v>156498.7799999985</v>
      </c>
      <c r="G78" s="42">
        <f t="shared" si="17"/>
        <v>-1671798</v>
      </c>
      <c r="H78" s="42">
        <f t="shared" si="17"/>
        <v>-323469.6000000001</v>
      </c>
      <c r="I78" s="42">
        <f t="shared" si="17"/>
        <v>6253063.3900000155</v>
      </c>
    </row>
    <row r="79" spans="1:9" ht="18" customHeight="1">
      <c r="A79" s="60"/>
      <c r="B79" s="33"/>
      <c r="C79" s="42"/>
      <c r="D79" s="42"/>
      <c r="E79" s="42"/>
      <c r="F79" s="42"/>
      <c r="G79" s="42"/>
      <c r="H79" s="42"/>
      <c r="I79" s="42"/>
    </row>
    <row r="80" spans="1:9" ht="18" customHeight="1">
      <c r="A80" s="55" t="s">
        <v>32</v>
      </c>
      <c r="B80" s="56"/>
      <c r="C80" s="42"/>
      <c r="D80" s="42"/>
      <c r="E80" s="42"/>
      <c r="F80" s="42"/>
      <c r="G80" s="42"/>
      <c r="H80" s="42"/>
      <c r="I80" s="42"/>
    </row>
    <row r="81" spans="1:9" ht="15.75">
      <c r="A81" s="31" t="s">
        <v>431</v>
      </c>
      <c r="B81" s="36">
        <f>SUM(C81:I81)</f>
        <v>0</v>
      </c>
      <c r="C81" s="42"/>
      <c r="D81" s="42"/>
      <c r="E81" s="42"/>
      <c r="F81" s="42"/>
      <c r="G81" s="42"/>
      <c r="H81" s="42"/>
      <c r="I81" s="42"/>
    </row>
    <row r="82" spans="1:9" ht="16.5" thickBot="1">
      <c r="A82" s="213" t="s">
        <v>432</v>
      </c>
      <c r="B82" s="214">
        <f>SUM(C82:I82)</f>
        <v>158207299.34</v>
      </c>
      <c r="C82" s="69">
        <f aca="true" t="shared" si="19" ref="C82:I82">C78+C81</f>
        <v>154668723.59</v>
      </c>
      <c r="D82" s="69">
        <f t="shared" si="19"/>
        <v>-809310.1800000007</v>
      </c>
      <c r="E82" s="69">
        <f aca="true" t="shared" si="20" ref="E82">E78+E81</f>
        <v>-66408.64000000313</v>
      </c>
      <c r="F82" s="69">
        <f t="shared" si="19"/>
        <v>156498.7799999985</v>
      </c>
      <c r="G82" s="69">
        <f t="shared" si="19"/>
        <v>-1671798</v>
      </c>
      <c r="H82" s="69">
        <f t="shared" si="19"/>
        <v>-323469.6000000001</v>
      </c>
      <c r="I82" s="69">
        <f t="shared" si="19"/>
        <v>6253063.3900000155</v>
      </c>
    </row>
    <row r="83" spans="1:9" ht="15.75">
      <c r="A83" s="60"/>
      <c r="B83" s="33"/>
      <c r="C83" s="33"/>
      <c r="D83" s="33"/>
      <c r="E83" s="33"/>
      <c r="F83" s="33"/>
      <c r="G83" s="33"/>
      <c r="H83" s="33"/>
      <c r="I83" s="33"/>
    </row>
    <row r="84" spans="1:9" ht="15.75">
      <c r="A84" s="60"/>
      <c r="B84" s="33"/>
      <c r="C84" s="33"/>
      <c r="D84" s="33"/>
      <c r="E84" s="33"/>
      <c r="F84" s="33"/>
      <c r="G84" s="33"/>
      <c r="H84" s="33"/>
      <c r="I84" s="33"/>
    </row>
    <row r="85" spans="1:9" ht="18" customHeight="1">
      <c r="A85" s="32" t="s">
        <v>479</v>
      </c>
      <c r="F85" s="33"/>
      <c r="G85" s="33"/>
      <c r="H85" s="33"/>
      <c r="I85" s="33"/>
    </row>
    <row r="86" ht="18" customHeight="1">
      <c r="A86" s="32" t="s">
        <v>478</v>
      </c>
    </row>
    <row r="87" ht="15.75">
      <c r="A87" s="32"/>
    </row>
    <row r="88" ht="18" customHeight="1">
      <c r="A88" s="60" t="s">
        <v>459</v>
      </c>
    </row>
    <row r="89" ht="18" customHeight="1">
      <c r="A89" s="31" t="s">
        <v>457</v>
      </c>
    </row>
  </sheetData>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F186"/>
  <sheetViews>
    <sheetView zoomScale="75" zoomScaleNormal="75" workbookViewId="0" topLeftCell="C25">
      <selection activeCell="B1" sqref="B1"/>
    </sheetView>
  </sheetViews>
  <sheetFormatPr defaultColWidth="11.421875" defaultRowHeight="12.75"/>
  <cols>
    <col min="1" max="1" width="3.421875" style="61" customWidth="1"/>
    <col min="2" max="2" width="39.140625" style="3" customWidth="1"/>
    <col min="3" max="3" width="19.00390625" style="3" customWidth="1"/>
    <col min="4" max="5" width="18.00390625" style="3" customWidth="1"/>
    <col min="6" max="6" width="19.7109375" style="3" customWidth="1"/>
    <col min="7" max="7" width="18.00390625" style="3" customWidth="1"/>
    <col min="8" max="8" width="6.28125" style="3" customWidth="1"/>
    <col min="9" max="9" width="8.7109375" style="3" customWidth="1"/>
    <col min="10" max="10" width="18.00390625" style="3" customWidth="1"/>
    <col min="11" max="11" width="8.28125" style="3" bestFit="1" customWidth="1"/>
    <col min="12" max="13" width="18.00390625" style="3" customWidth="1"/>
    <col min="14" max="18" width="11.421875" style="3" customWidth="1"/>
    <col min="19" max="19" width="73.140625" style="3" bestFit="1" customWidth="1"/>
    <col min="20" max="20" width="11.421875" style="3" customWidth="1"/>
    <col min="21" max="24" width="19.140625" style="3" customWidth="1"/>
    <col min="25" max="25" width="21.00390625" style="3" customWidth="1"/>
    <col min="26" max="28" width="19.140625" style="3" customWidth="1"/>
    <col min="29" max="16384" width="11.421875" style="3" customWidth="1"/>
  </cols>
  <sheetData>
    <row r="1" spans="1:214" s="2" customFormat="1" ht="60" customHeight="1">
      <c r="A1" s="5"/>
      <c r="B1" s="6"/>
      <c r="C1" s="9"/>
      <c r="D1" s="9"/>
      <c r="E1" s="9"/>
      <c r="F1" s="9"/>
      <c r="G1" s="9"/>
      <c r="H1" s="9"/>
      <c r="I1" s="9"/>
      <c r="J1" s="9"/>
      <c r="K1" s="6"/>
      <c r="L1" s="7" t="s">
        <v>9</v>
      </c>
      <c r="M1" s="8">
        <f>Balance!N1</f>
        <v>2016</v>
      </c>
      <c r="N1" s="45"/>
      <c r="O1" s="45"/>
      <c r="P1" s="45"/>
      <c r="Q1" s="45"/>
      <c r="R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row>
    <row r="2" spans="1:214" s="2" customFormat="1" ht="12.95" customHeight="1" thickBot="1">
      <c r="A2" s="5"/>
      <c r="B2" s="6"/>
      <c r="C2" s="9"/>
      <c r="D2" s="9"/>
      <c r="E2" s="9"/>
      <c r="F2" s="9"/>
      <c r="G2" s="9"/>
      <c r="H2" s="9"/>
      <c r="I2" s="9"/>
      <c r="J2" s="9"/>
      <c r="K2" s="6"/>
      <c r="L2" s="7"/>
      <c r="M2" s="87"/>
      <c r="N2" s="45"/>
      <c r="O2" s="45"/>
      <c r="P2" s="45"/>
      <c r="Q2" s="45"/>
      <c r="R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row>
    <row r="3" spans="1:214" s="2" customFormat="1" ht="33" customHeight="1">
      <c r="A3" s="70"/>
      <c r="B3" s="70" t="str">
        <f>"                                            "&amp;"ORGANISMOS AUTÓNOMOS "</f>
        <v xml:space="preserve">                                            ORGANISMOS AUTÓNOMOS </v>
      </c>
      <c r="C3" s="10"/>
      <c r="D3" s="10"/>
      <c r="E3" s="10"/>
      <c r="F3" s="10"/>
      <c r="G3" s="10"/>
      <c r="H3" s="10"/>
      <c r="I3" s="10"/>
      <c r="J3" s="11"/>
      <c r="K3" s="11"/>
      <c r="L3" s="12"/>
      <c r="M3" s="13"/>
      <c r="N3" s="15"/>
      <c r="O3" s="15"/>
      <c r="P3" s="15"/>
      <c r="Q3" s="15"/>
      <c r="R3" s="1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row>
    <row r="4" spans="1:214" s="2" customFormat="1" ht="20.1" customHeight="1">
      <c r="A4" s="14" t="s">
        <v>33</v>
      </c>
      <c r="B4" s="15"/>
      <c r="C4" s="15"/>
      <c r="D4" s="15"/>
      <c r="E4" s="15"/>
      <c r="F4" s="15"/>
      <c r="G4" s="15"/>
      <c r="H4" s="15"/>
      <c r="I4" s="15"/>
      <c r="J4" s="14"/>
      <c r="K4" s="14"/>
      <c r="L4" s="16"/>
      <c r="M4" s="17"/>
      <c r="N4" s="15"/>
      <c r="O4" s="15"/>
      <c r="P4" s="15"/>
      <c r="Q4" s="15"/>
      <c r="R4" s="15"/>
      <c r="AC4" s="49"/>
      <c r="AD4" s="49"/>
      <c r="AE4" s="49"/>
      <c r="AF4" s="49"/>
      <c r="AG4" s="49"/>
      <c r="AH4" s="49"/>
      <c r="AI4" s="49"/>
      <c r="AJ4" s="49"/>
      <c r="AK4" s="49"/>
      <c r="AL4" s="49"/>
      <c r="AM4" s="49"/>
      <c r="AN4" s="49"/>
      <c r="AO4" s="49"/>
      <c r="AP4" s="49"/>
      <c r="AQ4" s="49"/>
      <c r="AR4" s="49"/>
      <c r="AS4" s="49"/>
      <c r="AT4" s="49"/>
      <c r="AU4" s="49"/>
      <c r="AV4" s="49"/>
      <c r="AW4" s="49"/>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row>
    <row r="5" spans="1:214" s="2" customFormat="1" ht="18" customHeight="1" thickBot="1">
      <c r="A5" s="18"/>
      <c r="B5" s="19"/>
      <c r="C5" s="19"/>
      <c r="D5" s="19"/>
      <c r="E5" s="19"/>
      <c r="F5" s="19"/>
      <c r="G5" s="19"/>
      <c r="H5" s="19"/>
      <c r="I5" s="19"/>
      <c r="J5" s="71" t="str">
        <f>"Población a 01/01/"</f>
        <v>Población a 01/01/</v>
      </c>
      <c r="K5" s="147">
        <f>M1</f>
        <v>2016</v>
      </c>
      <c r="L5" s="71"/>
      <c r="M5" s="73">
        <f>Balance!M5</f>
        <v>4959968</v>
      </c>
      <c r="N5" s="21"/>
      <c r="O5" s="21"/>
      <c r="P5" s="21"/>
      <c r="Q5" s="21"/>
      <c r="R5" s="21"/>
      <c r="AC5" s="49"/>
      <c r="AD5" s="49"/>
      <c r="AE5" s="49"/>
      <c r="AF5" s="49"/>
      <c r="AG5" s="49"/>
      <c r="AH5" s="49"/>
      <c r="AI5" s="49"/>
      <c r="AJ5" s="49"/>
      <c r="AK5" s="49"/>
      <c r="AL5" s="49"/>
      <c r="AM5" s="49"/>
      <c r="AN5" s="49"/>
      <c r="AO5" s="49"/>
      <c r="AP5" s="49"/>
      <c r="AQ5" s="49"/>
      <c r="AR5" s="49"/>
      <c r="AS5" s="49"/>
      <c r="AT5" s="49"/>
      <c r="AU5" s="49"/>
      <c r="AV5" s="49"/>
      <c r="AW5" s="49"/>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row>
    <row r="6" spans="1:214" s="2" customFormat="1" ht="12.95" customHeight="1">
      <c r="A6" s="91"/>
      <c r="B6" s="92"/>
      <c r="D6" s="92"/>
      <c r="E6" s="92"/>
      <c r="F6" s="92"/>
      <c r="G6" s="92"/>
      <c r="H6" s="92"/>
      <c r="I6" s="92"/>
      <c r="J6" s="93"/>
      <c r="K6" s="93"/>
      <c r="L6" s="93"/>
      <c r="M6" s="94"/>
      <c r="N6" s="49"/>
      <c r="O6" s="49"/>
      <c r="P6" s="49"/>
      <c r="Q6" s="49"/>
      <c r="R6" s="49"/>
      <c r="AC6" s="49"/>
      <c r="AD6" s="49"/>
      <c r="AE6" s="49"/>
      <c r="AF6" s="49"/>
      <c r="AG6" s="49"/>
      <c r="AH6" s="49"/>
      <c r="AI6" s="49"/>
      <c r="AJ6" s="49"/>
      <c r="AK6" s="49"/>
      <c r="AL6" s="49"/>
      <c r="AM6" s="49"/>
      <c r="AN6" s="49"/>
      <c r="AO6" s="49"/>
      <c r="AP6" s="49"/>
      <c r="AQ6" s="49"/>
      <c r="AR6" s="49"/>
      <c r="AS6" s="49"/>
      <c r="AT6" s="49"/>
      <c r="AU6" s="49"/>
      <c r="AV6" s="49"/>
      <c r="AW6" s="49"/>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row>
    <row r="7" spans="1:214" s="2" customFormat="1" ht="12.95" customHeight="1">
      <c r="A7" s="95"/>
      <c r="B7" s="95"/>
      <c r="C7" s="95"/>
      <c r="D7" s="95"/>
      <c r="E7" s="95"/>
      <c r="F7" s="96"/>
      <c r="G7" s="96"/>
      <c r="H7" s="95"/>
      <c r="I7" s="95"/>
      <c r="J7" s="95"/>
      <c r="K7" s="95"/>
      <c r="L7" s="95"/>
      <c r="M7" s="95"/>
      <c r="N7" s="45"/>
      <c r="O7" s="45"/>
      <c r="P7" s="45"/>
      <c r="Q7" s="45"/>
      <c r="R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row>
    <row r="8" spans="1:214" s="2" customFormat="1" ht="21" customHeight="1">
      <c r="A8" s="97" t="s">
        <v>272</v>
      </c>
      <c r="B8" s="95"/>
      <c r="C8" s="95"/>
      <c r="D8" s="95"/>
      <c r="E8" s="95"/>
      <c r="F8" s="96"/>
      <c r="G8" s="96"/>
      <c r="H8" s="95"/>
      <c r="I8" s="95"/>
      <c r="J8" s="95"/>
      <c r="K8" s="95"/>
      <c r="L8" s="95"/>
      <c r="M8" s="95"/>
      <c r="N8" s="45"/>
      <c r="O8" s="45"/>
      <c r="P8" s="45"/>
      <c r="Q8" s="45"/>
      <c r="R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row>
    <row r="9" spans="1:214" s="2" customFormat="1" ht="18" customHeight="1">
      <c r="A9" s="24"/>
      <c r="B9" s="95"/>
      <c r="C9" s="95"/>
      <c r="D9" s="95"/>
      <c r="E9" s="95"/>
      <c r="F9" s="96"/>
      <c r="G9" s="96"/>
      <c r="H9" s="95"/>
      <c r="I9" s="95"/>
      <c r="J9" s="95"/>
      <c r="K9" s="95"/>
      <c r="L9" s="95"/>
      <c r="M9" s="95"/>
      <c r="N9" s="45"/>
      <c r="O9" s="45"/>
      <c r="P9" s="45"/>
      <c r="Q9" s="45"/>
      <c r="R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row>
    <row r="10" spans="1:214" s="2" customFormat="1" ht="12.95" customHeight="1">
      <c r="A10" s="111"/>
      <c r="B10" s="95"/>
      <c r="C10" s="95"/>
      <c r="D10" s="95"/>
      <c r="E10" s="95"/>
      <c r="F10" s="96"/>
      <c r="G10" s="96"/>
      <c r="H10" s="95"/>
      <c r="I10" s="95"/>
      <c r="J10" s="95"/>
      <c r="K10" s="95"/>
      <c r="L10" s="95"/>
      <c r="M10" s="95"/>
      <c r="N10" s="45"/>
      <c r="O10" s="45"/>
      <c r="P10" s="45"/>
      <c r="Q10" s="45"/>
      <c r="R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row>
    <row r="11" spans="1:214" s="2" customFormat="1" ht="18" customHeight="1" thickBot="1">
      <c r="A11" s="45" t="s">
        <v>10</v>
      </c>
      <c r="B11" s="95"/>
      <c r="C11" s="95"/>
      <c r="D11" s="95"/>
      <c r="E11" s="95"/>
      <c r="F11" s="96"/>
      <c r="G11" s="96"/>
      <c r="H11" s="95"/>
      <c r="I11" s="95"/>
      <c r="J11" s="95"/>
      <c r="K11" s="95"/>
      <c r="L11" s="95"/>
      <c r="M11" s="196">
        <f>M1</f>
        <v>2016</v>
      </c>
      <c r="N11" s="45"/>
      <c r="O11" s="45"/>
      <c r="P11" s="45"/>
      <c r="Q11" s="45"/>
      <c r="R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row>
    <row r="12" spans="1:214" s="2" customFormat="1" ht="33" customHeight="1">
      <c r="A12" s="253" t="s">
        <v>412</v>
      </c>
      <c r="B12" s="253"/>
      <c r="C12" s="112"/>
      <c r="D12" s="113"/>
      <c r="E12" s="113"/>
      <c r="F12" s="252"/>
      <c r="G12" s="252"/>
      <c r="H12" s="252"/>
      <c r="I12" s="252"/>
      <c r="J12" s="252"/>
      <c r="K12" s="252"/>
      <c r="L12" s="252"/>
      <c r="M12" s="252"/>
      <c r="N12" s="45"/>
      <c r="O12" s="45"/>
      <c r="P12" s="45"/>
      <c r="Q12" s="45"/>
      <c r="R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row>
    <row r="13" spans="1:214" s="2" customFormat="1" ht="18" customHeight="1">
      <c r="A13" s="114"/>
      <c r="B13" s="114"/>
      <c r="C13" s="254" t="s">
        <v>189</v>
      </c>
      <c r="D13" s="255"/>
      <c r="E13" s="256"/>
      <c r="F13" s="254" t="s">
        <v>190</v>
      </c>
      <c r="G13" s="255"/>
      <c r="H13" s="255"/>
      <c r="I13" s="255"/>
      <c r="J13" s="255"/>
      <c r="K13" s="255"/>
      <c r="L13" s="255"/>
      <c r="M13" s="256"/>
      <c r="N13" s="45"/>
      <c r="O13" s="45"/>
      <c r="P13" s="45"/>
      <c r="Q13" s="45"/>
      <c r="R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row>
    <row r="14" spans="6:214" s="2" customFormat="1" ht="18" customHeight="1">
      <c r="F14" s="131" t="s">
        <v>438</v>
      </c>
      <c r="G14" s="131" t="s">
        <v>439</v>
      </c>
      <c r="L14" s="131" t="s">
        <v>439</v>
      </c>
      <c r="M14" s="131" t="s">
        <v>440</v>
      </c>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row>
    <row r="15" spans="1:214" s="2" customFormat="1" ht="18" customHeight="1">
      <c r="A15" s="193" t="s">
        <v>191</v>
      </c>
      <c r="B15" s="193"/>
      <c r="C15" s="115" t="s">
        <v>192</v>
      </c>
      <c r="D15" s="115" t="s">
        <v>193</v>
      </c>
      <c r="E15" s="115" t="s">
        <v>194</v>
      </c>
      <c r="F15" s="115" t="s">
        <v>441</v>
      </c>
      <c r="G15" s="115" t="s">
        <v>442</v>
      </c>
      <c r="H15" s="115" t="s">
        <v>195</v>
      </c>
      <c r="I15" s="115" t="s">
        <v>196</v>
      </c>
      <c r="J15" s="115" t="s">
        <v>197</v>
      </c>
      <c r="K15" s="115" t="s">
        <v>198</v>
      </c>
      <c r="L15" s="115" t="s">
        <v>199</v>
      </c>
      <c r="M15" s="115" t="s">
        <v>443</v>
      </c>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row>
    <row r="16" spans="1:132" s="2" customFormat="1" ht="18" customHeight="1">
      <c r="A16" s="116" t="s">
        <v>200</v>
      </c>
      <c r="B16" s="31" t="s">
        <v>201</v>
      </c>
      <c r="C16" s="117">
        <f aca="true" t="shared" si="0" ref="C16:G20">C93+C124</f>
        <v>109944720</v>
      </c>
      <c r="D16" s="117">
        <f t="shared" si="0"/>
        <v>-702560.15</v>
      </c>
      <c r="E16" s="117">
        <f t="shared" si="0"/>
        <v>109242159.85</v>
      </c>
      <c r="F16" s="117">
        <f t="shared" si="0"/>
        <v>80874373.71000001</v>
      </c>
      <c r="G16" s="117">
        <f t="shared" si="0"/>
        <v>80640172.08000001</v>
      </c>
      <c r="H16" s="119">
        <f aca="true" t="shared" si="1" ref="H16:H25">IF($G$25=0,"    --",G16/$G$25*100)</f>
        <v>21.571606633857986</v>
      </c>
      <c r="I16" s="119">
        <f aca="true" t="shared" si="2" ref="I16:I25">IF(G16=0,"    --",IF(E16=0,"    --",G16/E16*100))</f>
        <v>73.81781190588572</v>
      </c>
      <c r="J16" s="117">
        <f>I93+I124</f>
        <v>80408496.5</v>
      </c>
      <c r="K16" s="119">
        <f aca="true" t="shared" si="3" ref="K16:K25">IF(G16=0,"    --",J16/G16*100)</f>
        <v>99.71270450691725</v>
      </c>
      <c r="L16" s="117">
        <f>J93+J124</f>
        <v>231675.5800000009</v>
      </c>
      <c r="M16" s="117">
        <f>H93+H124</f>
        <v>28601987.769999992</v>
      </c>
      <c r="N16" s="45"/>
      <c r="O16" s="45"/>
      <c r="P16" s="45"/>
      <c r="Q16" s="45"/>
      <c r="R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row>
    <row r="17" spans="1:132" s="2" customFormat="1" ht="18" customHeight="1">
      <c r="A17" s="116" t="s">
        <v>202</v>
      </c>
      <c r="B17" s="31" t="s">
        <v>203</v>
      </c>
      <c r="C17" s="117">
        <f t="shared" si="0"/>
        <v>56912510</v>
      </c>
      <c r="D17" s="117">
        <f t="shared" si="0"/>
        <v>17610328.81</v>
      </c>
      <c r="E17" s="117">
        <f t="shared" si="0"/>
        <v>74522838.81</v>
      </c>
      <c r="F17" s="117">
        <f t="shared" si="0"/>
        <v>42517135.76</v>
      </c>
      <c r="G17" s="117">
        <f t="shared" si="0"/>
        <v>42206144.09</v>
      </c>
      <c r="H17" s="119">
        <f t="shared" si="1"/>
        <v>11.290332279278662</v>
      </c>
      <c r="I17" s="119">
        <f t="shared" si="2"/>
        <v>56.635180253407746</v>
      </c>
      <c r="J17" s="117">
        <f>I94+I125</f>
        <v>38266607.18</v>
      </c>
      <c r="K17" s="119">
        <f t="shared" si="3"/>
        <v>90.66596346351999</v>
      </c>
      <c r="L17" s="117">
        <f>J94+J125</f>
        <v>3939536.909999999</v>
      </c>
      <c r="M17" s="117">
        <f>H94+H125</f>
        <v>32316694.72</v>
      </c>
      <c r="N17" s="45"/>
      <c r="O17" s="45"/>
      <c r="P17" s="45"/>
      <c r="Q17" s="45"/>
      <c r="R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row>
    <row r="18" spans="1:132" s="2" customFormat="1" ht="18" customHeight="1">
      <c r="A18" s="116" t="s">
        <v>204</v>
      </c>
      <c r="B18" s="31" t="s">
        <v>205</v>
      </c>
      <c r="C18" s="117">
        <f t="shared" si="0"/>
        <v>280060</v>
      </c>
      <c r="D18" s="117">
        <f t="shared" si="0"/>
        <v>288420</v>
      </c>
      <c r="E18" s="117">
        <f t="shared" si="0"/>
        <v>568480</v>
      </c>
      <c r="F18" s="117">
        <f t="shared" si="0"/>
        <v>393943.91000000003</v>
      </c>
      <c r="G18" s="117">
        <f t="shared" si="0"/>
        <v>393943.91000000003</v>
      </c>
      <c r="H18" s="119">
        <f t="shared" si="1"/>
        <v>0.10538175754254853</v>
      </c>
      <c r="I18" s="119">
        <f t="shared" si="2"/>
        <v>69.29776069518716</v>
      </c>
      <c r="J18" s="117">
        <f>I95+I126</f>
        <v>295503.02</v>
      </c>
      <c r="K18" s="119">
        <f t="shared" si="3"/>
        <v>75.01144515725602</v>
      </c>
      <c r="L18" s="117">
        <f>J95+J126</f>
        <v>98440.89</v>
      </c>
      <c r="M18" s="117">
        <f>H95+H126</f>
        <v>174536.09</v>
      </c>
      <c r="N18" s="45"/>
      <c r="O18" s="45"/>
      <c r="P18" s="45"/>
      <c r="Q18" s="45"/>
      <c r="R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row>
    <row r="19" spans="1:132" s="2" customFormat="1" ht="18" customHeight="1">
      <c r="A19" s="116" t="s">
        <v>206</v>
      </c>
      <c r="B19" s="31" t="s">
        <v>207</v>
      </c>
      <c r="C19" s="117">
        <f t="shared" si="0"/>
        <v>407133720</v>
      </c>
      <c r="D19" s="117">
        <f t="shared" si="0"/>
        <v>57346812.24</v>
      </c>
      <c r="E19" s="117">
        <f t="shared" si="0"/>
        <v>464480532.24</v>
      </c>
      <c r="F19" s="117">
        <f t="shared" si="0"/>
        <v>308419971.57</v>
      </c>
      <c r="G19" s="117">
        <f t="shared" si="0"/>
        <v>197405356.44</v>
      </c>
      <c r="H19" s="119">
        <f t="shared" si="1"/>
        <v>52.806815594535905</v>
      </c>
      <c r="I19" s="119">
        <f t="shared" si="2"/>
        <v>42.50024333377215</v>
      </c>
      <c r="J19" s="117">
        <f>I96+I127</f>
        <v>167771243.85</v>
      </c>
      <c r="K19" s="119">
        <f t="shared" si="3"/>
        <v>84.98819225353336</v>
      </c>
      <c r="L19" s="117">
        <f>J96+J127</f>
        <v>29634112.59000002</v>
      </c>
      <c r="M19" s="117">
        <f>H96+H127</f>
        <v>267075175.8</v>
      </c>
      <c r="N19" s="45"/>
      <c r="O19" s="45"/>
      <c r="P19" s="45"/>
      <c r="Q19" s="45"/>
      <c r="R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row>
    <row r="20" spans="1:132" s="2" customFormat="1" ht="18" customHeight="1">
      <c r="A20" s="116" t="s">
        <v>223</v>
      </c>
      <c r="B20" s="31" t="s">
        <v>493</v>
      </c>
      <c r="C20" s="117">
        <f t="shared" si="0"/>
        <v>0</v>
      </c>
      <c r="D20" s="117">
        <f t="shared" si="0"/>
        <v>0</v>
      </c>
      <c r="E20" s="117">
        <f t="shared" si="0"/>
        <v>0</v>
      </c>
      <c r="F20" s="117">
        <f t="shared" si="0"/>
        <v>0</v>
      </c>
      <c r="G20" s="117">
        <f t="shared" si="0"/>
        <v>0</v>
      </c>
      <c r="H20" s="119">
        <f t="shared" si="1"/>
        <v>0</v>
      </c>
      <c r="I20" s="119" t="str">
        <f aca="true" t="shared" si="4" ref="I20">IF(G20=0,"    --",IF(E20=0,"    --",G20/E20*100))</f>
        <v xml:space="preserve">    --</v>
      </c>
      <c r="J20" s="117">
        <f>I97+I128</f>
        <v>0</v>
      </c>
      <c r="K20" s="119" t="str">
        <f t="shared" si="3"/>
        <v xml:space="preserve">    --</v>
      </c>
      <c r="L20" s="117">
        <f>J97+J128</f>
        <v>0</v>
      </c>
      <c r="M20" s="117">
        <f>H97+H128</f>
        <v>0</v>
      </c>
      <c r="N20" s="45"/>
      <c r="O20" s="45"/>
      <c r="P20" s="45"/>
      <c r="Q20" s="45"/>
      <c r="R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row>
    <row r="21" spans="1:132" s="2" customFormat="1" ht="18" customHeight="1">
      <c r="A21" s="116" t="s">
        <v>208</v>
      </c>
      <c r="B21" s="31" t="s">
        <v>209</v>
      </c>
      <c r="C21" s="117">
        <f aca="true" t="shared" si="5" ref="C21:G24">C98+C128</f>
        <v>12753500</v>
      </c>
      <c r="D21" s="117">
        <f t="shared" si="5"/>
        <v>4140736.53</v>
      </c>
      <c r="E21" s="117">
        <f t="shared" si="5"/>
        <v>16894236.53</v>
      </c>
      <c r="F21" s="117">
        <f t="shared" si="5"/>
        <v>7007053.43</v>
      </c>
      <c r="G21" s="117">
        <f t="shared" si="5"/>
        <v>6523490.109999999</v>
      </c>
      <c r="H21" s="119">
        <f t="shared" si="1"/>
        <v>1.7450627758231703</v>
      </c>
      <c r="I21" s="119">
        <f t="shared" si="2"/>
        <v>38.613701769925434</v>
      </c>
      <c r="J21" s="117">
        <f>I98+I128</f>
        <v>5396661.96</v>
      </c>
      <c r="K21" s="119">
        <f t="shared" si="3"/>
        <v>82.72660598852354</v>
      </c>
      <c r="L21" s="117">
        <f>J98+J128</f>
        <v>1126828.15</v>
      </c>
      <c r="M21" s="117">
        <f>H98+H128</f>
        <v>10370746.420000002</v>
      </c>
      <c r="N21" s="45"/>
      <c r="O21" s="45"/>
      <c r="P21" s="45"/>
      <c r="Q21" s="45"/>
      <c r="R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row>
    <row r="22" spans="1:132" s="2" customFormat="1" ht="18" customHeight="1">
      <c r="A22" s="116" t="s">
        <v>210</v>
      </c>
      <c r="B22" s="31" t="s">
        <v>211</v>
      </c>
      <c r="C22" s="117">
        <f t="shared" si="5"/>
        <v>77567550</v>
      </c>
      <c r="D22" s="117">
        <f t="shared" si="5"/>
        <v>452640.39</v>
      </c>
      <c r="E22" s="117">
        <f t="shared" si="5"/>
        <v>78020190.39</v>
      </c>
      <c r="F22" s="117">
        <f t="shared" si="5"/>
        <v>46728599.82</v>
      </c>
      <c r="G22" s="117">
        <f t="shared" si="5"/>
        <v>46656419.9</v>
      </c>
      <c r="H22" s="119">
        <f t="shared" si="1"/>
        <v>12.480800958961737</v>
      </c>
      <c r="I22" s="119">
        <f t="shared" si="2"/>
        <v>59.80044353490842</v>
      </c>
      <c r="J22" s="117">
        <f>I99+I129</f>
        <v>46188263.99</v>
      </c>
      <c r="K22" s="119">
        <f t="shared" si="3"/>
        <v>98.99658844162623</v>
      </c>
      <c r="L22" s="117">
        <f>J99+J129</f>
        <v>468155.9099999964</v>
      </c>
      <c r="M22" s="117">
        <f>H99+H129</f>
        <v>31363770.490000002</v>
      </c>
      <c r="N22" s="45"/>
      <c r="O22" s="45"/>
      <c r="P22" s="45"/>
      <c r="Q22" s="45"/>
      <c r="R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row>
    <row r="23" spans="1:132" s="2" customFormat="1" ht="18" customHeight="1">
      <c r="A23" s="116" t="s">
        <v>212</v>
      </c>
      <c r="B23" s="31" t="s">
        <v>213</v>
      </c>
      <c r="C23" s="117">
        <f t="shared" si="5"/>
        <v>0</v>
      </c>
      <c r="D23" s="117">
        <f t="shared" si="5"/>
        <v>0</v>
      </c>
      <c r="E23" s="117">
        <f t="shared" si="5"/>
        <v>0</v>
      </c>
      <c r="F23" s="117">
        <f t="shared" si="5"/>
        <v>0</v>
      </c>
      <c r="G23" s="117">
        <f t="shared" si="5"/>
        <v>0</v>
      </c>
      <c r="H23" s="119">
        <f t="shared" si="1"/>
        <v>0</v>
      </c>
      <c r="I23" s="119" t="str">
        <f t="shared" si="2"/>
        <v xml:space="preserve">    --</v>
      </c>
      <c r="J23" s="117">
        <f>I100+I130</f>
        <v>0</v>
      </c>
      <c r="K23" s="119" t="str">
        <f t="shared" si="3"/>
        <v xml:space="preserve">    --</v>
      </c>
      <c r="L23" s="117">
        <f>J100+J130</f>
        <v>0</v>
      </c>
      <c r="M23" s="117">
        <f>H100+H130</f>
        <v>0</v>
      </c>
      <c r="N23" s="45"/>
      <c r="O23" s="45"/>
      <c r="P23" s="45"/>
      <c r="Q23" s="45"/>
      <c r="R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row>
    <row r="24" spans="1:132" s="2" customFormat="1" ht="18" customHeight="1">
      <c r="A24" s="116" t="s">
        <v>214</v>
      </c>
      <c r="B24" s="31" t="s">
        <v>215</v>
      </c>
      <c r="C24" s="117">
        <f t="shared" si="5"/>
        <v>0</v>
      </c>
      <c r="D24" s="117">
        <f t="shared" si="5"/>
        <v>0</v>
      </c>
      <c r="E24" s="117">
        <f t="shared" si="5"/>
        <v>0</v>
      </c>
      <c r="F24" s="117">
        <f t="shared" si="5"/>
        <v>0</v>
      </c>
      <c r="G24" s="117">
        <f t="shared" si="5"/>
        <v>0</v>
      </c>
      <c r="H24" s="119">
        <f t="shared" si="1"/>
        <v>0</v>
      </c>
      <c r="I24" s="119" t="str">
        <f t="shared" si="2"/>
        <v xml:space="preserve">    --</v>
      </c>
      <c r="J24" s="117">
        <f>I101+I131</f>
        <v>0</v>
      </c>
      <c r="K24" s="119" t="str">
        <f t="shared" si="3"/>
        <v xml:space="preserve">    --</v>
      </c>
      <c r="L24" s="117">
        <f>J101+J131</f>
        <v>0</v>
      </c>
      <c r="M24" s="117">
        <f>H101+H131</f>
        <v>0</v>
      </c>
      <c r="N24" s="45"/>
      <c r="O24" s="45"/>
      <c r="P24" s="45"/>
      <c r="Q24" s="45"/>
      <c r="R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row>
    <row r="25" spans="1:132" s="2" customFormat="1" ht="18" customHeight="1" thickBot="1">
      <c r="A25" s="250" t="s">
        <v>216</v>
      </c>
      <c r="B25" s="250"/>
      <c r="C25" s="120">
        <f>SUM(C16:C24)</f>
        <v>664592060</v>
      </c>
      <c r="D25" s="120">
        <f>SUM(D16:D24)</f>
        <v>79136377.82000001</v>
      </c>
      <c r="E25" s="120">
        <f>SUM(E16:E24)</f>
        <v>743728437.8199999</v>
      </c>
      <c r="F25" s="120">
        <f>SUM(F16:F24)</f>
        <v>485941078.2</v>
      </c>
      <c r="G25" s="120">
        <f>SUM(G16:G24)</f>
        <v>373825526.53</v>
      </c>
      <c r="H25" s="121">
        <f t="shared" si="1"/>
        <v>100</v>
      </c>
      <c r="I25" s="121">
        <f t="shared" si="2"/>
        <v>50.26371287156223</v>
      </c>
      <c r="J25" s="120">
        <f>SUM(J16:J24)</f>
        <v>338326776.5</v>
      </c>
      <c r="K25" s="121">
        <f t="shared" si="3"/>
        <v>90.50392562554148</v>
      </c>
      <c r="L25" s="120">
        <f>SUM(L16:L24)</f>
        <v>35498750.030000016</v>
      </c>
      <c r="M25" s="120">
        <f>SUM(M16:M24)</f>
        <v>369902911.29</v>
      </c>
      <c r="N25" s="45"/>
      <c r="O25" s="45"/>
      <c r="P25" s="45"/>
      <c r="Q25" s="45"/>
      <c r="R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row>
    <row r="26" spans="1:132" s="2" customFormat="1" ht="18" customHeight="1">
      <c r="A26" s="122" t="s">
        <v>271</v>
      </c>
      <c r="B26" s="122"/>
      <c r="C26" s="123"/>
      <c r="D26" s="123"/>
      <c r="E26" s="123"/>
      <c r="F26" s="124"/>
      <c r="G26" s="123"/>
      <c r="H26" s="125"/>
      <c r="I26" s="125"/>
      <c r="J26" s="123"/>
      <c r="K26" s="125"/>
      <c r="L26" s="125"/>
      <c r="M26" s="123"/>
      <c r="N26" s="45"/>
      <c r="O26" s="45"/>
      <c r="P26" s="45"/>
      <c r="Q26" s="45"/>
      <c r="R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row>
    <row r="27" spans="1:132" s="2" customFormat="1" ht="12.95" customHeight="1">
      <c r="A27" s="126"/>
      <c r="B27" s="126"/>
      <c r="C27" s="127"/>
      <c r="D27" s="98"/>
      <c r="E27" s="98"/>
      <c r="F27" s="98"/>
      <c r="G27" s="98"/>
      <c r="H27" s="99"/>
      <c r="I27" s="99"/>
      <c r="J27" s="98"/>
      <c r="K27" s="99"/>
      <c r="L27" s="99"/>
      <c r="M27" s="98"/>
      <c r="N27" s="45"/>
      <c r="O27" s="45"/>
      <c r="P27" s="45"/>
      <c r="Q27" s="45"/>
      <c r="R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row>
    <row r="28" spans="1:132" s="2" customFormat="1" ht="12.95" customHeight="1">
      <c r="A28" s="126"/>
      <c r="B28" s="126"/>
      <c r="C28" s="127"/>
      <c r="D28" s="127"/>
      <c r="E28" s="127"/>
      <c r="F28" s="98"/>
      <c r="G28" s="98"/>
      <c r="H28" s="99"/>
      <c r="I28" s="99"/>
      <c r="J28" s="98"/>
      <c r="K28" s="99"/>
      <c r="L28" s="99"/>
      <c r="M28" s="98"/>
      <c r="N28" s="45"/>
      <c r="O28" s="45"/>
      <c r="P28" s="45"/>
      <c r="Q28" s="45"/>
      <c r="R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row>
    <row r="29" spans="1:132" s="2" customFormat="1" ht="18" customHeight="1" thickBot="1">
      <c r="A29" s="45" t="s">
        <v>10</v>
      </c>
      <c r="B29" s="126"/>
      <c r="C29" s="127"/>
      <c r="D29" s="98"/>
      <c r="E29" s="98"/>
      <c r="F29" s="98"/>
      <c r="G29" s="98"/>
      <c r="H29" s="99"/>
      <c r="I29" s="99"/>
      <c r="J29" s="98"/>
      <c r="K29" s="99"/>
      <c r="L29" s="99"/>
      <c r="M29" s="196">
        <f>M1</f>
        <v>2016</v>
      </c>
      <c r="N29" s="45"/>
      <c r="O29" s="45"/>
      <c r="P29" s="45"/>
      <c r="Q29" s="45"/>
      <c r="R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row>
    <row r="30" spans="1:132" s="2" customFormat="1" ht="33" customHeight="1">
      <c r="A30" s="253" t="s">
        <v>411</v>
      </c>
      <c r="B30" s="253"/>
      <c r="C30" s="112"/>
      <c r="D30" s="113"/>
      <c r="E30" s="113"/>
      <c r="F30" s="252"/>
      <c r="G30" s="252"/>
      <c r="H30" s="252"/>
      <c r="I30" s="252"/>
      <c r="J30" s="252"/>
      <c r="K30" s="252"/>
      <c r="L30" s="252"/>
      <c r="M30" s="252"/>
      <c r="N30" s="45"/>
      <c r="O30" s="45"/>
      <c r="P30" s="45"/>
      <c r="Q30" s="45"/>
      <c r="R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row>
    <row r="31" spans="1:132" s="2" customFormat="1" ht="18" customHeight="1">
      <c r="A31" s="114"/>
      <c r="B31" s="114"/>
      <c r="C31" s="254" t="s">
        <v>189</v>
      </c>
      <c r="D31" s="255"/>
      <c r="E31" s="256"/>
      <c r="F31" s="194"/>
      <c r="G31" s="254" t="s">
        <v>190</v>
      </c>
      <c r="H31" s="255"/>
      <c r="I31" s="255"/>
      <c r="J31" s="255"/>
      <c r="K31" s="255"/>
      <c r="L31" s="255"/>
      <c r="M31" s="256"/>
      <c r="N31" s="45"/>
      <c r="O31" s="45"/>
      <c r="P31" s="45"/>
      <c r="Q31" s="45"/>
      <c r="R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row>
    <row r="32" spans="6:132" s="2" customFormat="1" ht="18" customHeight="1">
      <c r="F32" s="131"/>
      <c r="G32" s="128" t="s">
        <v>444</v>
      </c>
      <c r="J32" s="128" t="s">
        <v>325</v>
      </c>
      <c r="K32" s="198"/>
      <c r="L32" s="128" t="s">
        <v>444</v>
      </c>
      <c r="M32" s="128" t="s">
        <v>444</v>
      </c>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row>
    <row r="33" spans="1:132" s="2" customFormat="1" ht="18" customHeight="1">
      <c r="A33" s="258" t="s">
        <v>191</v>
      </c>
      <c r="B33" s="258"/>
      <c r="C33" s="115" t="s">
        <v>192</v>
      </c>
      <c r="D33" s="115" t="s">
        <v>193</v>
      </c>
      <c r="E33" s="115" t="s">
        <v>194</v>
      </c>
      <c r="F33" s="131"/>
      <c r="G33" s="115" t="s">
        <v>445</v>
      </c>
      <c r="H33" s="115" t="s">
        <v>195</v>
      </c>
      <c r="I33" s="115" t="s">
        <v>217</v>
      </c>
      <c r="J33" s="115" t="s">
        <v>446</v>
      </c>
      <c r="K33" s="115" t="s">
        <v>218</v>
      </c>
      <c r="L33" s="115" t="s">
        <v>447</v>
      </c>
      <c r="M33" s="115" t="s">
        <v>219</v>
      </c>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row>
    <row r="34" spans="1:132" s="2" customFormat="1" ht="18" customHeight="1">
      <c r="A34" s="116" t="s">
        <v>200</v>
      </c>
      <c r="B34" s="31" t="s">
        <v>220</v>
      </c>
      <c r="C34" s="117">
        <f aca="true" t="shared" si="6" ref="C34:E42">C108+C138</f>
        <v>0</v>
      </c>
      <c r="D34" s="117">
        <f t="shared" si="6"/>
        <v>0</v>
      </c>
      <c r="E34" s="117">
        <f t="shared" si="6"/>
        <v>0</v>
      </c>
      <c r="F34" s="117"/>
      <c r="G34" s="117">
        <f aca="true" t="shared" si="7" ref="G34:G42">F108+F138</f>
        <v>135615.06</v>
      </c>
      <c r="H34" s="119">
        <f aca="true" t="shared" si="8" ref="H34:H43">IF($G$43=0,"    --",G34/$G$43*100)</f>
        <v>0.023977750006808272</v>
      </c>
      <c r="I34" s="119" t="str">
        <f aca="true" t="shared" si="9" ref="I34:I43">IF(G34=0,"    --",IF(E34=0,"    --",G34/E34*100))</f>
        <v xml:space="preserve">    --</v>
      </c>
      <c r="J34" s="117">
        <f aca="true" t="shared" si="10" ref="J34:J42">G108+G138</f>
        <v>135615.06</v>
      </c>
      <c r="K34" s="119">
        <f aca="true" t="shared" si="11" ref="K34:K43">IF(G34=0,"     --",J34/G34*100)</f>
        <v>100</v>
      </c>
      <c r="L34" s="117">
        <f aca="true" t="shared" si="12" ref="L34:L42">H108+H138</f>
        <v>0</v>
      </c>
      <c r="M34" s="117">
        <f aca="true" t="shared" si="13" ref="M34:M42">I108+I138</f>
        <v>0</v>
      </c>
      <c r="N34" s="45"/>
      <c r="O34" s="45"/>
      <c r="P34" s="45"/>
      <c r="Q34" s="45"/>
      <c r="R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row>
    <row r="35" spans="1:132" s="2" customFormat="1" ht="18" customHeight="1">
      <c r="A35" s="116" t="s">
        <v>202</v>
      </c>
      <c r="B35" s="31" t="s">
        <v>221</v>
      </c>
      <c r="C35" s="117">
        <f t="shared" si="6"/>
        <v>0</v>
      </c>
      <c r="D35" s="117">
        <f t="shared" si="6"/>
        <v>0</v>
      </c>
      <c r="E35" s="117">
        <f t="shared" si="6"/>
        <v>0</v>
      </c>
      <c r="F35" s="117"/>
      <c r="G35" s="117">
        <f t="shared" si="7"/>
        <v>0</v>
      </c>
      <c r="H35" s="119">
        <f t="shared" si="8"/>
        <v>0</v>
      </c>
      <c r="I35" s="119" t="str">
        <f t="shared" si="9"/>
        <v xml:space="preserve">    --</v>
      </c>
      <c r="J35" s="117">
        <f t="shared" si="10"/>
        <v>0</v>
      </c>
      <c r="K35" s="119" t="str">
        <f t="shared" si="11"/>
        <v xml:space="preserve">     --</v>
      </c>
      <c r="L35" s="117">
        <f t="shared" si="12"/>
        <v>0</v>
      </c>
      <c r="M35" s="117">
        <f t="shared" si="13"/>
        <v>0</v>
      </c>
      <c r="N35" s="45"/>
      <c r="O35" s="45"/>
      <c r="P35" s="45"/>
      <c r="Q35" s="45"/>
      <c r="R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row>
    <row r="36" spans="1:132" s="2" customFormat="1" ht="18" customHeight="1">
      <c r="A36" s="116" t="s">
        <v>204</v>
      </c>
      <c r="B36" s="31" t="s">
        <v>222</v>
      </c>
      <c r="C36" s="117">
        <f t="shared" si="6"/>
        <v>1355500</v>
      </c>
      <c r="D36" s="117">
        <f t="shared" si="6"/>
        <v>366197.35</v>
      </c>
      <c r="E36" s="117">
        <f t="shared" si="6"/>
        <v>1721697.35</v>
      </c>
      <c r="F36" s="117"/>
      <c r="G36" s="117">
        <f t="shared" si="7"/>
        <v>7225478.23</v>
      </c>
      <c r="H36" s="119">
        <f t="shared" si="8"/>
        <v>1.2775182245878558</v>
      </c>
      <c r="I36" s="119">
        <f t="shared" si="9"/>
        <v>419.6717982983478</v>
      </c>
      <c r="J36" s="117">
        <f t="shared" si="10"/>
        <v>5687277.38</v>
      </c>
      <c r="K36" s="119">
        <f t="shared" si="11"/>
        <v>78.71143194905176</v>
      </c>
      <c r="L36" s="117">
        <f t="shared" si="12"/>
        <v>214894.17</v>
      </c>
      <c r="M36" s="117">
        <f t="shared" si="13"/>
        <v>1538200.85</v>
      </c>
      <c r="N36" s="45"/>
      <c r="O36" s="45"/>
      <c r="P36" s="45"/>
      <c r="Q36" s="45"/>
      <c r="R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row>
    <row r="37" spans="1:132" s="2" customFormat="1" ht="18" customHeight="1">
      <c r="A37" s="116" t="s">
        <v>206</v>
      </c>
      <c r="B37" s="31" t="s">
        <v>207</v>
      </c>
      <c r="C37" s="117">
        <f t="shared" si="6"/>
        <v>573319532</v>
      </c>
      <c r="D37" s="117">
        <f t="shared" si="6"/>
        <v>26160648.93</v>
      </c>
      <c r="E37" s="117">
        <f t="shared" si="6"/>
        <v>599480180.9300001</v>
      </c>
      <c r="F37" s="117"/>
      <c r="G37" s="117">
        <f t="shared" si="7"/>
        <v>494771750.22</v>
      </c>
      <c r="H37" s="119">
        <f t="shared" si="8"/>
        <v>87.47932078639458</v>
      </c>
      <c r="I37" s="119">
        <f t="shared" si="9"/>
        <v>82.53346248285285</v>
      </c>
      <c r="J37" s="117">
        <f t="shared" si="10"/>
        <v>208705678.72</v>
      </c>
      <c r="K37" s="119">
        <f t="shared" si="11"/>
        <v>42.18221404661829</v>
      </c>
      <c r="L37" s="117">
        <f t="shared" si="12"/>
        <v>64588838.94</v>
      </c>
      <c r="M37" s="117">
        <f t="shared" si="13"/>
        <v>286066071.5</v>
      </c>
      <c r="N37" s="45"/>
      <c r="O37" s="45"/>
      <c r="P37" s="45"/>
      <c r="Q37" s="45"/>
      <c r="R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row>
    <row r="38" spans="1:132" s="2" customFormat="1" ht="18" customHeight="1">
      <c r="A38" s="116" t="s">
        <v>223</v>
      </c>
      <c r="B38" s="31" t="s">
        <v>224</v>
      </c>
      <c r="C38" s="117">
        <f t="shared" si="6"/>
        <v>24000</v>
      </c>
      <c r="D38" s="117">
        <f t="shared" si="6"/>
        <v>0</v>
      </c>
      <c r="E38" s="117">
        <f t="shared" si="6"/>
        <v>24000</v>
      </c>
      <c r="F38" s="117"/>
      <c r="G38" s="117">
        <f t="shared" si="7"/>
        <v>161710.53</v>
      </c>
      <c r="H38" s="119">
        <f t="shared" si="8"/>
        <v>0.028591622949608028</v>
      </c>
      <c r="I38" s="119">
        <f t="shared" si="9"/>
        <v>673.793875</v>
      </c>
      <c r="J38" s="117">
        <f t="shared" si="10"/>
        <v>75352.53</v>
      </c>
      <c r="K38" s="119">
        <f t="shared" si="11"/>
        <v>46.59716964628092</v>
      </c>
      <c r="L38" s="117">
        <f t="shared" si="12"/>
        <v>0</v>
      </c>
      <c r="M38" s="117">
        <f t="shared" si="13"/>
        <v>86358</v>
      </c>
      <c r="N38" s="45"/>
      <c r="O38" s="45"/>
      <c r="P38" s="45"/>
      <c r="Q38" s="45"/>
      <c r="R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row>
    <row r="39" spans="1:132" s="2" customFormat="1" ht="18" customHeight="1">
      <c r="A39" s="116" t="s">
        <v>208</v>
      </c>
      <c r="B39" s="31" t="s">
        <v>225</v>
      </c>
      <c r="C39" s="117">
        <f t="shared" si="6"/>
        <v>0</v>
      </c>
      <c r="D39" s="117">
        <f t="shared" si="6"/>
        <v>0</v>
      </c>
      <c r="E39" s="117">
        <f t="shared" si="6"/>
        <v>0</v>
      </c>
      <c r="F39" s="117"/>
      <c r="G39" s="117">
        <f t="shared" si="7"/>
        <v>0</v>
      </c>
      <c r="H39" s="119">
        <f t="shared" si="8"/>
        <v>0</v>
      </c>
      <c r="I39" s="119" t="str">
        <f t="shared" si="9"/>
        <v xml:space="preserve">    --</v>
      </c>
      <c r="J39" s="117">
        <f t="shared" si="10"/>
        <v>0</v>
      </c>
      <c r="K39" s="119" t="str">
        <f t="shared" si="11"/>
        <v xml:space="preserve">     --</v>
      </c>
      <c r="L39" s="117">
        <f t="shared" si="12"/>
        <v>0</v>
      </c>
      <c r="M39" s="117">
        <f t="shared" si="13"/>
        <v>0</v>
      </c>
      <c r="N39" s="45"/>
      <c r="O39" s="45"/>
      <c r="P39" s="45"/>
      <c r="Q39" s="45"/>
      <c r="R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row>
    <row r="40" spans="1:132" s="2" customFormat="1" ht="18" customHeight="1">
      <c r="A40" s="116" t="s">
        <v>210</v>
      </c>
      <c r="B40" s="31" t="s">
        <v>211</v>
      </c>
      <c r="C40" s="117">
        <f t="shared" si="6"/>
        <v>89893050</v>
      </c>
      <c r="D40" s="117">
        <f t="shared" si="6"/>
        <v>2649747</v>
      </c>
      <c r="E40" s="117">
        <f t="shared" si="6"/>
        <v>92542797</v>
      </c>
      <c r="F40" s="117"/>
      <c r="G40" s="117">
        <f t="shared" si="7"/>
        <v>63292542.17</v>
      </c>
      <c r="H40" s="119">
        <f t="shared" si="8"/>
        <v>11.190591616061155</v>
      </c>
      <c r="I40" s="119">
        <f t="shared" si="9"/>
        <v>68.39272663219808</v>
      </c>
      <c r="J40" s="117">
        <f t="shared" si="10"/>
        <v>58818085.52</v>
      </c>
      <c r="K40" s="119">
        <f t="shared" si="11"/>
        <v>92.93051519722202</v>
      </c>
      <c r="L40" s="117">
        <f t="shared" si="12"/>
        <v>1892065.44</v>
      </c>
      <c r="M40" s="117">
        <f t="shared" si="13"/>
        <v>4474456.65</v>
      </c>
      <c r="N40" s="45"/>
      <c r="O40" s="45"/>
      <c r="P40" s="45"/>
      <c r="Q40" s="45"/>
      <c r="R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row>
    <row r="41" spans="1:132" s="2" customFormat="1" ht="18" customHeight="1">
      <c r="A41" s="116" t="s">
        <v>212</v>
      </c>
      <c r="B41" s="31" t="s">
        <v>213</v>
      </c>
      <c r="C41" s="117">
        <f t="shared" si="6"/>
        <v>0</v>
      </c>
      <c r="D41" s="117">
        <f t="shared" si="6"/>
        <v>49959784.54</v>
      </c>
      <c r="E41" s="117">
        <f t="shared" si="6"/>
        <v>49959784.54</v>
      </c>
      <c r="F41" s="117"/>
      <c r="G41" s="117">
        <f t="shared" si="7"/>
        <v>0</v>
      </c>
      <c r="H41" s="119">
        <f t="shared" si="8"/>
        <v>0</v>
      </c>
      <c r="I41" s="119" t="str">
        <f t="shared" si="9"/>
        <v xml:space="preserve">    --</v>
      </c>
      <c r="J41" s="117">
        <f t="shared" si="10"/>
        <v>0</v>
      </c>
      <c r="K41" s="119" t="str">
        <f t="shared" si="11"/>
        <v xml:space="preserve">     --</v>
      </c>
      <c r="L41" s="117">
        <f t="shared" si="12"/>
        <v>0</v>
      </c>
      <c r="M41" s="117">
        <f t="shared" si="13"/>
        <v>0</v>
      </c>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row>
    <row r="42" spans="1:132" s="2" customFormat="1" ht="18" customHeight="1">
      <c r="A42" s="116" t="s">
        <v>214</v>
      </c>
      <c r="B42" s="31" t="s">
        <v>215</v>
      </c>
      <c r="C42" s="117">
        <f t="shared" si="6"/>
        <v>0</v>
      </c>
      <c r="D42" s="117">
        <f t="shared" si="6"/>
        <v>0</v>
      </c>
      <c r="E42" s="117">
        <f t="shared" si="6"/>
        <v>0</v>
      </c>
      <c r="F42" s="117"/>
      <c r="G42" s="117">
        <f t="shared" si="7"/>
        <v>0</v>
      </c>
      <c r="H42" s="119">
        <f t="shared" si="8"/>
        <v>0</v>
      </c>
      <c r="I42" s="119" t="str">
        <f t="shared" si="9"/>
        <v xml:space="preserve">    --</v>
      </c>
      <c r="J42" s="117">
        <f t="shared" si="10"/>
        <v>0</v>
      </c>
      <c r="K42" s="119" t="str">
        <f t="shared" si="11"/>
        <v xml:space="preserve">     --</v>
      </c>
      <c r="L42" s="117">
        <f t="shared" si="12"/>
        <v>0</v>
      </c>
      <c r="M42" s="117">
        <f t="shared" si="13"/>
        <v>0</v>
      </c>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row>
    <row r="43" spans="1:132" s="2" customFormat="1" ht="18" customHeight="1" thickBot="1">
      <c r="A43" s="250" t="s">
        <v>226</v>
      </c>
      <c r="B43" s="250"/>
      <c r="C43" s="120">
        <f>SUM(C34:C42)</f>
        <v>664592082</v>
      </c>
      <c r="D43" s="120">
        <f>SUM(D34:D42)</f>
        <v>79136377.82</v>
      </c>
      <c r="E43" s="120">
        <f>SUM(E34:E42)</f>
        <v>743728459.82</v>
      </c>
      <c r="F43" s="195"/>
      <c r="G43" s="120">
        <f>SUM(G34:G42)</f>
        <v>565587096.21</v>
      </c>
      <c r="H43" s="121">
        <f t="shared" si="8"/>
        <v>100</v>
      </c>
      <c r="I43" s="121">
        <f t="shared" si="9"/>
        <v>76.04752631718377</v>
      </c>
      <c r="J43" s="120">
        <f>SUM(J34:J42)</f>
        <v>273422009.21</v>
      </c>
      <c r="K43" s="121">
        <f t="shared" si="11"/>
        <v>48.34304230810803</v>
      </c>
      <c r="L43" s="120">
        <f>SUM(L34:L42)</f>
        <v>66695798.55</v>
      </c>
      <c r="M43" s="120">
        <f>SUM(M34:M42)</f>
        <v>292165087</v>
      </c>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row>
    <row r="44" spans="1:132" s="2" customFormat="1" ht="18" customHeight="1">
      <c r="A44" s="122" t="s">
        <v>271</v>
      </c>
      <c r="B44" s="122"/>
      <c r="C44" s="123"/>
      <c r="D44" s="123"/>
      <c r="E44" s="123"/>
      <c r="F44" s="123"/>
      <c r="G44" s="123"/>
      <c r="H44" s="125"/>
      <c r="I44" s="125"/>
      <c r="J44" s="123"/>
      <c r="K44" s="125"/>
      <c r="L44" s="125"/>
      <c r="M44" s="123"/>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row>
    <row r="45" spans="1:132" s="2" customFormat="1" ht="12.95" customHeight="1">
      <c r="A45" s="122"/>
      <c r="B45" s="122"/>
      <c r="C45" s="123"/>
      <c r="D45" s="123"/>
      <c r="E45" s="123"/>
      <c r="F45" s="123"/>
      <c r="G45" s="123"/>
      <c r="H45" s="125"/>
      <c r="I45" s="125"/>
      <c r="J45" s="123"/>
      <c r="K45" s="125"/>
      <c r="L45" s="125"/>
      <c r="M45" s="123"/>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row>
    <row r="46" spans="1:132" s="2" customFormat="1" ht="12.95" customHeight="1">
      <c r="A46" s="122"/>
      <c r="B46" s="122"/>
      <c r="C46" s="123"/>
      <c r="D46" s="123"/>
      <c r="E46" s="123"/>
      <c r="F46" s="123"/>
      <c r="G46" s="123"/>
      <c r="H46" s="125"/>
      <c r="I46" s="125"/>
      <c r="J46" s="123"/>
      <c r="K46" s="125"/>
      <c r="L46" s="125"/>
      <c r="M46" s="123"/>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row>
    <row r="47" spans="1:132" s="2" customFormat="1" ht="18" customHeight="1" thickBot="1">
      <c r="A47" s="45" t="s">
        <v>10</v>
      </c>
      <c r="B47" s="122"/>
      <c r="C47" s="123"/>
      <c r="D47" s="123"/>
      <c r="E47" s="123"/>
      <c r="F47" s="123"/>
      <c r="G47" s="196">
        <f>M1</f>
        <v>2016</v>
      </c>
      <c r="H47" s="125"/>
      <c r="I47" s="125"/>
      <c r="J47" s="123"/>
      <c r="K47" s="125"/>
      <c r="L47" s="125"/>
      <c r="M47" s="123"/>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row>
    <row r="48" spans="1:13" ht="33" customHeight="1">
      <c r="A48" s="253" t="s">
        <v>410</v>
      </c>
      <c r="B48" s="253"/>
      <c r="C48" s="253"/>
      <c r="D48" s="129"/>
      <c r="E48" s="129"/>
      <c r="F48" s="130"/>
      <c r="G48" s="129"/>
      <c r="H48" s="32"/>
      <c r="I48" s="32"/>
      <c r="J48" s="32"/>
      <c r="K48" s="32"/>
      <c r="L48" s="32"/>
      <c r="M48" s="32"/>
    </row>
    <row r="49" spans="1:13" ht="33" customHeight="1">
      <c r="A49" s="251"/>
      <c r="B49" s="251"/>
      <c r="C49" s="251"/>
      <c r="D49" s="132" t="s">
        <v>227</v>
      </c>
      <c r="E49" s="132" t="s">
        <v>228</v>
      </c>
      <c r="F49" s="31"/>
      <c r="G49" s="131" t="s">
        <v>229</v>
      </c>
      <c r="H49" s="32"/>
      <c r="I49" s="32"/>
      <c r="J49" s="32"/>
      <c r="K49" s="32"/>
      <c r="L49" s="32"/>
      <c r="M49" s="32"/>
    </row>
    <row r="50" spans="1:13" ht="18" customHeight="1">
      <c r="A50" s="257" t="s">
        <v>14</v>
      </c>
      <c r="B50" s="257"/>
      <c r="C50" s="257"/>
      <c r="D50" s="132" t="s">
        <v>230</v>
      </c>
      <c r="E50" s="132" t="s">
        <v>231</v>
      </c>
      <c r="F50" s="133" t="s">
        <v>232</v>
      </c>
      <c r="G50" s="132" t="s">
        <v>233</v>
      </c>
      <c r="H50" s="32"/>
      <c r="I50" s="32"/>
      <c r="J50" s="32"/>
      <c r="K50" s="32"/>
      <c r="L50" s="32"/>
      <c r="M50" s="32"/>
    </row>
    <row r="51" spans="1:13" ht="18" customHeight="1">
      <c r="A51" s="134" t="s">
        <v>234</v>
      </c>
      <c r="B51" s="109" t="s">
        <v>235</v>
      </c>
      <c r="C51" s="118"/>
      <c r="D51" s="118">
        <f aca="true" t="shared" si="14" ref="D51:E53">D155+D173</f>
        <v>502294554.03999996</v>
      </c>
      <c r="E51" s="118">
        <f t="shared" si="14"/>
        <v>320645616.52</v>
      </c>
      <c r="F51" s="118"/>
      <c r="G51" s="118">
        <f aca="true" t="shared" si="15" ref="G51:G57">D51-E51</f>
        <v>181648937.51999998</v>
      </c>
      <c r="H51" s="32"/>
      <c r="I51" s="32"/>
      <c r="J51" s="32"/>
      <c r="K51" s="32"/>
      <c r="L51" s="32"/>
      <c r="M51" s="32"/>
    </row>
    <row r="52" spans="1:13" ht="18" customHeight="1">
      <c r="A52" s="41" t="s">
        <v>236</v>
      </c>
      <c r="B52" s="31" t="s">
        <v>237</v>
      </c>
      <c r="C52" s="117"/>
      <c r="D52" s="117">
        <f t="shared" si="14"/>
        <v>63292542.17</v>
      </c>
      <c r="E52" s="117">
        <f t="shared" si="14"/>
        <v>53179910.01</v>
      </c>
      <c r="F52" s="117"/>
      <c r="G52" s="117">
        <f t="shared" si="15"/>
        <v>10112632.160000004</v>
      </c>
      <c r="H52" s="32"/>
      <c r="I52" s="32"/>
      <c r="J52" s="32"/>
      <c r="K52" s="32"/>
      <c r="L52" s="32"/>
      <c r="M52" s="32"/>
    </row>
    <row r="53" spans="1:13" ht="18" customHeight="1">
      <c r="A53" s="41" t="s">
        <v>238</v>
      </c>
      <c r="B53" s="31" t="s">
        <v>239</v>
      </c>
      <c r="C53" s="117"/>
      <c r="D53" s="117">
        <f t="shared" si="14"/>
        <v>3635448.67</v>
      </c>
      <c r="E53" s="117">
        <f t="shared" si="14"/>
        <v>3491917.36</v>
      </c>
      <c r="F53" s="117"/>
      <c r="G53" s="117">
        <f t="shared" si="15"/>
        <v>143531.31000000006</v>
      </c>
      <c r="H53" s="32"/>
      <c r="I53" s="32"/>
      <c r="J53" s="32"/>
      <c r="K53" s="32"/>
      <c r="L53" s="32"/>
      <c r="M53" s="32"/>
    </row>
    <row r="54" spans="1:13" ht="18" customHeight="1">
      <c r="A54" s="135" t="s">
        <v>240</v>
      </c>
      <c r="B54" s="135"/>
      <c r="C54" s="136"/>
      <c r="D54" s="136">
        <f>D51+D52+D53</f>
        <v>569222544.8799999</v>
      </c>
      <c r="E54" s="136">
        <f>E51+E52+E53</f>
        <v>377317443.89</v>
      </c>
      <c r="F54" s="117"/>
      <c r="G54" s="136">
        <f t="shared" si="15"/>
        <v>191905100.9899999</v>
      </c>
      <c r="H54" s="32"/>
      <c r="I54" s="32"/>
      <c r="J54" s="32"/>
      <c r="K54" s="32"/>
      <c r="L54" s="32"/>
      <c r="M54" s="32"/>
    </row>
    <row r="55" spans="1:13" ht="18" customHeight="1">
      <c r="A55" s="41" t="s">
        <v>241</v>
      </c>
      <c r="B55" s="31" t="s">
        <v>213</v>
      </c>
      <c r="C55" s="117"/>
      <c r="D55" s="117">
        <f>D159+D177</f>
        <v>0</v>
      </c>
      <c r="E55" s="117">
        <f>E159+E177</f>
        <v>0</v>
      </c>
      <c r="F55" s="117"/>
      <c r="G55" s="117">
        <f t="shared" si="15"/>
        <v>0</v>
      </c>
      <c r="H55" s="32"/>
      <c r="I55" s="32"/>
      <c r="J55" s="32"/>
      <c r="K55" s="32"/>
      <c r="L55" s="32"/>
      <c r="M55" s="32"/>
    </row>
    <row r="56" spans="1:13" ht="18" customHeight="1">
      <c r="A56" s="41" t="s">
        <v>242</v>
      </c>
      <c r="B56" s="31" t="s">
        <v>243</v>
      </c>
      <c r="C56" s="117"/>
      <c r="D56" s="117">
        <f>D160+D178</f>
        <v>0</v>
      </c>
      <c r="E56" s="117">
        <f>E160+E178</f>
        <v>0</v>
      </c>
      <c r="F56" s="117"/>
      <c r="G56" s="117">
        <f t="shared" si="15"/>
        <v>0</v>
      </c>
      <c r="H56" s="32"/>
      <c r="I56" s="32"/>
      <c r="J56" s="32"/>
      <c r="K56" s="32"/>
      <c r="L56" s="32"/>
      <c r="M56" s="32"/>
    </row>
    <row r="57" spans="1:13" ht="18" customHeight="1">
      <c r="A57" s="109" t="s">
        <v>244</v>
      </c>
      <c r="B57" s="109"/>
      <c r="C57" s="118"/>
      <c r="D57" s="118">
        <f>D55+D56</f>
        <v>0</v>
      </c>
      <c r="E57" s="118">
        <f>E55+E56</f>
        <v>0</v>
      </c>
      <c r="F57" s="117"/>
      <c r="G57" s="136">
        <f t="shared" si="15"/>
        <v>0</v>
      </c>
      <c r="H57" s="32"/>
      <c r="I57" s="32"/>
      <c r="J57" s="32"/>
      <c r="K57" s="32"/>
      <c r="L57" s="32"/>
      <c r="M57" s="32"/>
    </row>
    <row r="58" spans="1:13" ht="18" customHeight="1">
      <c r="A58" s="260" t="s">
        <v>437</v>
      </c>
      <c r="B58" s="260"/>
      <c r="C58" s="260"/>
      <c r="D58" s="137">
        <f>D54+D57</f>
        <v>569222544.8799999</v>
      </c>
      <c r="E58" s="137">
        <f>E54+E57</f>
        <v>377317443.89</v>
      </c>
      <c r="F58" s="117"/>
      <c r="G58" s="137">
        <f>G54+G57</f>
        <v>191905100.9899999</v>
      </c>
      <c r="H58" s="32"/>
      <c r="I58" s="32"/>
      <c r="J58" s="32"/>
      <c r="K58" s="32"/>
      <c r="L58" s="32"/>
      <c r="M58" s="32"/>
    </row>
    <row r="59" spans="1:13" ht="18" customHeight="1">
      <c r="A59" s="138" t="s">
        <v>246</v>
      </c>
      <c r="B59" s="31"/>
      <c r="C59" s="117"/>
      <c r="D59" s="117"/>
      <c r="E59" s="117"/>
      <c r="F59" s="117"/>
      <c r="G59" s="118"/>
      <c r="H59" s="32"/>
      <c r="I59" s="32"/>
      <c r="J59" s="32"/>
      <c r="K59" s="32"/>
      <c r="L59" s="32"/>
      <c r="M59" s="32"/>
    </row>
    <row r="60" spans="1:13" ht="18" customHeight="1">
      <c r="A60" s="142" t="s">
        <v>247</v>
      </c>
      <c r="B60" s="31"/>
      <c r="C60" s="117"/>
      <c r="D60" s="117"/>
      <c r="E60" s="117"/>
      <c r="F60" s="117">
        <f>F164+F182</f>
        <v>0</v>
      </c>
      <c r="G60" s="117"/>
      <c r="H60" s="32"/>
      <c r="I60" s="32"/>
      <c r="J60" s="32"/>
      <c r="K60" s="32"/>
      <c r="L60" s="32"/>
      <c r="M60" s="32"/>
    </row>
    <row r="61" spans="1:13" ht="18" customHeight="1">
      <c r="A61" s="142" t="s">
        <v>484</v>
      </c>
      <c r="B61" s="31"/>
      <c r="C61" s="117"/>
      <c r="D61" s="117"/>
      <c r="E61" s="117"/>
      <c r="F61" s="117">
        <f>F165+F183</f>
        <v>37235930.76</v>
      </c>
      <c r="G61" s="117"/>
      <c r="H61" s="32"/>
      <c r="I61" s="32"/>
      <c r="J61" s="32"/>
      <c r="K61" s="32"/>
      <c r="L61" s="32"/>
      <c r="M61" s="32"/>
    </row>
    <row r="62" spans="1:13" ht="18" customHeight="1">
      <c r="A62" s="142" t="s">
        <v>485</v>
      </c>
      <c r="B62" s="31"/>
      <c r="C62" s="117"/>
      <c r="D62" s="117"/>
      <c r="E62" s="117"/>
      <c r="F62" s="117">
        <f>F166+F184</f>
        <v>204837520.7</v>
      </c>
      <c r="G62" s="117"/>
      <c r="H62" s="32"/>
      <c r="I62" s="32"/>
      <c r="J62" s="32"/>
      <c r="K62" s="32"/>
      <c r="L62" s="32"/>
      <c r="M62" s="32"/>
    </row>
    <row r="63" spans="1:13" ht="18" customHeight="1">
      <c r="A63" s="260" t="s">
        <v>486</v>
      </c>
      <c r="B63" s="260"/>
      <c r="C63" s="260"/>
      <c r="D63" s="260"/>
      <c r="E63" s="260"/>
      <c r="F63" s="143">
        <f>F60+F61-F62</f>
        <v>-167601589.94</v>
      </c>
      <c r="G63" s="117"/>
      <c r="H63" s="32"/>
      <c r="I63" s="32"/>
      <c r="J63" s="32"/>
      <c r="K63" s="32"/>
      <c r="L63" s="32"/>
      <c r="M63" s="32"/>
    </row>
    <row r="64" spans="1:13" ht="18" customHeight="1" thickBot="1">
      <c r="A64" s="261" t="s">
        <v>248</v>
      </c>
      <c r="B64" s="261"/>
      <c r="C64" s="261"/>
      <c r="D64" s="261"/>
      <c r="E64" s="261"/>
      <c r="F64" s="261"/>
      <c r="G64" s="144">
        <f>G58+F63</f>
        <v>24303511.049999893</v>
      </c>
      <c r="H64" s="32"/>
      <c r="I64" s="32"/>
      <c r="J64" s="32"/>
      <c r="K64" s="32"/>
      <c r="L64" s="32"/>
      <c r="M64" s="32"/>
    </row>
    <row r="65" spans="1:7" ht="12.95" customHeight="1">
      <c r="A65" s="82"/>
      <c r="B65" s="82"/>
      <c r="C65" s="82"/>
      <c r="D65" s="82"/>
      <c r="E65" s="82"/>
      <c r="F65" s="82"/>
      <c r="G65" s="98"/>
    </row>
    <row r="66" spans="1:7" ht="12.95" customHeight="1">
      <c r="A66" s="82"/>
      <c r="B66" s="82"/>
      <c r="C66" s="82"/>
      <c r="D66" s="82"/>
      <c r="E66" s="82"/>
      <c r="F66" s="82"/>
      <c r="G66" s="98"/>
    </row>
    <row r="67" spans="1:132" s="2" customFormat="1" ht="21" customHeight="1">
      <c r="A67" s="97" t="s">
        <v>249</v>
      </c>
      <c r="B67" s="126"/>
      <c r="C67" s="98"/>
      <c r="D67" s="98"/>
      <c r="E67" s="98"/>
      <c r="F67" s="98"/>
      <c r="G67" s="98"/>
      <c r="H67" s="99"/>
      <c r="I67" s="99"/>
      <c r="J67" s="98"/>
      <c r="K67" s="99"/>
      <c r="L67" s="99"/>
      <c r="M67" s="98"/>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row>
    <row r="68" spans="1:132" s="2" customFormat="1" ht="12.95" customHeight="1">
      <c r="A68" s="97"/>
      <c r="B68" s="126"/>
      <c r="C68" s="98"/>
      <c r="D68" s="98"/>
      <c r="E68" s="98"/>
      <c r="F68" s="98"/>
      <c r="G68" s="98"/>
      <c r="H68" s="99"/>
      <c r="I68" s="99"/>
      <c r="J68" s="98"/>
      <c r="K68" s="99"/>
      <c r="L68" s="99"/>
      <c r="M68" s="98"/>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row>
    <row r="69" spans="1:132" s="2" customFormat="1" ht="18" customHeight="1" thickBot="1">
      <c r="A69" s="111"/>
      <c r="B69" s="126"/>
      <c r="C69" s="197">
        <f>M1</f>
        <v>2016</v>
      </c>
      <c r="D69" s="98"/>
      <c r="E69" s="98"/>
      <c r="F69" s="98"/>
      <c r="G69" s="197">
        <f>M1</f>
        <v>2016</v>
      </c>
      <c r="H69" s="99"/>
      <c r="I69" s="99"/>
      <c r="J69" s="98"/>
      <c r="K69" s="99"/>
      <c r="L69" s="99"/>
      <c r="M69" s="98"/>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row>
    <row r="70" spans="1:132" s="145" customFormat="1" ht="33" customHeight="1">
      <c r="A70" s="259" t="s">
        <v>250</v>
      </c>
      <c r="B70" s="259"/>
      <c r="C70" s="259"/>
      <c r="D70" s="123"/>
      <c r="E70" s="259" t="s">
        <v>458</v>
      </c>
      <c r="F70" s="259"/>
      <c r="G70" s="259"/>
      <c r="H70" s="125"/>
      <c r="I70" s="125"/>
      <c r="J70" s="123"/>
      <c r="K70" s="125"/>
      <c r="L70" s="125"/>
      <c r="M70" s="123"/>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row>
    <row r="71" spans="1:7" s="32" customFormat="1" ht="18" customHeight="1">
      <c r="A71" s="249" t="s">
        <v>433</v>
      </c>
      <c r="B71" s="249"/>
      <c r="C71" s="63">
        <f>IF(I25="    --","    --",I25/100)</f>
        <v>0.5026371287156223</v>
      </c>
      <c r="E71" s="31" t="s">
        <v>252</v>
      </c>
      <c r="F71" s="31"/>
      <c r="G71" s="64">
        <f>G43/M5</f>
        <v>114.03039217390113</v>
      </c>
    </row>
    <row r="72" spans="1:7" s="32" customFormat="1" ht="18" customHeight="1">
      <c r="A72" s="249" t="s">
        <v>434</v>
      </c>
      <c r="B72" s="249"/>
      <c r="C72" s="63">
        <f>IF(K25="    --","    --",K25/100)</f>
        <v>0.9050392562554148</v>
      </c>
      <c r="E72" s="31" t="s">
        <v>253</v>
      </c>
      <c r="F72" s="31"/>
      <c r="G72" s="63">
        <f>IF(SUM(G34:G38)=0,"    --",(G18+G24)/SUM(G34:G38))</f>
        <v>0.0007842886346894943</v>
      </c>
    </row>
    <row r="73" spans="1:10" s="32" customFormat="1" ht="18" customHeight="1">
      <c r="A73" s="249" t="s">
        <v>254</v>
      </c>
      <c r="B73" s="249"/>
      <c r="C73" s="64">
        <f>G25/M5</f>
        <v>75.36853595224807</v>
      </c>
      <c r="E73" s="31" t="s">
        <v>255</v>
      </c>
      <c r="F73" s="31"/>
      <c r="G73" s="64">
        <f>(G18+G24)/M5</f>
        <v>0.0794246878205666</v>
      </c>
      <c r="H73" s="31"/>
      <c r="I73" s="31"/>
      <c r="J73" s="31"/>
    </row>
    <row r="74" spans="1:10" s="32" customFormat="1" ht="18" customHeight="1">
      <c r="A74" s="249" t="s">
        <v>256</v>
      </c>
      <c r="B74" s="249"/>
      <c r="C74" s="64">
        <f>(G21+G22)/M5</f>
        <v>10.721825223469184</v>
      </c>
      <c r="E74" s="31" t="s">
        <v>257</v>
      </c>
      <c r="F74" s="31"/>
      <c r="G74" s="63">
        <f>G64/E25</f>
        <v>0.03267793701856796</v>
      </c>
      <c r="H74" s="31"/>
      <c r="I74" s="31"/>
      <c r="J74" s="31"/>
    </row>
    <row r="75" spans="1:10" s="32" customFormat="1" ht="18" customHeight="1">
      <c r="A75" s="249" t="s">
        <v>258</v>
      </c>
      <c r="B75" s="249"/>
      <c r="C75" s="63">
        <f>SUM(G21+G22)/G25</f>
        <v>0.14225863734784908</v>
      </c>
      <c r="E75" s="31" t="s">
        <v>259</v>
      </c>
      <c r="F75" s="31"/>
      <c r="G75" s="64">
        <f>(G34+G35+G36)/M5</f>
        <v>1.484100963957832</v>
      </c>
      <c r="H75" s="31"/>
      <c r="I75" s="31"/>
      <c r="J75" s="31"/>
    </row>
    <row r="76" spans="1:10" s="32" customFormat="1" ht="18" customHeight="1">
      <c r="A76" s="249" t="s">
        <v>260</v>
      </c>
      <c r="B76" s="249"/>
      <c r="C76" s="65" t="str">
        <f>(INT(L25/G25*365)&amp;" días")</f>
        <v>34 días</v>
      </c>
      <c r="D76" s="31"/>
      <c r="E76" s="31" t="s">
        <v>261</v>
      </c>
      <c r="F76" s="31"/>
      <c r="G76" s="64">
        <f>G54</f>
        <v>191905100.9899999</v>
      </c>
      <c r="H76" s="31"/>
      <c r="I76" s="31"/>
      <c r="J76" s="31"/>
    </row>
    <row r="77" spans="1:7" s="32" customFormat="1" ht="18" customHeight="1">
      <c r="A77" s="249" t="s">
        <v>435</v>
      </c>
      <c r="B77" s="249"/>
      <c r="C77" s="63">
        <f>IF(I43="    --","    --",I43/100)</f>
        <v>0.7604752631718377</v>
      </c>
      <c r="D77" s="31"/>
      <c r="E77" s="31" t="s">
        <v>262</v>
      </c>
      <c r="F77" s="31"/>
      <c r="G77" s="63">
        <f>IF(SUM(E34:E38)=0,"    --",SUM(E16:E20)/SUM(E34:E38))</f>
        <v>1.0791518368373314</v>
      </c>
    </row>
    <row r="78" spans="1:7" s="32" customFormat="1" ht="18" customHeight="1">
      <c r="A78" s="249" t="s">
        <v>436</v>
      </c>
      <c r="B78" s="249"/>
      <c r="C78" s="63">
        <f>IF(K43="    --","    --",K43/100)</f>
        <v>0.4834304230810803</v>
      </c>
      <c r="E78" s="31" t="s">
        <v>263</v>
      </c>
      <c r="F78" s="31"/>
      <c r="G78" s="63">
        <f>E16/E25</f>
        <v>0.1468844732765741</v>
      </c>
    </row>
    <row r="79" spans="1:7" s="32" customFormat="1" ht="18" customHeight="1">
      <c r="A79" s="249" t="s">
        <v>264</v>
      </c>
      <c r="B79" s="249"/>
      <c r="C79" s="63">
        <f>IF(G43=0,"    --",1-(G42/G43))</f>
        <v>1</v>
      </c>
      <c r="E79" s="31" t="s">
        <v>265</v>
      </c>
      <c r="F79" s="31"/>
      <c r="G79" s="63">
        <f>IF((E19+E22)=0,"    --",(E37+E40)/(E19+E22))</f>
        <v>1.2756166933292332</v>
      </c>
    </row>
    <row r="80" spans="1:7" s="32" customFormat="1" ht="18" customHeight="1">
      <c r="A80" s="249" t="s">
        <v>266</v>
      </c>
      <c r="B80" s="249"/>
      <c r="C80" s="65" t="str">
        <f>IF(G43=0,"    --",INT(M43/G43*365)&amp;" días")</f>
        <v>188 días</v>
      </c>
      <c r="E80" s="31" t="s">
        <v>267</v>
      </c>
      <c r="F80" s="31"/>
      <c r="G80" s="63">
        <f>IF((G18+G24)=0,"    --",((G34+G35+G36+G38)-(G16+G17+G18))/(G18+G24))</f>
        <v>-293.74094464361696</v>
      </c>
    </row>
    <row r="81" spans="1:7" s="32" customFormat="1" ht="18" customHeight="1" thickBot="1">
      <c r="A81" s="262" t="s">
        <v>268</v>
      </c>
      <c r="B81" s="262"/>
      <c r="C81" s="146">
        <f>G64/M5</f>
        <v>4.8999330338421325</v>
      </c>
      <c r="E81" s="67" t="s">
        <v>269</v>
      </c>
      <c r="F81" s="67"/>
      <c r="G81" s="68">
        <f>IF(G43=0,"    --",SUM(G34:G36)/G43)</f>
        <v>0.01301495974594664</v>
      </c>
    </row>
    <row r="82" ht="12.95" customHeight="1">
      <c r="A82" s="3"/>
    </row>
    <row r="83" s="32" customFormat="1" ht="18" customHeight="1">
      <c r="A83" s="31" t="s">
        <v>270</v>
      </c>
    </row>
    <row r="84" s="32" customFormat="1" ht="18" customHeight="1">
      <c r="A84" s="31"/>
    </row>
    <row r="85" ht="18" customHeight="1">
      <c r="A85" s="60" t="s">
        <v>459</v>
      </c>
    </row>
    <row r="86" ht="18" customHeight="1">
      <c r="A86" s="31" t="s">
        <v>457</v>
      </c>
    </row>
    <row r="87" ht="12.95" customHeight="1">
      <c r="A87" s="3"/>
    </row>
    <row r="88" ht="12.95" customHeight="1" hidden="1">
      <c r="A88" s="3"/>
    </row>
    <row r="89" ht="12.95" customHeight="1" hidden="1" thickBot="1">
      <c r="A89" s="3"/>
    </row>
    <row r="90" spans="1:10" ht="12.95" customHeight="1" hidden="1">
      <c r="A90" s="3"/>
      <c r="B90" s="241" t="s">
        <v>312</v>
      </c>
      <c r="C90" s="244" t="s">
        <v>273</v>
      </c>
      <c r="D90" s="245"/>
      <c r="E90" s="246"/>
      <c r="F90" s="247" t="s">
        <v>274</v>
      </c>
      <c r="G90" s="247" t="s">
        <v>275</v>
      </c>
      <c r="H90" s="247" t="s">
        <v>276</v>
      </c>
      <c r="I90" s="247" t="s">
        <v>277</v>
      </c>
      <c r="J90" s="239" t="s">
        <v>278</v>
      </c>
    </row>
    <row r="91" spans="1:10" ht="12.95" customHeight="1" hidden="1">
      <c r="A91" s="3"/>
      <c r="B91" s="242"/>
      <c r="C91" s="152" t="s">
        <v>279</v>
      </c>
      <c r="D91" s="152" t="s">
        <v>280</v>
      </c>
      <c r="E91" s="152" t="s">
        <v>281</v>
      </c>
      <c r="F91" s="248"/>
      <c r="G91" s="248"/>
      <c r="H91" s="248"/>
      <c r="I91" s="248"/>
      <c r="J91" s="240"/>
    </row>
    <row r="92" spans="1:10" ht="12.95" customHeight="1" hidden="1">
      <c r="A92" s="3"/>
      <c r="B92" s="243"/>
      <c r="C92" s="156" t="s">
        <v>282</v>
      </c>
      <c r="D92" s="156" t="s">
        <v>283</v>
      </c>
      <c r="E92" s="156" t="s">
        <v>284</v>
      </c>
      <c r="F92" s="157" t="s">
        <v>285</v>
      </c>
      <c r="G92" s="157" t="s">
        <v>286</v>
      </c>
      <c r="H92" s="157" t="s">
        <v>287</v>
      </c>
      <c r="I92" s="157" t="s">
        <v>288</v>
      </c>
      <c r="J92" s="158" t="s">
        <v>289</v>
      </c>
    </row>
    <row r="93" spans="1:10" ht="12.95" customHeight="1" hidden="1">
      <c r="A93" s="3"/>
      <c r="B93" s="159" t="s">
        <v>290</v>
      </c>
      <c r="C93" s="117">
        <f>'[1]5100'!D5+'[2]5100'!D5+'[3]5100'!D5+'[4]5100'!D5+'[5]5100'!D5+'[6]5100'!D5+'[7]5100'!D5</f>
        <v>109944720</v>
      </c>
      <c r="D93" s="117">
        <f>'[1]5100'!E5+'[2]5100'!E5+'[3]5100'!E5+'[4]5100'!E5+'[5]5100'!E5+'[6]5100'!E5+'[7]5100'!E5</f>
        <v>-702560.15</v>
      </c>
      <c r="E93" s="117">
        <f>'[1]5100'!F5+'[2]5100'!F5+'[3]5100'!F5+'[4]5100'!F5+'[5]5100'!F5+'[6]5100'!F5+'[7]5100'!F5</f>
        <v>109242159.85</v>
      </c>
      <c r="F93" s="117">
        <f>'[1]5100'!G5+'[2]5100'!G5+'[3]5100'!G5+'[4]5100'!G5+'[5]5100'!G5+'[6]5100'!G5+'[7]5100'!G5</f>
        <v>80874373.71000001</v>
      </c>
      <c r="G93" s="117">
        <f>'[1]5100'!H5+'[2]5100'!H5+'[3]5100'!H5+'[4]5100'!H5+'[5]5100'!H5+'[6]5100'!H5+'[7]5100'!H5</f>
        <v>80640172.08000001</v>
      </c>
      <c r="H93" s="117">
        <f>'[1]5100'!I5+'[2]5100'!I5+'[3]5100'!I5+'[4]5100'!I5+'[5]5100'!I5+'[6]5100'!I5+'[7]5100'!I5</f>
        <v>28601987.769999992</v>
      </c>
      <c r="I93" s="117">
        <f>'[1]5100'!J5+'[2]5100'!J5+'[3]5100'!J5+'[4]5100'!J5+'[5]5100'!J5+'[6]5100'!J5+'[7]5100'!J5</f>
        <v>80408496.5</v>
      </c>
      <c r="J93" s="117">
        <f>'[1]5100'!K5+'[2]5100'!K5+'[3]5100'!K5+'[4]5100'!K5+'[5]5100'!K5+'[6]5100'!K5+'[7]5100'!K5</f>
        <v>231675.5800000009</v>
      </c>
    </row>
    <row r="94" spans="1:10" ht="12.95" customHeight="1" hidden="1">
      <c r="A94" s="3"/>
      <c r="B94" s="161" t="s">
        <v>291</v>
      </c>
      <c r="C94" s="117">
        <f>'[1]5100'!D6+'[2]5100'!D6+'[3]5100'!D6+'[4]5100'!D6+'[5]5100'!D6+'[6]5100'!D6+'[7]5100'!D6</f>
        <v>56912510</v>
      </c>
      <c r="D94" s="117">
        <f>'[1]5100'!E6+'[2]5100'!E6+'[3]5100'!E6+'[4]5100'!E6+'[5]5100'!E6+'[6]5100'!E6+'[7]5100'!E6</f>
        <v>17610328.81</v>
      </c>
      <c r="E94" s="117">
        <f>'[1]5100'!F6+'[2]5100'!F6+'[3]5100'!F6+'[4]5100'!F6+'[5]5100'!F6+'[6]5100'!F6+'[7]5100'!F6</f>
        <v>74522838.81</v>
      </c>
      <c r="F94" s="117">
        <f>'[1]5100'!G6+'[2]5100'!G6+'[3]5100'!G6+'[4]5100'!G6+'[5]5100'!G6+'[6]5100'!G6+'[7]5100'!G6</f>
        <v>42517135.76</v>
      </c>
      <c r="G94" s="117">
        <f>'[1]5100'!H6+'[2]5100'!H6+'[3]5100'!H6+'[4]5100'!H6+'[5]5100'!H6+'[6]5100'!H6+'[7]5100'!H6</f>
        <v>42206144.09</v>
      </c>
      <c r="H94" s="117">
        <f>'[1]5100'!I6+'[2]5100'!I6+'[3]5100'!I6+'[4]5100'!I6+'[5]5100'!I6+'[6]5100'!I6+'[7]5100'!I6</f>
        <v>32316694.72</v>
      </c>
      <c r="I94" s="117">
        <f>'[1]5100'!J6+'[2]5100'!J6+'[3]5100'!J6+'[4]5100'!J6+'[5]5100'!J6+'[6]5100'!J6+'[7]5100'!J6</f>
        <v>38266607.18</v>
      </c>
      <c r="J94" s="117">
        <f>'[1]5100'!K6+'[2]5100'!K6+'[3]5100'!K6+'[4]5100'!K6+'[5]5100'!K6+'[6]5100'!K6+'[7]5100'!K6</f>
        <v>3939536.909999999</v>
      </c>
    </row>
    <row r="95" spans="1:10" ht="12.95" customHeight="1" hidden="1">
      <c r="A95" s="3"/>
      <c r="B95" s="161" t="s">
        <v>292</v>
      </c>
      <c r="C95" s="117">
        <f>'[1]5100'!D7+'[2]5100'!D7+'[3]5100'!D7+'[4]5100'!D7+'[5]5100'!D7+'[6]5100'!D7+'[7]5100'!D7</f>
        <v>280060</v>
      </c>
      <c r="D95" s="117">
        <f>'[1]5100'!E7+'[2]5100'!E7+'[3]5100'!E7+'[4]5100'!E7+'[5]5100'!E7+'[6]5100'!E7+'[7]5100'!E7</f>
        <v>288420</v>
      </c>
      <c r="E95" s="117">
        <f>'[1]5100'!F7+'[2]5100'!F7+'[3]5100'!F7+'[4]5100'!F7+'[5]5100'!F7+'[6]5100'!F7+'[7]5100'!F7</f>
        <v>568480</v>
      </c>
      <c r="F95" s="117">
        <f>'[1]5100'!G7+'[2]5100'!G7+'[3]5100'!G7+'[4]5100'!G7+'[5]5100'!G7+'[6]5100'!G7+'[7]5100'!G7</f>
        <v>393943.91000000003</v>
      </c>
      <c r="G95" s="117">
        <f>'[1]5100'!H7+'[2]5100'!H7+'[3]5100'!H7+'[4]5100'!H7+'[5]5100'!H7+'[6]5100'!H7+'[7]5100'!H7</f>
        <v>393943.91000000003</v>
      </c>
      <c r="H95" s="117">
        <f>'[1]5100'!I7+'[2]5100'!I7+'[3]5100'!I7+'[4]5100'!I7+'[5]5100'!I7+'[6]5100'!I7+'[7]5100'!I7</f>
        <v>174536.09</v>
      </c>
      <c r="I95" s="117">
        <f>'[1]5100'!J7+'[2]5100'!J7+'[3]5100'!J7+'[4]5100'!J7+'[5]5100'!J7+'[6]5100'!J7+'[7]5100'!J7</f>
        <v>295503.02</v>
      </c>
      <c r="J95" s="117">
        <f>'[1]5100'!K7+'[2]5100'!K7+'[3]5100'!K7+'[4]5100'!K7+'[5]5100'!K7+'[6]5100'!K7+'[7]5100'!K7</f>
        <v>98440.89</v>
      </c>
    </row>
    <row r="96" spans="1:10" ht="12.95" customHeight="1" hidden="1">
      <c r="A96" s="3"/>
      <c r="B96" s="161" t="s">
        <v>293</v>
      </c>
      <c r="C96" s="117">
        <f>'[1]5100'!D8+'[2]5100'!D8+'[3]5100'!D8+'[4]5100'!D8+'[5]5100'!D8+'[6]5100'!D8+'[7]5100'!D8</f>
        <v>407133720</v>
      </c>
      <c r="D96" s="117">
        <f>'[1]5100'!E8+'[2]5100'!E8+'[3]5100'!E8+'[4]5100'!E8+'[5]5100'!E8+'[6]5100'!E8+'[7]5100'!E8</f>
        <v>57346812.24</v>
      </c>
      <c r="E96" s="117">
        <f>'[1]5100'!F8+'[2]5100'!F8+'[3]5100'!F8+'[4]5100'!F8+'[5]5100'!F8+'[6]5100'!F8+'[7]5100'!F8</f>
        <v>464480532.24</v>
      </c>
      <c r="F96" s="117">
        <f>'[1]5100'!G8+'[2]5100'!G8+'[3]5100'!G8+'[4]5100'!G8+'[5]5100'!G8+'[6]5100'!G8+'[7]5100'!G8</f>
        <v>308419971.57</v>
      </c>
      <c r="G96" s="117">
        <f>'[1]5100'!H8+'[2]5100'!H8+'[3]5100'!H8+'[4]5100'!H8+'[5]5100'!H8+'[6]5100'!H8+'[7]5100'!H8</f>
        <v>197405356.44</v>
      </c>
      <c r="H96" s="117">
        <f>'[1]5100'!I8+'[2]5100'!I8+'[3]5100'!I8+'[4]5100'!I8+'[5]5100'!I8+'[6]5100'!I8+'[7]5100'!I8</f>
        <v>267075175.8</v>
      </c>
      <c r="I96" s="117">
        <f>'[1]5100'!J8+'[2]5100'!J8+'[3]5100'!J8+'[4]5100'!J8+'[5]5100'!J8+'[6]5100'!J8+'[7]5100'!J8</f>
        <v>167771243.85</v>
      </c>
      <c r="J96" s="117">
        <f>'[1]5100'!K8+'[2]5100'!K8+'[3]5100'!K8+'[4]5100'!K8+'[5]5100'!K8+'[6]5100'!K8+'[7]5100'!K8</f>
        <v>29634112.59000002</v>
      </c>
    </row>
    <row r="97" spans="1:10" ht="12.95" customHeight="1" hidden="1">
      <c r="A97" s="3"/>
      <c r="B97" s="161" t="s">
        <v>492</v>
      </c>
      <c r="C97" s="117">
        <f>'[1]5100'!D9+'[2]5100'!D9+'[3]5100'!D9+'[4]5100'!D9+'[5]5100'!D9+'[6]5100'!D9+'[7]5100'!D9</f>
        <v>0</v>
      </c>
      <c r="D97" s="117">
        <f>'[1]5100'!E9+'[2]5100'!E9+'[3]5100'!E9+'[4]5100'!E9+'[5]5100'!E9+'[6]5100'!E9+'[7]5100'!E9</f>
        <v>0</v>
      </c>
      <c r="E97" s="117">
        <f>'[1]5100'!F9+'[2]5100'!F9+'[3]5100'!F9+'[4]5100'!F9+'[5]5100'!F9+'[6]5100'!F9+'[7]5100'!F9</f>
        <v>0</v>
      </c>
      <c r="F97" s="117">
        <f>'[1]5100'!G9+'[2]5100'!G9+'[3]5100'!G9+'[4]5100'!G9+'[5]5100'!G9+'[6]5100'!G9+'[7]5100'!G9</f>
        <v>0</v>
      </c>
      <c r="G97" s="117">
        <f>'[1]5100'!H9+'[2]5100'!H9+'[3]5100'!H9+'[4]5100'!H9+'[5]5100'!H9+'[6]5100'!H9+'[7]5100'!H9</f>
        <v>0</v>
      </c>
      <c r="H97" s="117">
        <f>'[1]5100'!I9+'[2]5100'!I9+'[3]5100'!I9+'[4]5100'!I9+'[5]5100'!I9+'[6]5100'!I9+'[7]5100'!I9</f>
        <v>0</v>
      </c>
      <c r="I97" s="117">
        <f>'[1]5100'!J9+'[2]5100'!J9+'[3]5100'!J9+'[4]5100'!J9+'[5]5100'!J9+'[6]5100'!J9+'[7]5100'!J9</f>
        <v>0</v>
      </c>
      <c r="J97" s="117">
        <f>'[1]5100'!K9+'[2]5100'!K9+'[3]5100'!K9+'[4]5100'!K9+'[5]5100'!K9+'[6]5100'!K9+'[7]5100'!K9</f>
        <v>0</v>
      </c>
    </row>
    <row r="98" spans="1:10" ht="12.95" customHeight="1" hidden="1">
      <c r="A98" s="3"/>
      <c r="B98" s="161" t="s">
        <v>294</v>
      </c>
      <c r="C98" s="117">
        <f>'[1]5100'!D10+'[2]5100'!D10+'[3]5100'!D10+'[4]5100'!D10+'[5]5100'!D10+'[6]5100'!D10+'[7]5100'!D10</f>
        <v>12753500</v>
      </c>
      <c r="D98" s="117">
        <f>'[1]5100'!E10+'[2]5100'!E10+'[3]5100'!E10+'[4]5100'!E10+'[5]5100'!E10+'[6]5100'!E10+'[7]5100'!E10</f>
        <v>4140736.53</v>
      </c>
      <c r="E98" s="117">
        <f>'[1]5100'!F10+'[2]5100'!F10+'[3]5100'!F10+'[4]5100'!F10+'[5]5100'!F10+'[6]5100'!F10+'[7]5100'!F10</f>
        <v>16894236.53</v>
      </c>
      <c r="F98" s="117">
        <f>'[1]5100'!G10+'[2]5100'!G10+'[3]5100'!G10+'[4]5100'!G10+'[5]5100'!G10+'[6]5100'!G10+'[7]5100'!G10</f>
        <v>7007053.43</v>
      </c>
      <c r="G98" s="117">
        <f>'[1]5100'!H10+'[2]5100'!H10+'[3]5100'!H10+'[4]5100'!H10+'[5]5100'!H10+'[6]5100'!H10+'[7]5100'!H10</f>
        <v>6523490.109999999</v>
      </c>
      <c r="H98" s="117">
        <f>'[1]5100'!I10+'[2]5100'!I10+'[3]5100'!I10+'[4]5100'!I10+'[5]5100'!I10+'[6]5100'!I10+'[7]5100'!I10</f>
        <v>10370746.420000002</v>
      </c>
      <c r="I98" s="117">
        <f>'[1]5100'!J10+'[2]5100'!J10+'[3]5100'!J10+'[4]5100'!J10+'[5]5100'!J10+'[6]5100'!J10+'[7]5100'!J10</f>
        <v>5396661.96</v>
      </c>
      <c r="J98" s="117">
        <f>'[1]5100'!K10+'[2]5100'!K10+'[3]5100'!K10+'[4]5100'!K10+'[5]5100'!K10+'[6]5100'!K10+'[7]5100'!K10</f>
        <v>1126828.15</v>
      </c>
    </row>
    <row r="99" spans="1:10" ht="12.95" customHeight="1" hidden="1">
      <c r="A99" s="3"/>
      <c r="B99" s="161" t="s">
        <v>295</v>
      </c>
      <c r="C99" s="117">
        <f>'[1]5100'!D11+'[2]5100'!D11+'[3]5100'!D11+'[4]5100'!D11+'[5]5100'!D11+'[6]5100'!D11+'[7]5100'!D11</f>
        <v>77567550</v>
      </c>
      <c r="D99" s="117">
        <f>'[1]5100'!E11+'[2]5100'!E11+'[3]5100'!E11+'[4]5100'!E11+'[5]5100'!E11+'[6]5100'!E11+'[7]5100'!E11</f>
        <v>452640.39</v>
      </c>
      <c r="E99" s="117">
        <f>'[1]5100'!F11+'[2]5100'!F11+'[3]5100'!F11+'[4]5100'!F11+'[5]5100'!F11+'[6]5100'!F11+'[7]5100'!F11</f>
        <v>78020190.39</v>
      </c>
      <c r="F99" s="117">
        <f>'[1]5100'!G11+'[2]5100'!G11+'[3]5100'!G11+'[4]5100'!G11+'[5]5100'!G11+'[6]5100'!G11+'[7]5100'!G11</f>
        <v>46728599.82</v>
      </c>
      <c r="G99" s="117">
        <f>'[1]5100'!H11+'[2]5100'!H11+'[3]5100'!H11+'[4]5100'!H11+'[5]5100'!H11+'[6]5100'!H11+'[7]5100'!H11</f>
        <v>46656419.9</v>
      </c>
      <c r="H99" s="117">
        <f>'[1]5100'!I11+'[2]5100'!I11+'[3]5100'!I11+'[4]5100'!I11+'[5]5100'!I11+'[6]5100'!I11+'[7]5100'!I11</f>
        <v>31363770.490000002</v>
      </c>
      <c r="I99" s="117">
        <f>'[1]5100'!J11+'[2]5100'!J11+'[3]5100'!J11+'[4]5100'!J11+'[5]5100'!J11+'[6]5100'!J11+'[7]5100'!J11</f>
        <v>46188263.99</v>
      </c>
      <c r="J99" s="117">
        <f>'[1]5100'!K11+'[2]5100'!K11+'[3]5100'!K11+'[4]5100'!K11+'[5]5100'!K11+'[6]5100'!K11+'[7]5100'!K11</f>
        <v>468155.9099999964</v>
      </c>
    </row>
    <row r="100" spans="1:10" ht="12.95" customHeight="1" hidden="1">
      <c r="A100" s="3"/>
      <c r="B100" s="161" t="s">
        <v>296</v>
      </c>
      <c r="C100" s="117">
        <f>'[1]5100'!D12+'[2]5100'!D12+'[3]5100'!D12+'[4]5100'!D12+'[5]5100'!D12+'[6]5100'!D12+'[7]5100'!D12</f>
        <v>0</v>
      </c>
      <c r="D100" s="117">
        <f>'[1]5100'!E12+'[2]5100'!E12+'[3]5100'!E12+'[4]5100'!E12+'[5]5100'!E12+'[6]5100'!E12+'[7]5100'!E12</f>
        <v>0</v>
      </c>
      <c r="E100" s="117">
        <f>'[1]5100'!F12+'[2]5100'!F12+'[3]5100'!F12+'[4]5100'!F12+'[5]5100'!F12+'[6]5100'!F12+'[7]5100'!F12</f>
        <v>0</v>
      </c>
      <c r="F100" s="117">
        <f>'[1]5100'!G12+'[2]5100'!G12+'[3]5100'!G12+'[4]5100'!G12+'[5]5100'!G12+'[6]5100'!G12+'[7]5100'!G12</f>
        <v>0</v>
      </c>
      <c r="G100" s="117">
        <f>'[1]5100'!H12+'[2]5100'!H12+'[3]5100'!H12+'[4]5100'!H12+'[5]5100'!H12+'[6]5100'!H12+'[7]5100'!H12</f>
        <v>0</v>
      </c>
      <c r="H100" s="117">
        <f>'[1]5100'!I12+'[2]5100'!I12+'[3]5100'!I12+'[4]5100'!I12+'[5]5100'!I12+'[6]5100'!I12+'[7]5100'!I12</f>
        <v>0</v>
      </c>
      <c r="I100" s="117">
        <f>'[1]5100'!J12+'[2]5100'!J12+'[3]5100'!J12+'[4]5100'!J12+'[5]5100'!J12+'[6]5100'!J12+'[7]5100'!J12</f>
        <v>0</v>
      </c>
      <c r="J100" s="117">
        <f>'[1]5100'!K12+'[2]5100'!K12+'[3]5100'!K12+'[4]5100'!K12+'[5]5100'!K12+'[6]5100'!K12+'[7]5100'!K12</f>
        <v>0</v>
      </c>
    </row>
    <row r="101" spans="1:10" ht="12.95" customHeight="1" hidden="1">
      <c r="A101" s="3"/>
      <c r="B101" s="161" t="s">
        <v>297</v>
      </c>
      <c r="C101" s="117">
        <f>'[1]5100'!D13+'[2]5100'!D13+'[3]5100'!D13+'[4]5100'!D13+'[5]5100'!D13+'[6]5100'!D13+'[7]5100'!D13</f>
        <v>0</v>
      </c>
      <c r="D101" s="117">
        <f>'[1]5100'!E13+'[2]5100'!E13+'[3]5100'!E13+'[4]5100'!E13+'[5]5100'!E13+'[6]5100'!E13+'[7]5100'!E13</f>
        <v>0</v>
      </c>
      <c r="E101" s="117">
        <f>'[1]5100'!F13+'[2]5100'!F13+'[3]5100'!F13+'[4]5100'!F13+'[5]5100'!F13+'[6]5100'!F13+'[7]5100'!F13</f>
        <v>0</v>
      </c>
      <c r="F101" s="117">
        <f>'[1]5100'!G13+'[2]5100'!G13+'[3]5100'!G13+'[4]5100'!G13+'[5]5100'!G13+'[6]5100'!G13+'[7]5100'!G13</f>
        <v>0</v>
      </c>
      <c r="G101" s="117">
        <f>'[1]5100'!H13+'[2]5100'!H13+'[3]5100'!H13+'[4]5100'!H13+'[5]5100'!H13+'[6]5100'!H13+'[7]5100'!H13</f>
        <v>0</v>
      </c>
      <c r="H101" s="117">
        <f>'[1]5100'!I13+'[2]5100'!I13+'[3]5100'!I13+'[4]5100'!I13+'[5]5100'!I13+'[6]5100'!I13+'[7]5100'!I13</f>
        <v>0</v>
      </c>
      <c r="I101" s="117">
        <f>'[1]5100'!J13+'[2]5100'!J13+'[3]5100'!J13+'[4]5100'!J13+'[5]5100'!J13+'[6]5100'!J13+'[7]5100'!J13</f>
        <v>0</v>
      </c>
      <c r="J101" s="117">
        <f>'[1]5100'!K13+'[2]5100'!K13+'[3]5100'!K13+'[4]5100'!K13+'[5]5100'!K13+'[6]5100'!K13+'[7]5100'!K13</f>
        <v>0</v>
      </c>
    </row>
    <row r="102" spans="1:10" ht="12.95" customHeight="1" hidden="1" thickBot="1">
      <c r="A102" s="3"/>
      <c r="B102" s="162" t="s">
        <v>298</v>
      </c>
      <c r="C102" s="163">
        <f aca="true" t="shared" si="16" ref="C102:J102">SUM(C93:C101)</f>
        <v>664592060</v>
      </c>
      <c r="D102" s="163">
        <f t="shared" si="16"/>
        <v>79136377.82000001</v>
      </c>
      <c r="E102" s="163">
        <f t="shared" si="16"/>
        <v>743728437.8199999</v>
      </c>
      <c r="F102" s="163">
        <f t="shared" si="16"/>
        <v>485941078.2</v>
      </c>
      <c r="G102" s="163">
        <f t="shared" si="16"/>
        <v>373825526.53</v>
      </c>
      <c r="H102" s="163">
        <f t="shared" si="16"/>
        <v>369902911.29</v>
      </c>
      <c r="I102" s="163">
        <f t="shared" si="16"/>
        <v>338326776.5</v>
      </c>
      <c r="J102" s="164">
        <f t="shared" si="16"/>
        <v>35498750.030000016</v>
      </c>
    </row>
    <row r="103" ht="12.95" customHeight="1" hidden="1">
      <c r="A103" s="3"/>
    </row>
    <row r="104" ht="12.95" customHeight="1" hidden="1" thickBot="1">
      <c r="A104" s="3"/>
    </row>
    <row r="105" spans="1:9" ht="12.95" customHeight="1" hidden="1">
      <c r="A105" s="3"/>
      <c r="B105" s="148" t="s">
        <v>313</v>
      </c>
      <c r="C105" s="169" t="s">
        <v>299</v>
      </c>
      <c r="D105" s="170"/>
      <c r="E105" s="171"/>
      <c r="F105" s="149" t="s">
        <v>300</v>
      </c>
      <c r="G105" s="149" t="s">
        <v>301</v>
      </c>
      <c r="H105" s="149" t="s">
        <v>302</v>
      </c>
      <c r="I105" s="150" t="s">
        <v>303</v>
      </c>
    </row>
    <row r="106" spans="1:9" ht="12.95" customHeight="1" hidden="1">
      <c r="A106" s="3"/>
      <c r="B106" s="151"/>
      <c r="C106" s="152" t="s">
        <v>279</v>
      </c>
      <c r="D106" s="152" t="s">
        <v>280</v>
      </c>
      <c r="E106" s="152" t="s">
        <v>281</v>
      </c>
      <c r="F106" s="153"/>
      <c r="G106" s="153"/>
      <c r="H106" s="153"/>
      <c r="I106" s="154"/>
    </row>
    <row r="107" spans="1:9" ht="12.95" customHeight="1" hidden="1">
      <c r="A107" s="3"/>
      <c r="B107" s="155"/>
      <c r="C107" s="156" t="s">
        <v>282</v>
      </c>
      <c r="D107" s="156" t="s">
        <v>283</v>
      </c>
      <c r="E107" s="156" t="s">
        <v>284</v>
      </c>
      <c r="F107" s="157" t="s">
        <v>286</v>
      </c>
      <c r="G107" s="157" t="s">
        <v>285</v>
      </c>
      <c r="H107" s="157" t="s">
        <v>287</v>
      </c>
      <c r="I107" s="158" t="s">
        <v>288</v>
      </c>
    </row>
    <row r="108" spans="1:9" ht="12.95" customHeight="1" hidden="1">
      <c r="A108" s="3"/>
      <c r="B108" s="159" t="s">
        <v>304</v>
      </c>
      <c r="C108" s="117">
        <f>'[1]5100'!D20+'[2]5100'!D20+'[3]5100'!D20+'[4]5100'!D20+'[5]5100'!D20+'[6]5100'!D20+'[7]5100'!D20</f>
        <v>0</v>
      </c>
      <c r="D108" s="117">
        <f>'[1]5100'!E20+'[2]5100'!E20+'[3]5100'!E20+'[4]5100'!E20+'[5]5100'!E20+'[6]5100'!E20+'[7]5100'!E20</f>
        <v>0</v>
      </c>
      <c r="E108" s="117">
        <f>'[1]5100'!F20+'[2]5100'!F20+'[3]5100'!F20+'[4]5100'!F20+'[5]5100'!F20+'[6]5100'!F20+'[7]5100'!F20</f>
        <v>0</v>
      </c>
      <c r="F108" s="117">
        <f>'[1]5100'!G20+'[2]5100'!G20+'[3]5100'!G20+'[4]5100'!G20+'[5]5100'!G20+'[6]5100'!G20+'[7]5100'!G20</f>
        <v>135615.06</v>
      </c>
      <c r="G108" s="117">
        <f>'[1]5100'!H20+'[2]5100'!H20+'[3]5100'!H20+'[4]5100'!H20+'[5]5100'!H20+'[6]5100'!H20+'[7]5100'!H20</f>
        <v>135615.06</v>
      </c>
      <c r="H108" s="117">
        <f>'[1]5100'!I20+'[2]5100'!I20+'[3]5100'!I20+'[4]5100'!I20+'[5]5100'!I20+'[6]5100'!I20+'[7]5100'!I20</f>
        <v>0</v>
      </c>
      <c r="I108" s="117">
        <f>'[1]5100'!J20+'[2]5100'!J20+'[3]5100'!J20+'[4]5100'!J20+'[5]5100'!J20+'[6]5100'!J20+'[7]5100'!J20</f>
        <v>0</v>
      </c>
    </row>
    <row r="109" spans="1:9" ht="12.95" customHeight="1" hidden="1">
      <c r="A109" s="3"/>
      <c r="B109" s="161" t="s">
        <v>305</v>
      </c>
      <c r="C109" s="117">
        <f>'[1]5100'!D21+'[2]5100'!D21+'[3]5100'!D21+'[4]5100'!D21+'[5]5100'!D21+'[6]5100'!D21+'[7]5100'!D21</f>
        <v>0</v>
      </c>
      <c r="D109" s="117">
        <f>'[1]5100'!E21+'[2]5100'!E21+'[3]5100'!E21+'[4]5100'!E21+'[5]5100'!E21+'[6]5100'!E21+'[7]5100'!E21</f>
        <v>0</v>
      </c>
      <c r="E109" s="117">
        <f>'[1]5100'!F21+'[2]5100'!F21+'[3]5100'!F21+'[4]5100'!F21+'[5]5100'!F21+'[6]5100'!F21+'[7]5100'!F21</f>
        <v>0</v>
      </c>
      <c r="F109" s="117">
        <f>'[1]5100'!G21+'[2]5100'!G21+'[3]5100'!G21+'[4]5100'!G21+'[5]5100'!G21+'[6]5100'!G21+'[7]5100'!G21</f>
        <v>0</v>
      </c>
      <c r="G109" s="117">
        <f>'[1]5100'!H21+'[2]5100'!H21+'[3]5100'!H21+'[4]5100'!H21+'[5]5100'!H21+'[6]5100'!H21+'[7]5100'!H21</f>
        <v>0</v>
      </c>
      <c r="H109" s="117">
        <f>'[1]5100'!I21+'[2]5100'!I21+'[3]5100'!I21+'[4]5100'!I21+'[5]5100'!I21+'[6]5100'!I21+'[7]5100'!I21</f>
        <v>0</v>
      </c>
      <c r="I109" s="117">
        <f>'[1]5100'!J21+'[2]5100'!J21+'[3]5100'!J21+'[4]5100'!J21+'[5]5100'!J21+'[6]5100'!J21+'[7]5100'!J21</f>
        <v>0</v>
      </c>
    </row>
    <row r="110" spans="1:9" ht="12.95" customHeight="1" hidden="1">
      <c r="A110" s="3"/>
      <c r="B110" s="161" t="s">
        <v>306</v>
      </c>
      <c r="C110" s="117">
        <f>'[1]5100'!D22+'[2]5100'!D22+'[3]5100'!D22+'[4]5100'!D22+'[5]5100'!D22+'[6]5100'!D22+'[7]5100'!D22</f>
        <v>1355500</v>
      </c>
      <c r="D110" s="117">
        <f>'[1]5100'!E22+'[2]5100'!E22+'[3]5100'!E22+'[4]5100'!E22+'[5]5100'!E22+'[6]5100'!E22+'[7]5100'!E22</f>
        <v>366197.35</v>
      </c>
      <c r="E110" s="117">
        <f>'[1]5100'!F22+'[2]5100'!F22+'[3]5100'!F22+'[4]5100'!F22+'[5]5100'!F22+'[6]5100'!F22+'[7]5100'!F22</f>
        <v>1721697.35</v>
      </c>
      <c r="F110" s="117">
        <f>'[1]5100'!G22+'[2]5100'!G22+'[3]5100'!G22+'[4]5100'!G22+'[5]5100'!G22+'[6]5100'!G22+'[7]5100'!G22</f>
        <v>7225478.23</v>
      </c>
      <c r="G110" s="117">
        <f>'[1]5100'!H22+'[2]5100'!H22+'[3]5100'!H22+'[4]5100'!H22+'[5]5100'!H22+'[6]5100'!H22+'[7]5100'!H22</f>
        <v>5687277.38</v>
      </c>
      <c r="H110" s="117">
        <f>'[1]5100'!I22+'[2]5100'!I22+'[3]5100'!I22+'[4]5100'!I22+'[5]5100'!I22+'[6]5100'!I22+'[7]5100'!I22</f>
        <v>214894.17</v>
      </c>
      <c r="I110" s="117">
        <f>'[1]5100'!J22+'[2]5100'!J22+'[3]5100'!J22+'[4]5100'!J22+'[5]5100'!J22+'[6]5100'!J22+'[7]5100'!J22</f>
        <v>1538200.85</v>
      </c>
    </row>
    <row r="111" spans="1:9" ht="12.95" customHeight="1" hidden="1">
      <c r="A111" s="3"/>
      <c r="B111" s="161" t="s">
        <v>293</v>
      </c>
      <c r="C111" s="117">
        <f>'[1]5100'!D23+'[2]5100'!D23+'[3]5100'!D23+'[4]5100'!D23+'[5]5100'!D23+'[6]5100'!D23+'[7]5100'!D23</f>
        <v>573319532</v>
      </c>
      <c r="D111" s="117">
        <f>'[1]5100'!E23+'[2]5100'!E23+'[3]5100'!E23+'[4]5100'!E23+'[5]5100'!E23+'[6]5100'!E23+'[7]5100'!E23</f>
        <v>26160648.93</v>
      </c>
      <c r="E111" s="117">
        <f>'[1]5100'!F23+'[2]5100'!F23+'[3]5100'!F23+'[4]5100'!F23+'[5]5100'!F23+'[6]5100'!F23+'[7]5100'!F23</f>
        <v>599480180.9300001</v>
      </c>
      <c r="F111" s="117">
        <f>'[1]5100'!G23+'[2]5100'!G23+'[3]5100'!G23+'[4]5100'!G23+'[5]5100'!G23+'[6]5100'!G23+'[7]5100'!G23</f>
        <v>494771750.22</v>
      </c>
      <c r="G111" s="117">
        <f>'[1]5100'!H23+'[2]5100'!H23+'[3]5100'!H23+'[4]5100'!H23+'[5]5100'!H23+'[6]5100'!H23+'[7]5100'!H23</f>
        <v>208705678.72</v>
      </c>
      <c r="H111" s="117">
        <f>'[1]5100'!I23+'[2]5100'!I23+'[3]5100'!I23+'[4]5100'!I23+'[5]5100'!I23+'[6]5100'!I23+'[7]5100'!I23</f>
        <v>64588838.94</v>
      </c>
      <c r="I111" s="117">
        <f>'[1]5100'!J23+'[2]5100'!J23+'[3]5100'!J23+'[4]5100'!J23+'[5]5100'!J23+'[6]5100'!J23+'[7]5100'!J23</f>
        <v>286066071.5</v>
      </c>
    </row>
    <row r="112" spans="1:9" ht="12.95" customHeight="1" hidden="1">
      <c r="A112" s="3"/>
      <c r="B112" s="161" t="s">
        <v>307</v>
      </c>
      <c r="C112" s="117">
        <f>'[1]5100'!D24+'[2]5100'!D24+'[3]5100'!D24+'[4]5100'!D24+'[5]5100'!D24+'[6]5100'!D24+'[7]5100'!D24</f>
        <v>24000</v>
      </c>
      <c r="D112" s="117">
        <f>'[1]5100'!E24+'[2]5100'!E24+'[3]5100'!E24+'[4]5100'!E24+'[5]5100'!E24+'[6]5100'!E24+'[7]5100'!E24</f>
        <v>0</v>
      </c>
      <c r="E112" s="117">
        <f>'[1]5100'!F24+'[2]5100'!F24+'[3]5100'!F24+'[4]5100'!F24+'[5]5100'!F24+'[6]5100'!F24+'[7]5100'!F24</f>
        <v>24000</v>
      </c>
      <c r="F112" s="117">
        <f>'[1]5100'!G24+'[2]5100'!G24+'[3]5100'!G24+'[4]5100'!G24+'[5]5100'!G24+'[6]5100'!G24+'[7]5100'!G24</f>
        <v>161710.53</v>
      </c>
      <c r="G112" s="117">
        <f>'[1]5100'!H24+'[2]5100'!H24+'[3]5100'!H24+'[4]5100'!H24+'[5]5100'!H24+'[6]5100'!H24+'[7]5100'!H24</f>
        <v>75352.53</v>
      </c>
      <c r="H112" s="117">
        <f>'[1]5100'!I24+'[2]5100'!I24+'[3]5100'!I24+'[4]5100'!I24+'[5]5100'!I24+'[6]5100'!I24+'[7]5100'!I24</f>
        <v>0</v>
      </c>
      <c r="I112" s="117">
        <f>'[1]5100'!J24+'[2]5100'!J24+'[3]5100'!J24+'[4]5100'!J24+'[5]5100'!J24+'[6]5100'!J24+'[7]5100'!J24</f>
        <v>86358</v>
      </c>
    </row>
    <row r="113" spans="1:9" ht="12.95" customHeight="1" hidden="1">
      <c r="A113" s="3"/>
      <c r="B113" s="161" t="s">
        <v>308</v>
      </c>
      <c r="C113" s="117">
        <f>'[1]5100'!D25+'[2]5100'!D25+'[3]5100'!D25+'[4]5100'!D25+'[5]5100'!D25+'[6]5100'!D25+'[7]5100'!D25</f>
        <v>0</v>
      </c>
      <c r="D113" s="117">
        <f>'[1]5100'!E25+'[2]5100'!E25+'[3]5100'!E25+'[4]5100'!E25+'[5]5100'!E25+'[6]5100'!E25+'[7]5100'!E25</f>
        <v>0</v>
      </c>
      <c r="E113" s="117">
        <f>'[1]5100'!F25+'[2]5100'!F25+'[3]5100'!F25+'[4]5100'!F25+'[5]5100'!F25+'[6]5100'!F25+'[7]5100'!F25</f>
        <v>0</v>
      </c>
      <c r="F113" s="117">
        <f>'[1]5100'!G25+'[2]5100'!G25+'[3]5100'!G25+'[4]5100'!G25+'[5]5100'!G25+'[6]5100'!G25+'[7]5100'!G25</f>
        <v>0</v>
      </c>
      <c r="G113" s="117">
        <f>'[1]5100'!H25+'[2]5100'!H25+'[3]5100'!H25+'[4]5100'!H25+'[5]5100'!H25+'[6]5100'!H25+'[7]5100'!H25</f>
        <v>0</v>
      </c>
      <c r="H113" s="117">
        <f>'[1]5100'!I25+'[2]5100'!I25+'[3]5100'!I25+'[4]5100'!I25+'[5]5100'!I25+'[6]5100'!I25+'[7]5100'!I25</f>
        <v>0</v>
      </c>
      <c r="I113" s="117">
        <f>'[1]5100'!J25+'[2]5100'!J25+'[3]5100'!J25+'[4]5100'!J25+'[5]5100'!J25+'[6]5100'!J25+'[7]5100'!J25</f>
        <v>0</v>
      </c>
    </row>
    <row r="114" spans="1:9" ht="12.95" customHeight="1" hidden="1">
      <c r="A114" s="3"/>
      <c r="B114" s="161" t="s">
        <v>295</v>
      </c>
      <c r="C114" s="117">
        <f>'[1]5100'!D26+'[2]5100'!D26+'[3]5100'!D26+'[4]5100'!D26+'[5]5100'!D26+'[6]5100'!D26+'[7]5100'!D26</f>
        <v>89893050</v>
      </c>
      <c r="D114" s="117">
        <f>'[1]5100'!E26+'[2]5100'!E26+'[3]5100'!E26+'[4]5100'!E26+'[5]5100'!E26+'[6]5100'!E26+'[7]5100'!E26</f>
        <v>2649747</v>
      </c>
      <c r="E114" s="117">
        <f>'[1]5100'!F26+'[2]5100'!F26+'[3]5100'!F26+'[4]5100'!F26+'[5]5100'!F26+'[6]5100'!F26+'[7]5100'!F26</f>
        <v>92542797</v>
      </c>
      <c r="F114" s="117">
        <f>'[1]5100'!G26+'[2]5100'!G26+'[3]5100'!G26+'[4]5100'!G26+'[5]5100'!G26+'[6]5100'!G26+'[7]5100'!G26</f>
        <v>63292542.17</v>
      </c>
      <c r="G114" s="117">
        <f>'[1]5100'!H26+'[2]5100'!H26+'[3]5100'!H26+'[4]5100'!H26+'[5]5100'!H26+'[6]5100'!H26+'[7]5100'!H26</f>
        <v>58818085.52</v>
      </c>
      <c r="H114" s="117">
        <f>'[1]5100'!I26+'[2]5100'!I26+'[3]5100'!I26+'[4]5100'!I26+'[5]5100'!I26+'[6]5100'!I26+'[7]5100'!I26</f>
        <v>1892065.44</v>
      </c>
      <c r="I114" s="117">
        <f>'[1]5100'!J26+'[2]5100'!J26+'[3]5100'!J26+'[4]5100'!J26+'[5]5100'!J26+'[6]5100'!J26+'[7]5100'!J26</f>
        <v>4474456.65</v>
      </c>
    </row>
    <row r="115" spans="1:9" ht="12.95" customHeight="1" hidden="1">
      <c r="A115" s="3"/>
      <c r="B115" s="161" t="s">
        <v>296</v>
      </c>
      <c r="C115" s="117">
        <f>'[1]5100'!D27+'[2]5100'!D27+'[3]5100'!D27+'[4]5100'!D27+'[5]5100'!D27+'[6]5100'!D27+'[7]5100'!D27</f>
        <v>0</v>
      </c>
      <c r="D115" s="117">
        <f>'[1]5100'!E27+'[2]5100'!E27+'[3]5100'!E27+'[4]5100'!E27+'[5]5100'!E27+'[6]5100'!E27+'[7]5100'!E27</f>
        <v>49959784.54</v>
      </c>
      <c r="E115" s="117">
        <f>'[1]5100'!F27+'[2]5100'!F27+'[3]5100'!F27+'[4]5100'!F27+'[5]5100'!F27+'[6]5100'!F27+'[7]5100'!F27</f>
        <v>49959784.54</v>
      </c>
      <c r="F115" s="117">
        <f>'[1]5100'!G27+'[2]5100'!G27+'[3]5100'!G27+'[4]5100'!G27+'[5]5100'!G27+'[6]5100'!G27+'[7]5100'!G27</f>
        <v>0</v>
      </c>
      <c r="G115" s="117">
        <f>'[1]5100'!H27+'[2]5100'!H27+'[3]5100'!H27+'[4]5100'!H27+'[5]5100'!H27+'[6]5100'!H27+'[7]5100'!H27</f>
        <v>0</v>
      </c>
      <c r="H115" s="117">
        <f>'[1]5100'!I27+'[2]5100'!I27+'[3]5100'!I27+'[4]5100'!I27+'[5]5100'!I27+'[6]5100'!I27+'[7]5100'!I27</f>
        <v>0</v>
      </c>
      <c r="I115" s="117">
        <f>'[1]5100'!J27+'[2]5100'!J27+'[3]5100'!J27+'[4]5100'!J27+'[5]5100'!J27+'[6]5100'!J27+'[7]5100'!J27</f>
        <v>0</v>
      </c>
    </row>
    <row r="116" spans="1:9" ht="12.95" customHeight="1" hidden="1">
      <c r="A116" s="3"/>
      <c r="B116" s="165" t="s">
        <v>297</v>
      </c>
      <c r="C116" s="117">
        <f>'[1]5100'!D28+'[2]5100'!D28+'[3]5100'!D28+'[4]5100'!D28+'[5]5100'!D28+'[6]5100'!D28+'[7]5100'!D28</f>
        <v>0</v>
      </c>
      <c r="D116" s="117">
        <f>'[1]5100'!E28+'[2]5100'!E28+'[3]5100'!E28+'[4]5100'!E28+'[5]5100'!E28+'[6]5100'!E28+'[7]5100'!E28</f>
        <v>0</v>
      </c>
      <c r="E116" s="117">
        <f>'[1]5100'!F28+'[2]5100'!F28+'[3]5100'!F28+'[4]5100'!F28+'[5]5100'!F28+'[6]5100'!F28+'[7]5100'!F28</f>
        <v>0</v>
      </c>
      <c r="F116" s="117">
        <f>'[1]5100'!G28+'[2]5100'!G28+'[3]5100'!G28+'[4]5100'!G28+'[5]5100'!G28+'[6]5100'!G28+'[7]5100'!G28</f>
        <v>0</v>
      </c>
      <c r="G116" s="117">
        <f>'[1]5100'!H28+'[2]5100'!H28+'[3]5100'!H28+'[4]5100'!H28+'[5]5100'!H28+'[6]5100'!H28+'[7]5100'!H28</f>
        <v>0</v>
      </c>
      <c r="H116" s="117">
        <f>'[1]5100'!I28+'[2]5100'!I28+'[3]5100'!I28+'[4]5100'!I28+'[5]5100'!I28+'[6]5100'!I28+'[7]5100'!I28</f>
        <v>0</v>
      </c>
      <c r="I116" s="117">
        <f>'[1]5100'!J28+'[2]5100'!J28+'[3]5100'!J28+'[4]5100'!J28+'[5]5100'!J28+'[6]5100'!J28+'[7]5100'!J28</f>
        <v>0</v>
      </c>
    </row>
    <row r="117" spans="1:9" ht="12.95" customHeight="1" hidden="1" thickBot="1">
      <c r="A117" s="3"/>
      <c r="B117" s="162" t="s">
        <v>309</v>
      </c>
      <c r="C117" s="163">
        <f aca="true" t="shared" si="17" ref="C117:I117">SUM(C108:C116)</f>
        <v>664592082</v>
      </c>
      <c r="D117" s="163">
        <f t="shared" si="17"/>
        <v>79136377.82</v>
      </c>
      <c r="E117" s="163">
        <f t="shared" si="17"/>
        <v>743728459.82</v>
      </c>
      <c r="F117" s="163">
        <f t="shared" si="17"/>
        <v>565587096.21</v>
      </c>
      <c r="G117" s="163">
        <f t="shared" si="17"/>
        <v>273422009.21</v>
      </c>
      <c r="H117" s="163">
        <f t="shared" si="17"/>
        <v>66695798.55</v>
      </c>
      <c r="I117" s="164">
        <f t="shared" si="17"/>
        <v>292165087</v>
      </c>
    </row>
    <row r="118" ht="12.95" customHeight="1" hidden="1">
      <c r="A118" s="3"/>
    </row>
    <row r="119" ht="12.95" customHeight="1" hidden="1">
      <c r="A119" s="3"/>
    </row>
    <row r="120" ht="12.95" customHeight="1" hidden="1" thickBot="1">
      <c r="A120" s="3"/>
    </row>
    <row r="121" spans="1:10" ht="15" customHeight="1" hidden="1">
      <c r="A121" s="3"/>
      <c r="B121" s="241" t="s">
        <v>310</v>
      </c>
      <c r="C121" s="244" t="s">
        <v>273</v>
      </c>
      <c r="D121" s="245"/>
      <c r="E121" s="246"/>
      <c r="F121" s="247" t="s">
        <v>274</v>
      </c>
      <c r="G121" s="247" t="s">
        <v>275</v>
      </c>
      <c r="H121" s="247" t="s">
        <v>276</v>
      </c>
      <c r="I121" s="247" t="s">
        <v>277</v>
      </c>
      <c r="J121" s="239" t="s">
        <v>278</v>
      </c>
    </row>
    <row r="122" spans="2:10" ht="12.75" hidden="1">
      <c r="B122" s="242"/>
      <c r="C122" s="152" t="s">
        <v>279</v>
      </c>
      <c r="D122" s="152" t="s">
        <v>280</v>
      </c>
      <c r="E122" s="152" t="s">
        <v>281</v>
      </c>
      <c r="F122" s="248"/>
      <c r="G122" s="248"/>
      <c r="H122" s="248"/>
      <c r="I122" s="248"/>
      <c r="J122" s="240"/>
    </row>
    <row r="123" spans="2:10" ht="12.75" hidden="1">
      <c r="B123" s="243"/>
      <c r="C123" s="156" t="s">
        <v>282</v>
      </c>
      <c r="D123" s="156" t="s">
        <v>283</v>
      </c>
      <c r="E123" s="156" t="s">
        <v>284</v>
      </c>
      <c r="F123" s="157" t="s">
        <v>285</v>
      </c>
      <c r="G123" s="157" t="s">
        <v>286</v>
      </c>
      <c r="H123" s="157" t="s">
        <v>287</v>
      </c>
      <c r="I123" s="157" t="s">
        <v>288</v>
      </c>
      <c r="J123" s="158" t="s">
        <v>289</v>
      </c>
    </row>
    <row r="124" spans="2:10" ht="12.75" hidden="1">
      <c r="B124" s="159" t="s">
        <v>290</v>
      </c>
      <c r="C124" s="160">
        <v>0</v>
      </c>
      <c r="D124" s="160">
        <v>0</v>
      </c>
      <c r="E124" s="160">
        <v>0</v>
      </c>
      <c r="F124" s="160">
        <v>0</v>
      </c>
      <c r="G124" s="160">
        <v>0</v>
      </c>
      <c r="H124" s="160">
        <v>0</v>
      </c>
      <c r="I124" s="160">
        <v>0</v>
      </c>
      <c r="J124" s="160">
        <v>0</v>
      </c>
    </row>
    <row r="125" spans="2:10" ht="12.75" hidden="1">
      <c r="B125" s="161" t="s">
        <v>291</v>
      </c>
      <c r="C125" s="160">
        <v>0</v>
      </c>
      <c r="D125" s="160">
        <v>0</v>
      </c>
      <c r="E125" s="160">
        <v>0</v>
      </c>
      <c r="F125" s="160">
        <v>0</v>
      </c>
      <c r="G125" s="160">
        <v>0</v>
      </c>
      <c r="H125" s="160">
        <v>0</v>
      </c>
      <c r="I125" s="160">
        <v>0</v>
      </c>
      <c r="J125" s="160">
        <v>0</v>
      </c>
    </row>
    <row r="126" spans="2:10" ht="12.75" hidden="1">
      <c r="B126" s="161" t="s">
        <v>292</v>
      </c>
      <c r="C126" s="160">
        <v>0</v>
      </c>
      <c r="D126" s="160">
        <v>0</v>
      </c>
      <c r="E126" s="160">
        <v>0</v>
      </c>
      <c r="F126" s="160">
        <v>0</v>
      </c>
      <c r="G126" s="160">
        <v>0</v>
      </c>
      <c r="H126" s="160">
        <v>0</v>
      </c>
      <c r="I126" s="160">
        <v>0</v>
      </c>
      <c r="J126" s="160">
        <v>0</v>
      </c>
    </row>
    <row r="127" spans="2:10" ht="12.75" hidden="1">
      <c r="B127" s="161" t="s">
        <v>293</v>
      </c>
      <c r="C127" s="160">
        <v>0</v>
      </c>
      <c r="D127" s="160">
        <v>0</v>
      </c>
      <c r="E127" s="160">
        <v>0</v>
      </c>
      <c r="F127" s="160">
        <v>0</v>
      </c>
      <c r="G127" s="160">
        <v>0</v>
      </c>
      <c r="H127" s="160">
        <v>0</v>
      </c>
      <c r="I127" s="160">
        <v>0</v>
      </c>
      <c r="J127" s="160">
        <v>0</v>
      </c>
    </row>
    <row r="128" spans="2:10" ht="12.75" hidden="1">
      <c r="B128" s="161" t="s">
        <v>294</v>
      </c>
      <c r="C128" s="160">
        <v>0</v>
      </c>
      <c r="D128" s="160">
        <v>0</v>
      </c>
      <c r="E128" s="160">
        <v>0</v>
      </c>
      <c r="F128" s="160">
        <v>0</v>
      </c>
      <c r="G128" s="160">
        <v>0</v>
      </c>
      <c r="H128" s="160">
        <v>0</v>
      </c>
      <c r="I128" s="160">
        <v>0</v>
      </c>
      <c r="J128" s="160">
        <v>0</v>
      </c>
    </row>
    <row r="129" spans="2:10" ht="12.75" hidden="1">
      <c r="B129" s="161" t="s">
        <v>295</v>
      </c>
      <c r="C129" s="160">
        <v>0</v>
      </c>
      <c r="D129" s="160">
        <v>0</v>
      </c>
      <c r="E129" s="160">
        <v>0</v>
      </c>
      <c r="F129" s="160">
        <v>0</v>
      </c>
      <c r="G129" s="160">
        <v>0</v>
      </c>
      <c r="H129" s="160">
        <v>0</v>
      </c>
      <c r="I129" s="160">
        <v>0</v>
      </c>
      <c r="J129" s="160">
        <v>0</v>
      </c>
    </row>
    <row r="130" spans="2:10" ht="12.75" hidden="1">
      <c r="B130" s="161" t="s">
        <v>296</v>
      </c>
      <c r="C130" s="160">
        <v>0</v>
      </c>
      <c r="D130" s="160">
        <v>0</v>
      </c>
      <c r="E130" s="160">
        <v>0</v>
      </c>
      <c r="F130" s="160">
        <v>0</v>
      </c>
      <c r="G130" s="160">
        <v>0</v>
      </c>
      <c r="H130" s="160">
        <v>0</v>
      </c>
      <c r="I130" s="160">
        <v>0</v>
      </c>
      <c r="J130" s="160">
        <v>0</v>
      </c>
    </row>
    <row r="131" spans="2:10" ht="12.75" hidden="1">
      <c r="B131" s="161" t="s">
        <v>297</v>
      </c>
      <c r="C131" s="160">
        <v>0</v>
      </c>
      <c r="D131" s="160">
        <v>0</v>
      </c>
      <c r="E131" s="160">
        <v>0</v>
      </c>
      <c r="F131" s="160">
        <v>0</v>
      </c>
      <c r="G131" s="160">
        <v>0</v>
      </c>
      <c r="H131" s="160">
        <v>0</v>
      </c>
      <c r="I131" s="160">
        <v>0</v>
      </c>
      <c r="J131" s="160">
        <v>0</v>
      </c>
    </row>
    <row r="132" spans="2:10" ht="13.5" hidden="1" thickBot="1">
      <c r="B132" s="162" t="s">
        <v>298</v>
      </c>
      <c r="C132" s="163">
        <f aca="true" t="shared" si="18" ref="C132:J132">SUM(C124:C131)</f>
        <v>0</v>
      </c>
      <c r="D132" s="163">
        <f t="shared" si="18"/>
        <v>0</v>
      </c>
      <c r="E132" s="163">
        <f t="shared" si="18"/>
        <v>0</v>
      </c>
      <c r="F132" s="163">
        <f t="shared" si="18"/>
        <v>0</v>
      </c>
      <c r="G132" s="163">
        <f t="shared" si="18"/>
        <v>0</v>
      </c>
      <c r="H132" s="163">
        <f t="shared" si="18"/>
        <v>0</v>
      </c>
      <c r="I132" s="163">
        <f t="shared" si="18"/>
        <v>0</v>
      </c>
      <c r="J132" s="164">
        <f t="shared" si="18"/>
        <v>0</v>
      </c>
    </row>
    <row r="133" ht="12.75" hidden="1"/>
    <row r="134" ht="13.5" hidden="1" thickBot="1"/>
    <row r="135" spans="2:9" ht="76.5" hidden="1">
      <c r="B135" s="148" t="s">
        <v>311</v>
      </c>
      <c r="C135" s="169" t="s">
        <v>299</v>
      </c>
      <c r="D135" s="170"/>
      <c r="E135" s="171"/>
      <c r="F135" s="149" t="s">
        <v>300</v>
      </c>
      <c r="G135" s="149" t="s">
        <v>301</v>
      </c>
      <c r="H135" s="149" t="s">
        <v>302</v>
      </c>
      <c r="I135" s="150" t="s">
        <v>303</v>
      </c>
    </row>
    <row r="136" spans="2:9" ht="12.75" hidden="1">
      <c r="B136" s="151"/>
      <c r="C136" s="152" t="s">
        <v>279</v>
      </c>
      <c r="D136" s="152" t="s">
        <v>280</v>
      </c>
      <c r="E136" s="152" t="s">
        <v>281</v>
      </c>
      <c r="F136" s="153"/>
      <c r="G136" s="153"/>
      <c r="H136" s="153"/>
      <c r="I136" s="154"/>
    </row>
    <row r="137" spans="2:9" ht="12.75" hidden="1">
      <c r="B137" s="155"/>
      <c r="C137" s="156" t="s">
        <v>282</v>
      </c>
      <c r="D137" s="156" t="s">
        <v>283</v>
      </c>
      <c r="E137" s="156" t="s">
        <v>284</v>
      </c>
      <c r="F137" s="157" t="s">
        <v>286</v>
      </c>
      <c r="G137" s="157" t="s">
        <v>285</v>
      </c>
      <c r="H137" s="157" t="s">
        <v>287</v>
      </c>
      <c r="I137" s="158" t="s">
        <v>288</v>
      </c>
    </row>
    <row r="138" spans="2:9" ht="12.75" hidden="1">
      <c r="B138" s="159" t="s">
        <v>304</v>
      </c>
      <c r="C138" s="160">
        <v>0</v>
      </c>
      <c r="D138" s="160">
        <v>0</v>
      </c>
      <c r="E138" s="160">
        <v>0</v>
      </c>
      <c r="F138" s="160">
        <v>0</v>
      </c>
      <c r="G138" s="160">
        <v>0</v>
      </c>
      <c r="H138" s="160">
        <v>0</v>
      </c>
      <c r="I138" s="160">
        <v>0</v>
      </c>
    </row>
    <row r="139" spans="2:9" ht="12.75" hidden="1">
      <c r="B139" s="161" t="s">
        <v>305</v>
      </c>
      <c r="C139" s="160">
        <v>0</v>
      </c>
      <c r="D139" s="160">
        <v>0</v>
      </c>
      <c r="E139" s="160">
        <v>0</v>
      </c>
      <c r="F139" s="160">
        <v>0</v>
      </c>
      <c r="G139" s="160">
        <v>0</v>
      </c>
      <c r="H139" s="160">
        <v>0</v>
      </c>
      <c r="I139" s="160">
        <v>0</v>
      </c>
    </row>
    <row r="140" spans="2:9" ht="12.75" hidden="1">
      <c r="B140" s="161" t="s">
        <v>306</v>
      </c>
      <c r="C140" s="160">
        <v>0</v>
      </c>
      <c r="D140" s="160">
        <v>0</v>
      </c>
      <c r="E140" s="160">
        <v>0</v>
      </c>
      <c r="F140" s="160">
        <v>0</v>
      </c>
      <c r="G140" s="160">
        <v>0</v>
      </c>
      <c r="H140" s="160">
        <v>0</v>
      </c>
      <c r="I140" s="160">
        <v>0</v>
      </c>
    </row>
    <row r="141" spans="2:9" ht="12.75" hidden="1">
      <c r="B141" s="161" t="s">
        <v>293</v>
      </c>
      <c r="C141" s="160">
        <v>0</v>
      </c>
      <c r="D141" s="160">
        <v>0</v>
      </c>
      <c r="E141" s="160">
        <v>0</v>
      </c>
      <c r="F141" s="160">
        <v>0</v>
      </c>
      <c r="G141" s="160">
        <v>0</v>
      </c>
      <c r="H141" s="160">
        <v>0</v>
      </c>
      <c r="I141" s="160">
        <v>0</v>
      </c>
    </row>
    <row r="142" spans="2:9" ht="12.75" hidden="1">
      <c r="B142" s="161" t="s">
        <v>307</v>
      </c>
      <c r="C142" s="160">
        <v>0</v>
      </c>
      <c r="D142" s="160">
        <v>0</v>
      </c>
      <c r="E142" s="160">
        <v>0</v>
      </c>
      <c r="F142" s="160">
        <v>0</v>
      </c>
      <c r="G142" s="160">
        <v>0</v>
      </c>
      <c r="H142" s="160">
        <v>0</v>
      </c>
      <c r="I142" s="160">
        <v>0</v>
      </c>
    </row>
    <row r="143" spans="2:9" ht="12.75" hidden="1">
      <c r="B143" s="161" t="s">
        <v>308</v>
      </c>
      <c r="C143" s="160">
        <v>0</v>
      </c>
      <c r="D143" s="160">
        <v>0</v>
      </c>
      <c r="E143" s="160">
        <v>0</v>
      </c>
      <c r="F143" s="160">
        <v>0</v>
      </c>
      <c r="G143" s="160">
        <v>0</v>
      </c>
      <c r="H143" s="160">
        <v>0</v>
      </c>
      <c r="I143" s="160">
        <v>0</v>
      </c>
    </row>
    <row r="144" spans="2:9" ht="12.75" hidden="1">
      <c r="B144" s="161" t="s">
        <v>295</v>
      </c>
      <c r="C144" s="160">
        <v>0</v>
      </c>
      <c r="D144" s="160">
        <v>0</v>
      </c>
      <c r="E144" s="160">
        <v>0</v>
      </c>
      <c r="F144" s="160">
        <v>0</v>
      </c>
      <c r="G144" s="160">
        <v>0</v>
      </c>
      <c r="H144" s="160">
        <v>0</v>
      </c>
      <c r="I144" s="160">
        <v>0</v>
      </c>
    </row>
    <row r="145" spans="2:9" ht="12.75" hidden="1">
      <c r="B145" s="161" t="s">
        <v>296</v>
      </c>
      <c r="C145" s="160">
        <v>0</v>
      </c>
      <c r="D145" s="160">
        <v>0</v>
      </c>
      <c r="E145" s="160">
        <v>0</v>
      </c>
      <c r="F145" s="160">
        <v>0</v>
      </c>
      <c r="G145" s="160">
        <v>0</v>
      </c>
      <c r="H145" s="160">
        <v>0</v>
      </c>
      <c r="I145" s="160">
        <v>0</v>
      </c>
    </row>
    <row r="146" spans="2:9" ht="12.75" hidden="1">
      <c r="B146" s="165" t="s">
        <v>297</v>
      </c>
      <c r="C146" s="160">
        <v>0</v>
      </c>
      <c r="D146" s="160">
        <v>0</v>
      </c>
      <c r="E146" s="160">
        <v>0</v>
      </c>
      <c r="F146" s="160">
        <v>0</v>
      </c>
      <c r="G146" s="160">
        <v>0</v>
      </c>
      <c r="H146" s="160">
        <v>0</v>
      </c>
      <c r="I146" s="160">
        <v>0</v>
      </c>
    </row>
    <row r="147" spans="2:9" ht="13.5" hidden="1" thickBot="1">
      <c r="B147" s="162" t="s">
        <v>309</v>
      </c>
      <c r="C147" s="163">
        <f aca="true" t="shared" si="19" ref="C147:I147">SUM(C138:C146)</f>
        <v>0</v>
      </c>
      <c r="D147" s="163">
        <f t="shared" si="19"/>
        <v>0</v>
      </c>
      <c r="E147" s="163">
        <f t="shared" si="19"/>
        <v>0</v>
      </c>
      <c r="F147" s="163">
        <f t="shared" si="19"/>
        <v>0</v>
      </c>
      <c r="G147" s="163">
        <f t="shared" si="19"/>
        <v>0</v>
      </c>
      <c r="H147" s="163">
        <f t="shared" si="19"/>
        <v>0</v>
      </c>
      <c r="I147" s="164">
        <f t="shared" si="19"/>
        <v>0</v>
      </c>
    </row>
    <row r="148" ht="12.75" hidden="1"/>
    <row r="149" ht="12.75" hidden="1"/>
    <row r="150" ht="12.75" hidden="1"/>
    <row r="151" ht="13.5" hidden="1" thickBot="1"/>
    <row r="152" spans="1:7" ht="15.75" customHeight="1" hidden="1">
      <c r="A152" s="253" t="s">
        <v>314</v>
      </c>
      <c r="B152" s="253"/>
      <c r="C152" s="27"/>
      <c r="D152" s="129"/>
      <c r="E152" s="129"/>
      <c r="F152" s="130"/>
      <c r="G152" s="129"/>
    </row>
    <row r="153" spans="1:7" ht="47.25" hidden="1">
      <c r="A153" s="251"/>
      <c r="B153" s="251"/>
      <c r="C153" s="251"/>
      <c r="D153" s="132" t="s">
        <v>227</v>
      </c>
      <c r="E153" s="132" t="s">
        <v>228</v>
      </c>
      <c r="F153" s="31"/>
      <c r="G153" s="131" t="s">
        <v>229</v>
      </c>
    </row>
    <row r="154" spans="1:7" ht="15.75" hidden="1">
      <c r="A154" s="258" t="s">
        <v>14</v>
      </c>
      <c r="B154" s="258"/>
      <c r="C154" s="258"/>
      <c r="D154" s="132" t="s">
        <v>230</v>
      </c>
      <c r="E154" s="132" t="s">
        <v>231</v>
      </c>
      <c r="F154" s="133" t="s">
        <v>232</v>
      </c>
      <c r="G154" s="132" t="s">
        <v>233</v>
      </c>
    </row>
    <row r="155" spans="1:7" ht="15.75" hidden="1">
      <c r="A155" s="134" t="s">
        <v>234</v>
      </c>
      <c r="B155" s="109" t="s">
        <v>235</v>
      </c>
      <c r="C155" s="118"/>
      <c r="D155" s="118">
        <f>SUM('[1]5100'!$G$20:$G$24)+SUM('[2]5100'!$G$20:$G$24)+SUM('[3]5100'!$G$20:$G$24)+SUM('[4]5100'!$G$20:$G$24)+SUM('[5]5100'!$G$20:$G$24)+SUM('[6]5100'!$G$20:$G$24)+SUM('[7]5100'!$G$20:$G$24)</f>
        <v>502294554.03999996</v>
      </c>
      <c r="E155" s="118">
        <f>SUM('[1]5100'!$H$5:$H$9)+SUM('[2]5100'!$H$5:$H$9)++SUM('[3]5100'!$H$5:$H$9)+SUM('[4]5100'!$H$5:$H$9)+SUM('[5]5100'!$H$5:$H$9)+SUM('[6]5100'!$H$5:$H$9)+SUM('[7]5100'!$H$5:$H$9)</f>
        <v>320645616.52</v>
      </c>
      <c r="F155" s="118"/>
      <c r="G155" s="118">
        <f aca="true" t="shared" si="20" ref="G155:G161">D155-E155</f>
        <v>181648937.51999998</v>
      </c>
    </row>
    <row r="156" spans="1:7" ht="15.75" hidden="1">
      <c r="A156" s="41" t="s">
        <v>236</v>
      </c>
      <c r="B156" s="31" t="s">
        <v>237</v>
      </c>
      <c r="C156" s="117"/>
      <c r="D156" s="117">
        <f>SUM('[1]5100'!$G$25:$G$26)+SUM('[2]5100'!$G$25:$G$26)++SUM('[3]5100'!$G$25:$G$26)+SUM('[4]5100'!$G$25:$G$26)+SUM('[5]5100'!$G$25:$G$26)+SUM('[6]5100'!$G$25:$G$26)+SUM('[7]5100'!$G$25:$G$26)</f>
        <v>63292542.17</v>
      </c>
      <c r="E156" s="117">
        <f>SUM('[1]5100'!$H$10:$H$11)+SUM('[2]5100'!$H$10:$H$11)+SUM('[3]5100'!$H$10:$H$11)+SUM('[4]5100'!$H$10:$H$11)+SUM('[5]5100'!$H$10:$H$11)+SUM('[6]5100'!$H$10:$H$11)+SUM('[7]5100'!$H$10:$H$11)</f>
        <v>53179910.01</v>
      </c>
      <c r="F156" s="117"/>
      <c r="G156" s="117">
        <f t="shared" si="20"/>
        <v>10112632.160000004</v>
      </c>
    </row>
    <row r="157" spans="1:7" ht="15.75" hidden="1">
      <c r="A157" s="41" t="s">
        <v>238</v>
      </c>
      <c r="B157" s="31" t="s">
        <v>239</v>
      </c>
      <c r="C157" s="117"/>
      <c r="D157" s="117">
        <f>'[1]5120'!D6+'[2]5120'!D6+'[3]5120'!D6+'[4]5120'!D6+'[5]5120'!D6+'[6]5120'!D6+'[7]5120'!D6</f>
        <v>3635448.67</v>
      </c>
      <c r="E157" s="117">
        <f>'[1]5120'!E6+'[2]5120'!E6+'[3]5120'!E6+'[4]5120'!E6+'[5]5120'!E6+'[6]5120'!E6+'[7]5120'!E6</f>
        <v>3491917.36</v>
      </c>
      <c r="F157" s="117"/>
      <c r="G157" s="117">
        <f t="shared" si="20"/>
        <v>143531.31000000006</v>
      </c>
    </row>
    <row r="158" spans="1:7" ht="15.75" hidden="1">
      <c r="A158" s="135" t="s">
        <v>240</v>
      </c>
      <c r="B158" s="135"/>
      <c r="C158" s="136"/>
      <c r="D158" s="136">
        <f>D155+D156+D157</f>
        <v>569222544.8799999</v>
      </c>
      <c r="E158" s="136">
        <f>E155+E156+E157</f>
        <v>377317443.89</v>
      </c>
      <c r="F158" s="117"/>
      <c r="G158" s="136">
        <f t="shared" si="20"/>
        <v>191905100.9899999</v>
      </c>
    </row>
    <row r="159" spans="1:7" ht="15.75" hidden="1">
      <c r="A159" s="41" t="s">
        <v>241</v>
      </c>
      <c r="B159" s="31" t="s">
        <v>213</v>
      </c>
      <c r="C159" s="117"/>
      <c r="D159" s="117">
        <f>'[1]5120'!D5+'[2]5120'!D5+'[3]5120'!D5+'[4]5120'!D5+'[5]5120'!D5+'[6]5120'!D5+'[7]5120'!D5</f>
        <v>0</v>
      </c>
      <c r="E159" s="117">
        <f>'[1]5120'!E5+'[2]5120'!E5+'[3]5120'!E5+'[4]5120'!E5+'[5]5120'!E5+'[6]5120'!E5+'[7]5120'!E5</f>
        <v>0</v>
      </c>
      <c r="F159" s="117"/>
      <c r="G159" s="117">
        <f t="shared" si="20"/>
        <v>0</v>
      </c>
    </row>
    <row r="160" spans="1:7" ht="15.75" hidden="1">
      <c r="A160" s="41" t="s">
        <v>242</v>
      </c>
      <c r="B160" s="31" t="s">
        <v>243</v>
      </c>
      <c r="C160" s="117"/>
      <c r="D160" s="117">
        <f>'[1]5120'!D8+'[2]5120'!D8+'[3]5120'!D8+'[4]5120'!D8+'[5]5120'!D8+'[6]5120'!D8+'[7]5120'!D8</f>
        <v>0</v>
      </c>
      <c r="E160" s="117">
        <f>'[1]5120'!E8+'[2]5120'!E8+'[3]5120'!E8+'[4]5120'!E8+'[5]5120'!E8+'[6]5120'!E8+'[7]5120'!E8</f>
        <v>0</v>
      </c>
      <c r="F160" s="117"/>
      <c r="G160" s="117">
        <f t="shared" si="20"/>
        <v>0</v>
      </c>
    </row>
    <row r="161" spans="1:7" ht="15.75" hidden="1">
      <c r="A161" s="109" t="s">
        <v>244</v>
      </c>
      <c r="B161" s="109"/>
      <c r="C161" s="118"/>
      <c r="D161" s="118">
        <f>D159+D160</f>
        <v>0</v>
      </c>
      <c r="E161" s="118">
        <f>E159+E160</f>
        <v>0</v>
      </c>
      <c r="F161" s="117"/>
      <c r="G161" s="136">
        <f t="shared" si="20"/>
        <v>0</v>
      </c>
    </row>
    <row r="162" spans="1:10" ht="15.75" hidden="1">
      <c r="A162" s="260" t="s">
        <v>245</v>
      </c>
      <c r="B162" s="260"/>
      <c r="C162" s="260"/>
      <c r="D162" s="137">
        <f>D158+D161</f>
        <v>569222544.8799999</v>
      </c>
      <c r="E162" s="137">
        <f>E158+E161</f>
        <v>377317443.89</v>
      </c>
      <c r="F162" s="117"/>
      <c r="G162" s="137">
        <f>G158+G161</f>
        <v>191905100.9899999</v>
      </c>
      <c r="J162" s="26"/>
    </row>
    <row r="163" spans="1:10" ht="15.75" hidden="1">
      <c r="A163" s="138" t="s">
        <v>246</v>
      </c>
      <c r="B163" s="31"/>
      <c r="C163" s="117"/>
      <c r="D163" s="117"/>
      <c r="E163" s="117"/>
      <c r="F163" s="117"/>
      <c r="G163" s="118"/>
      <c r="J163" s="26"/>
    </row>
    <row r="164" spans="1:7" ht="15.75" hidden="1">
      <c r="A164" s="142" t="s">
        <v>247</v>
      </c>
      <c r="B164" s="31"/>
      <c r="C164" s="117"/>
      <c r="D164" s="117"/>
      <c r="E164" s="117"/>
      <c r="F164" s="117">
        <f>'[1]5120'!F10+'[2]5120'!F10+'[3]5120'!F10+'[4]5120'!F10+'[5]5120'!F10+'[6]5120'!F10+'[7]5120'!F10</f>
        <v>0</v>
      </c>
      <c r="G164" s="117"/>
    </row>
    <row r="165" spans="1:7" ht="15.75" hidden="1">
      <c r="A165" s="142" t="s">
        <v>484</v>
      </c>
      <c r="B165" s="31"/>
      <c r="C165" s="117"/>
      <c r="D165" s="117"/>
      <c r="E165" s="117"/>
      <c r="F165" s="117">
        <f>'[1]5120'!F12+'[2]5120'!F12+'[3]5120'!F12+'[4]5120'!F12+'[5]5120'!F12+'[6]5120'!F12+'[7]5120'!F12</f>
        <v>37235930.76</v>
      </c>
      <c r="G165" s="117"/>
    </row>
    <row r="166" spans="1:7" ht="15.75" hidden="1">
      <c r="A166" s="142" t="s">
        <v>485</v>
      </c>
      <c r="B166" s="31"/>
      <c r="C166" s="117"/>
      <c r="D166" s="117"/>
      <c r="E166" s="117"/>
      <c r="F166" s="117">
        <f>'[1]5120'!F11+'[2]5120'!F11+'[3]5120'!F11+'[4]5120'!F11+'[5]5120'!F11+'[6]5120'!F11+'[7]5120'!F11</f>
        <v>204837520.7</v>
      </c>
      <c r="G166" s="117"/>
    </row>
    <row r="167" spans="1:7" ht="15.75" hidden="1">
      <c r="A167" s="260" t="s">
        <v>486</v>
      </c>
      <c r="B167" s="260"/>
      <c r="C167" s="260"/>
      <c r="D167" s="260"/>
      <c r="E167" s="260"/>
      <c r="F167" s="143">
        <f>F164+F165-F166</f>
        <v>-167601589.94</v>
      </c>
      <c r="G167" s="117"/>
    </row>
    <row r="168" spans="1:7" ht="16.5" hidden="1" thickBot="1">
      <c r="A168" s="261" t="s">
        <v>248</v>
      </c>
      <c r="B168" s="261"/>
      <c r="C168" s="261"/>
      <c r="D168" s="261"/>
      <c r="E168" s="261"/>
      <c r="F168" s="261"/>
      <c r="G168" s="144">
        <f>G162+F167</f>
        <v>24303511.049999893</v>
      </c>
    </row>
    <row r="169" ht="13.5" hidden="1" thickBot="1"/>
    <row r="170" spans="1:7" ht="15.75" customHeight="1" hidden="1">
      <c r="A170" s="253" t="s">
        <v>315</v>
      </c>
      <c r="B170" s="253"/>
      <c r="C170" s="27"/>
      <c r="D170" s="129"/>
      <c r="E170" s="129"/>
      <c r="F170" s="130"/>
      <c r="G170" s="129"/>
    </row>
    <row r="171" spans="1:7" ht="47.25" hidden="1">
      <c r="A171" s="251"/>
      <c r="B171" s="251"/>
      <c r="C171" s="251"/>
      <c r="D171" s="132" t="s">
        <v>227</v>
      </c>
      <c r="E171" s="132" t="s">
        <v>228</v>
      </c>
      <c r="F171" s="31"/>
      <c r="G171" s="131" t="s">
        <v>229</v>
      </c>
    </row>
    <row r="172" spans="1:7" ht="15.75" hidden="1">
      <c r="A172" s="258" t="s">
        <v>14</v>
      </c>
      <c r="B172" s="258"/>
      <c r="C172" s="258"/>
      <c r="D172" s="132" t="s">
        <v>230</v>
      </c>
      <c r="E172" s="132" t="s">
        <v>231</v>
      </c>
      <c r="F172" s="133" t="s">
        <v>232</v>
      </c>
      <c r="G172" s="132" t="s">
        <v>233</v>
      </c>
    </row>
    <row r="173" spans="1:7" ht="15.75" hidden="1">
      <c r="A173" s="134" t="s">
        <v>234</v>
      </c>
      <c r="B173" s="109" t="s">
        <v>235</v>
      </c>
      <c r="C173" s="118"/>
      <c r="D173" s="118">
        <v>0</v>
      </c>
      <c r="E173" s="118">
        <v>0</v>
      </c>
      <c r="F173" s="118"/>
      <c r="G173" s="118">
        <f aca="true" t="shared" si="21" ref="G173:G179">D173-E173</f>
        <v>0</v>
      </c>
    </row>
    <row r="174" spans="1:7" ht="15.75" hidden="1">
      <c r="A174" s="41" t="s">
        <v>236</v>
      </c>
      <c r="B174" s="31" t="s">
        <v>237</v>
      </c>
      <c r="C174" s="117"/>
      <c r="D174" s="117">
        <v>0</v>
      </c>
      <c r="E174" s="117">
        <v>0</v>
      </c>
      <c r="F174" s="117"/>
      <c r="G174" s="117">
        <f t="shared" si="21"/>
        <v>0</v>
      </c>
    </row>
    <row r="175" spans="1:7" ht="15.75" hidden="1">
      <c r="A175" s="41" t="s">
        <v>238</v>
      </c>
      <c r="B175" s="31" t="s">
        <v>239</v>
      </c>
      <c r="C175" s="117"/>
      <c r="D175" s="117">
        <v>0</v>
      </c>
      <c r="E175" s="117">
        <v>0</v>
      </c>
      <c r="F175" s="117"/>
      <c r="G175" s="117">
        <f t="shared" si="21"/>
        <v>0</v>
      </c>
    </row>
    <row r="176" spans="1:7" ht="15.75" hidden="1">
      <c r="A176" s="135" t="s">
        <v>240</v>
      </c>
      <c r="B176" s="135"/>
      <c r="C176" s="136"/>
      <c r="D176" s="136">
        <f>D173+D174+D175</f>
        <v>0</v>
      </c>
      <c r="E176" s="136">
        <f>E173+E174+E175</f>
        <v>0</v>
      </c>
      <c r="F176" s="117"/>
      <c r="G176" s="136">
        <f t="shared" si="21"/>
        <v>0</v>
      </c>
    </row>
    <row r="177" spans="1:7" ht="15.75" hidden="1">
      <c r="A177" s="41" t="s">
        <v>241</v>
      </c>
      <c r="B177" s="31" t="s">
        <v>213</v>
      </c>
      <c r="C177" s="117"/>
      <c r="D177" s="117">
        <v>0</v>
      </c>
      <c r="E177" s="117">
        <v>0</v>
      </c>
      <c r="F177" s="117"/>
      <c r="G177" s="117">
        <f t="shared" si="21"/>
        <v>0</v>
      </c>
    </row>
    <row r="178" spans="1:7" ht="15.75" hidden="1">
      <c r="A178" s="41" t="s">
        <v>242</v>
      </c>
      <c r="B178" s="31" t="s">
        <v>243</v>
      </c>
      <c r="C178" s="117"/>
      <c r="D178" s="117">
        <v>0</v>
      </c>
      <c r="E178" s="117">
        <v>0</v>
      </c>
      <c r="F178" s="117"/>
      <c r="G178" s="117">
        <f t="shared" si="21"/>
        <v>0</v>
      </c>
    </row>
    <row r="179" spans="1:7" ht="15.75" hidden="1">
      <c r="A179" s="109" t="s">
        <v>244</v>
      </c>
      <c r="B179" s="109"/>
      <c r="C179" s="118"/>
      <c r="D179" s="118">
        <f>D177+D178</f>
        <v>0</v>
      </c>
      <c r="E179" s="118">
        <f>E177+E178</f>
        <v>0</v>
      </c>
      <c r="F179" s="117"/>
      <c r="G179" s="136">
        <f t="shared" si="21"/>
        <v>0</v>
      </c>
    </row>
    <row r="180" spans="1:10" ht="15.75" hidden="1">
      <c r="A180" s="260" t="s">
        <v>245</v>
      </c>
      <c r="B180" s="260"/>
      <c r="C180" s="260"/>
      <c r="D180" s="137">
        <f>D176+D179</f>
        <v>0</v>
      </c>
      <c r="E180" s="137">
        <f>E176+E179</f>
        <v>0</v>
      </c>
      <c r="F180" s="117"/>
      <c r="G180" s="137">
        <f>G176+G179</f>
        <v>0</v>
      </c>
      <c r="J180" s="26"/>
    </row>
    <row r="181" spans="1:7" ht="15.75" hidden="1">
      <c r="A181" s="138" t="s">
        <v>246</v>
      </c>
      <c r="B181" s="31"/>
      <c r="C181" s="117"/>
      <c r="D181" s="117"/>
      <c r="E181" s="117"/>
      <c r="F181" s="117"/>
      <c r="G181" s="118"/>
    </row>
    <row r="182" spans="1:7" ht="15.75" hidden="1">
      <c r="A182" s="142" t="s">
        <v>247</v>
      </c>
      <c r="B182" s="31"/>
      <c r="C182" s="117"/>
      <c r="D182" s="117"/>
      <c r="E182" s="117"/>
      <c r="F182" s="117">
        <v>0</v>
      </c>
      <c r="G182" s="117"/>
    </row>
    <row r="183" spans="1:7" ht="15.75" hidden="1">
      <c r="A183" s="142" t="s">
        <v>481</v>
      </c>
      <c r="B183" s="31"/>
      <c r="C183" s="117"/>
      <c r="D183" s="117"/>
      <c r="E183" s="117"/>
      <c r="F183" s="117">
        <v>0</v>
      </c>
      <c r="G183" s="117"/>
    </row>
    <row r="184" spans="1:7" ht="15.75" hidden="1">
      <c r="A184" s="142" t="s">
        <v>482</v>
      </c>
      <c r="B184" s="31"/>
      <c r="C184" s="117"/>
      <c r="D184" s="117"/>
      <c r="E184" s="117"/>
      <c r="F184" s="117">
        <v>0</v>
      </c>
      <c r="G184" s="117"/>
    </row>
    <row r="185" spans="1:7" ht="15.75" hidden="1">
      <c r="A185" s="260" t="s">
        <v>483</v>
      </c>
      <c r="B185" s="260"/>
      <c r="C185" s="260"/>
      <c r="D185" s="260"/>
      <c r="E185" s="260"/>
      <c r="F185" s="143">
        <f>F182+F183-F184</f>
        <v>0</v>
      </c>
      <c r="G185" s="117"/>
    </row>
    <row r="186" spans="1:7" ht="16.5" hidden="1" thickBot="1">
      <c r="A186" s="261" t="s">
        <v>248</v>
      </c>
      <c r="B186" s="261"/>
      <c r="C186" s="261"/>
      <c r="D186" s="261"/>
      <c r="E186" s="261"/>
      <c r="F186" s="261"/>
      <c r="G186" s="144">
        <f>G180+F185</f>
        <v>0</v>
      </c>
    </row>
    <row r="187" ht="12.75" hidden="1"/>
    <row r="188" ht="12.75" hidden="1"/>
    <row r="189" ht="12.75" hidden="1"/>
    <row r="190" ht="12.75" hidden="1"/>
    <row r="191" ht="12.75" hidden="1"/>
    <row r="192" ht="12.75" hidden="1"/>
  </sheetData>
  <sheetProtection selectLockedCells="1" selectUnlockedCells="1"/>
  <mergeCells count="56">
    <mergeCell ref="A185:E185"/>
    <mergeCell ref="A186:F186"/>
    <mergeCell ref="A48:C48"/>
    <mergeCell ref="A152:B152"/>
    <mergeCell ref="A153:C153"/>
    <mergeCell ref="A154:C154"/>
    <mergeCell ref="A162:C162"/>
    <mergeCell ref="A167:E167"/>
    <mergeCell ref="A180:C180"/>
    <mergeCell ref="A172:C172"/>
    <mergeCell ref="A81:B81"/>
    <mergeCell ref="A80:B80"/>
    <mergeCell ref="B121:B123"/>
    <mergeCell ref="C121:E121"/>
    <mergeCell ref="A168:F168"/>
    <mergeCell ref="A170:B170"/>
    <mergeCell ref="A171:C171"/>
    <mergeCell ref="A50:C50"/>
    <mergeCell ref="A30:B30"/>
    <mergeCell ref="A79:B79"/>
    <mergeCell ref="A33:B33"/>
    <mergeCell ref="A70:C70"/>
    <mergeCell ref="A63:E63"/>
    <mergeCell ref="A78:B78"/>
    <mergeCell ref="A58:C58"/>
    <mergeCell ref="A64:F64"/>
    <mergeCell ref="A72:B72"/>
    <mergeCell ref="E70:G70"/>
    <mergeCell ref="G31:M31"/>
    <mergeCell ref="C31:E31"/>
    <mergeCell ref="A77:B77"/>
    <mergeCell ref="A73:B73"/>
    <mergeCell ref="F12:M12"/>
    <mergeCell ref="A12:B12"/>
    <mergeCell ref="A25:B25"/>
    <mergeCell ref="F30:M30"/>
    <mergeCell ref="F13:M13"/>
    <mergeCell ref="C13:E13"/>
    <mergeCell ref="A74:B74"/>
    <mergeCell ref="A75:B75"/>
    <mergeCell ref="A43:B43"/>
    <mergeCell ref="A49:C49"/>
    <mergeCell ref="A76:B76"/>
    <mergeCell ref="A71:B71"/>
    <mergeCell ref="J121:J122"/>
    <mergeCell ref="J90:J91"/>
    <mergeCell ref="B90:B92"/>
    <mergeCell ref="C90:E90"/>
    <mergeCell ref="F90:F91"/>
    <mergeCell ref="G90:G91"/>
    <mergeCell ref="H90:H91"/>
    <mergeCell ref="I90:I91"/>
    <mergeCell ref="F121:F122"/>
    <mergeCell ref="G121:G122"/>
    <mergeCell ref="H121:H122"/>
    <mergeCell ref="I121:I122"/>
  </mergeCells>
  <printOptions horizontalCentered="1"/>
  <pageMargins left="0.31496062992125984" right="0.31496062992125984" top="0.5905511811023623" bottom="0.5905511811023623" header="0" footer="0"/>
  <pageSetup fitToHeight="1" fitToWidth="1" horizontalDpi="600" verticalDpi="600" orientation="portrait" paperSize="9" scale="46"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O204"/>
  <sheetViews>
    <sheetView tabSelected="1" zoomScale="75" zoomScaleNormal="75" workbookViewId="0" topLeftCell="A32">
      <selection activeCell="H46" sqref="H46"/>
    </sheetView>
  </sheetViews>
  <sheetFormatPr defaultColWidth="11.421875" defaultRowHeight="12.75"/>
  <cols>
    <col min="1" max="1" width="6.57421875" style="3" customWidth="1"/>
    <col min="2" max="2" width="47.00390625" style="3" customWidth="1"/>
    <col min="3" max="4" width="18.7109375" style="3" customWidth="1"/>
    <col min="5" max="6" width="18.00390625" style="3" customWidth="1"/>
    <col min="7" max="7" width="6.421875" style="3" customWidth="1"/>
    <col min="8" max="8" width="18.00390625" style="3" customWidth="1"/>
    <col min="9" max="11" width="19.28125" style="3" customWidth="1"/>
    <col min="12" max="18" width="19.28125" style="3" hidden="1" customWidth="1"/>
    <col min="19" max="16384" width="11.421875" style="3" customWidth="1"/>
  </cols>
  <sheetData>
    <row r="1" spans="1:125" ht="60" customHeight="1">
      <c r="A1" s="5"/>
      <c r="B1" s="7"/>
      <c r="C1" s="7"/>
      <c r="D1" s="9"/>
      <c r="E1" s="9"/>
      <c r="F1" s="3"/>
      <c r="G1" s="9"/>
      <c r="H1" s="7" t="s">
        <v>9</v>
      </c>
      <c r="I1" s="8">
        <f>Balance!N1</f>
        <v>2016</v>
      </c>
      <c r="J1" s="3"/>
      <c r="K1" s="3"/>
      <c r="L1" s="3"/>
      <c r="M1" s="3"/>
      <c r="N1" s="3"/>
      <c r="O1" s="3"/>
      <c r="P1" s="3"/>
      <c r="Q1" s="3"/>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row>
    <row r="2" spans="1:125" ht="12.95" customHeight="1" thickBot="1">
      <c r="A2" s="5"/>
      <c r="B2" s="6"/>
      <c r="C2" s="6"/>
      <c r="D2" s="9"/>
      <c r="E2" s="9"/>
      <c r="F2" s="9"/>
      <c r="G2" s="7"/>
      <c r="H2" s="87"/>
      <c r="I2" s="3"/>
      <c r="J2" s="3"/>
      <c r="K2" s="3"/>
      <c r="L2" s="3"/>
      <c r="M2" s="3"/>
      <c r="N2" s="3"/>
      <c r="O2" s="3"/>
      <c r="P2" s="3"/>
      <c r="Q2" s="3"/>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row>
    <row r="3" spans="1:125" ht="33" customHeight="1">
      <c r="A3" s="70" t="str">
        <f>"                                            "&amp;"ORGANISMOS AUTÓNOMOS"</f>
        <v xml:space="preserve">                                            ORGANISMOS AUTÓNOMOS</v>
      </c>
      <c r="B3" s="10"/>
      <c r="C3" s="10"/>
      <c r="D3" s="10"/>
      <c r="E3" s="10"/>
      <c r="F3" s="10"/>
      <c r="G3" s="10"/>
      <c r="H3" s="88"/>
      <c r="I3" s="88"/>
      <c r="J3" s="3"/>
      <c r="K3" s="3"/>
      <c r="L3" s="3"/>
      <c r="M3" s="3"/>
      <c r="N3" s="3"/>
      <c r="O3" s="3"/>
      <c r="P3" s="3"/>
      <c r="Q3" s="3"/>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row>
    <row r="4" spans="1:125" ht="19.5" customHeight="1">
      <c r="A4" s="14" t="str">
        <f>"AGREGADO"</f>
        <v>AGREGADO</v>
      </c>
      <c r="B4" s="74"/>
      <c r="C4" s="74"/>
      <c r="D4" s="74"/>
      <c r="E4" s="74"/>
      <c r="F4" s="74"/>
      <c r="G4" s="74"/>
      <c r="H4" s="51"/>
      <c r="I4" s="89"/>
      <c r="J4" s="3"/>
      <c r="K4" s="3"/>
      <c r="L4" s="3"/>
      <c r="M4" s="3"/>
      <c r="N4" s="3"/>
      <c r="O4" s="3"/>
      <c r="P4" s="3"/>
      <c r="Q4" s="3"/>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row>
    <row r="5" spans="1:125" ht="18" customHeight="1" thickBot="1">
      <c r="A5" s="18"/>
      <c r="B5" s="44"/>
      <c r="C5" s="44"/>
      <c r="D5" s="90"/>
      <c r="E5" s="102"/>
      <c r="F5" s="102"/>
      <c r="G5" s="102"/>
      <c r="H5" s="71"/>
      <c r="I5" s="72"/>
      <c r="J5" s="3"/>
      <c r="K5" s="3"/>
      <c r="L5" s="3"/>
      <c r="M5" s="3"/>
      <c r="N5" s="3"/>
      <c r="O5" s="3"/>
      <c r="P5" s="3"/>
      <c r="Q5" s="3"/>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row>
    <row r="6" spans="1:125" ht="15" customHeight="1">
      <c r="A6" s="91"/>
      <c r="B6" s="92"/>
      <c r="C6" s="92"/>
      <c r="D6" s="2"/>
      <c r="E6" s="2"/>
      <c r="F6" s="2"/>
      <c r="G6" s="2"/>
      <c r="H6" s="2"/>
      <c r="I6" s="92"/>
      <c r="J6" s="92"/>
      <c r="K6" s="92"/>
      <c r="L6" s="92"/>
      <c r="M6" s="92"/>
      <c r="N6" s="92"/>
      <c r="O6" s="92"/>
      <c r="P6" s="93"/>
      <c r="Q6" s="94"/>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row>
    <row r="7" spans="1:125" ht="12.95" customHeight="1">
      <c r="A7" s="95"/>
      <c r="B7" s="95"/>
      <c r="C7" s="95"/>
      <c r="D7" s="95"/>
      <c r="E7" s="95"/>
      <c r="F7" s="95"/>
      <c r="G7" s="95"/>
      <c r="H7" s="95"/>
      <c r="I7" s="95"/>
      <c r="J7" s="95"/>
      <c r="K7" s="95"/>
      <c r="L7" s="95"/>
      <c r="M7" s="95"/>
      <c r="N7" s="95"/>
      <c r="O7" s="95"/>
      <c r="P7" s="95"/>
      <c r="Q7" s="9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row>
    <row r="8" spans="1:197" s="2" customFormat="1" ht="21" customHeight="1">
      <c r="A8" s="97" t="s">
        <v>415</v>
      </c>
      <c r="B8" s="95"/>
      <c r="C8" s="95"/>
      <c r="D8" s="95"/>
      <c r="E8" s="95"/>
      <c r="F8" s="96"/>
      <c r="G8" s="96"/>
      <c r="H8" s="96"/>
      <c r="I8" s="95"/>
      <c r="J8" s="95"/>
      <c r="K8" s="95"/>
      <c r="L8" s="95"/>
      <c r="M8" s="95"/>
      <c r="N8" s="9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row>
    <row r="9" spans="1:197" s="2" customFormat="1" ht="12.95" customHeight="1">
      <c r="A9" s="24"/>
      <c r="B9" s="95"/>
      <c r="C9" s="95"/>
      <c r="D9" s="95"/>
      <c r="E9" s="95"/>
      <c r="F9" s="96"/>
      <c r="G9" s="96"/>
      <c r="H9" s="96"/>
      <c r="I9" s="95"/>
      <c r="J9" s="95"/>
      <c r="K9" s="95"/>
      <c r="L9" s="95"/>
      <c r="M9" s="95"/>
      <c r="N9" s="9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row>
    <row r="10" spans="1:197" s="2" customFormat="1" ht="12.95" customHeight="1">
      <c r="A10" s="24"/>
      <c r="B10" s="95"/>
      <c r="C10" s="95"/>
      <c r="D10" s="95"/>
      <c r="E10" s="95"/>
      <c r="F10" s="96"/>
      <c r="G10" s="96"/>
      <c r="H10" s="96"/>
      <c r="I10" s="95"/>
      <c r="J10" s="95"/>
      <c r="K10" s="95"/>
      <c r="L10" s="95"/>
      <c r="M10" s="95"/>
      <c r="N10" s="9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row>
    <row r="11" spans="1:197" s="2" customFormat="1" ht="18" customHeight="1" thickBot="1">
      <c r="A11" s="45" t="s">
        <v>10</v>
      </c>
      <c r="B11" s="95"/>
      <c r="C11" s="95"/>
      <c r="D11" s="95"/>
      <c r="E11" s="95"/>
      <c r="F11" s="96"/>
      <c r="G11" s="96"/>
      <c r="H11" s="196">
        <f>I1</f>
        <v>2016</v>
      </c>
      <c r="I11" s="95"/>
      <c r="J11" s="95"/>
      <c r="K11" s="95"/>
      <c r="L11" s="95"/>
      <c r="M11" s="95"/>
      <c r="N11" s="9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row>
    <row r="12" spans="1:197" s="2" customFormat="1" ht="33" customHeight="1">
      <c r="A12" s="253" t="s">
        <v>414</v>
      </c>
      <c r="B12" s="253"/>
      <c r="C12" s="112"/>
      <c r="D12" s="113"/>
      <c r="E12" s="113"/>
      <c r="F12" s="172"/>
      <c r="G12" s="172"/>
      <c r="H12" s="172"/>
      <c r="I12" s="95"/>
      <c r="J12" s="95"/>
      <c r="K12" s="95"/>
      <c r="L12" s="95"/>
      <c r="M12" s="95"/>
      <c r="N12" s="9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row>
    <row r="13" spans="1:197" s="2" customFormat="1" ht="48" customHeight="1">
      <c r="A13" s="258" t="s">
        <v>191</v>
      </c>
      <c r="B13" s="258"/>
      <c r="C13" s="173" t="s">
        <v>316</v>
      </c>
      <c r="D13" s="173" t="s">
        <v>317</v>
      </c>
      <c r="E13" s="173" t="s">
        <v>318</v>
      </c>
      <c r="F13" s="173" t="s">
        <v>319</v>
      </c>
      <c r="G13" s="115" t="s">
        <v>195</v>
      </c>
      <c r="H13" s="173" t="s">
        <v>320</v>
      </c>
      <c r="I13" s="95"/>
      <c r="J13" s="95"/>
      <c r="K13" s="95"/>
      <c r="L13" s="95"/>
      <c r="M13" s="95"/>
      <c r="N13" s="9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row>
    <row r="14" spans="1:115" s="2" customFormat="1" ht="18" customHeight="1">
      <c r="A14" s="116" t="s">
        <v>200</v>
      </c>
      <c r="B14" s="31" t="s">
        <v>201</v>
      </c>
      <c r="C14" s="117">
        <f aca="true" t="shared" si="0" ref="C14:F21">C97+C146</f>
        <v>213950.3</v>
      </c>
      <c r="D14" s="117">
        <f t="shared" si="0"/>
        <v>0</v>
      </c>
      <c r="E14" s="117">
        <f t="shared" si="0"/>
        <v>213950.3</v>
      </c>
      <c r="F14" s="117">
        <f t="shared" si="0"/>
        <v>213950.3</v>
      </c>
      <c r="G14" s="119">
        <f aca="true" t="shared" si="1" ref="G14:G22">IF(E14=0,"    --",F14/E14*100)</f>
        <v>100</v>
      </c>
      <c r="H14" s="117">
        <f aca="true" t="shared" si="2" ref="H14:H21">G97+G146</f>
        <v>0</v>
      </c>
      <c r="I14" s="95"/>
      <c r="J14" s="95"/>
      <c r="K14" s="95"/>
      <c r="L14" s="95"/>
      <c r="M14" s="95"/>
      <c r="N14" s="9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row>
    <row r="15" spans="1:115" s="2" customFormat="1" ht="18" customHeight="1">
      <c r="A15" s="116" t="s">
        <v>202</v>
      </c>
      <c r="B15" s="31" t="s">
        <v>203</v>
      </c>
      <c r="C15" s="117">
        <f t="shared" si="0"/>
        <v>1817287.5199999998</v>
      </c>
      <c r="D15" s="117">
        <f t="shared" si="0"/>
        <v>0</v>
      </c>
      <c r="E15" s="117">
        <f t="shared" si="0"/>
        <v>1817287.5199999998</v>
      </c>
      <c r="F15" s="117">
        <f t="shared" si="0"/>
        <v>1709398.6899999997</v>
      </c>
      <c r="G15" s="119">
        <f t="shared" si="1"/>
        <v>94.06319424897607</v>
      </c>
      <c r="H15" s="117">
        <f t="shared" si="2"/>
        <v>107888.82999999996</v>
      </c>
      <c r="I15" s="95"/>
      <c r="J15" s="95"/>
      <c r="K15" s="95"/>
      <c r="L15" s="95"/>
      <c r="M15" s="95"/>
      <c r="N15" s="9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row>
    <row r="16" spans="1:115" s="2" customFormat="1" ht="18" customHeight="1">
      <c r="A16" s="116" t="s">
        <v>204</v>
      </c>
      <c r="B16" s="31" t="s">
        <v>205</v>
      </c>
      <c r="C16" s="117">
        <f t="shared" si="0"/>
        <v>80062.23999999999</v>
      </c>
      <c r="D16" s="117">
        <f t="shared" si="0"/>
        <v>0</v>
      </c>
      <c r="E16" s="117">
        <f t="shared" si="0"/>
        <v>80062.23999999999</v>
      </c>
      <c r="F16" s="117">
        <f t="shared" si="0"/>
        <v>80062.23999999999</v>
      </c>
      <c r="G16" s="119">
        <f t="shared" si="1"/>
        <v>100</v>
      </c>
      <c r="H16" s="117">
        <f t="shared" si="2"/>
        <v>0</v>
      </c>
      <c r="I16" s="95"/>
      <c r="J16" s="95"/>
      <c r="K16" s="95"/>
      <c r="L16" s="95"/>
      <c r="M16" s="95"/>
      <c r="N16" s="9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row>
    <row r="17" spans="1:115" s="2" customFormat="1" ht="18" customHeight="1">
      <c r="A17" s="116" t="s">
        <v>206</v>
      </c>
      <c r="B17" s="31" t="s">
        <v>207</v>
      </c>
      <c r="C17" s="117">
        <f t="shared" si="0"/>
        <v>29767492.15</v>
      </c>
      <c r="D17" s="117">
        <f t="shared" si="0"/>
        <v>0</v>
      </c>
      <c r="E17" s="117">
        <f t="shared" si="0"/>
        <v>29767492.15</v>
      </c>
      <c r="F17" s="117">
        <f t="shared" si="0"/>
        <v>29179555.89</v>
      </c>
      <c r="G17" s="119">
        <f t="shared" si="1"/>
        <v>98.02490496331583</v>
      </c>
      <c r="H17" s="117">
        <f t="shared" si="2"/>
        <v>587936.2600000007</v>
      </c>
      <c r="I17" s="95"/>
      <c r="J17" s="95"/>
      <c r="K17" s="95"/>
      <c r="L17" s="95"/>
      <c r="M17" s="95"/>
      <c r="N17" s="9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row>
    <row r="18" spans="1:115" s="2" customFormat="1" ht="18" customHeight="1">
      <c r="A18" s="116" t="s">
        <v>208</v>
      </c>
      <c r="B18" s="31" t="s">
        <v>209</v>
      </c>
      <c r="C18" s="117">
        <f t="shared" si="0"/>
        <v>487353.41000000003</v>
      </c>
      <c r="D18" s="117">
        <f t="shared" si="0"/>
        <v>0</v>
      </c>
      <c r="E18" s="117">
        <f t="shared" si="0"/>
        <v>487353.41000000003</v>
      </c>
      <c r="F18" s="117">
        <f t="shared" si="0"/>
        <v>487353.41000000003</v>
      </c>
      <c r="G18" s="119">
        <f t="shared" si="1"/>
        <v>100</v>
      </c>
      <c r="H18" s="117">
        <f t="shared" si="2"/>
        <v>0</v>
      </c>
      <c r="I18" s="95"/>
      <c r="J18" s="95"/>
      <c r="K18" s="95"/>
      <c r="L18" s="95"/>
      <c r="M18" s="95"/>
      <c r="N18" s="9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row>
    <row r="19" spans="1:115" s="2" customFormat="1" ht="18" customHeight="1">
      <c r="A19" s="116" t="s">
        <v>210</v>
      </c>
      <c r="B19" s="31" t="s">
        <v>211</v>
      </c>
      <c r="C19" s="117">
        <f t="shared" si="0"/>
        <v>119721.76000000001</v>
      </c>
      <c r="D19" s="117">
        <f t="shared" si="0"/>
        <v>0</v>
      </c>
      <c r="E19" s="117">
        <f t="shared" si="0"/>
        <v>119721.76000000001</v>
      </c>
      <c r="F19" s="117">
        <f t="shared" si="0"/>
        <v>113999.13</v>
      </c>
      <c r="G19" s="119">
        <f t="shared" si="1"/>
        <v>95.22005857581779</v>
      </c>
      <c r="H19" s="117">
        <f t="shared" si="2"/>
        <v>5722.629999999999</v>
      </c>
      <c r="I19" s="95"/>
      <c r="J19" s="95"/>
      <c r="K19" s="95"/>
      <c r="L19" s="95"/>
      <c r="M19" s="95"/>
      <c r="N19" s="9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row>
    <row r="20" spans="1:115" s="2" customFormat="1" ht="18" customHeight="1">
      <c r="A20" s="116" t="s">
        <v>212</v>
      </c>
      <c r="B20" s="31" t="s">
        <v>213</v>
      </c>
      <c r="C20" s="117">
        <f t="shared" si="0"/>
        <v>0</v>
      </c>
      <c r="D20" s="117">
        <f t="shared" si="0"/>
        <v>0</v>
      </c>
      <c r="E20" s="117">
        <f t="shared" si="0"/>
        <v>0</v>
      </c>
      <c r="F20" s="117">
        <f t="shared" si="0"/>
        <v>0</v>
      </c>
      <c r="G20" s="119" t="str">
        <f t="shared" si="1"/>
        <v xml:space="preserve">    --</v>
      </c>
      <c r="H20" s="117">
        <f t="shared" si="2"/>
        <v>0</v>
      </c>
      <c r="I20" s="95"/>
      <c r="J20" s="95"/>
      <c r="K20" s="95"/>
      <c r="L20" s="95"/>
      <c r="M20" s="95"/>
      <c r="N20" s="9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row>
    <row r="21" spans="1:115" s="2" customFormat="1" ht="18" customHeight="1">
      <c r="A21" s="116" t="s">
        <v>214</v>
      </c>
      <c r="B21" s="31" t="s">
        <v>215</v>
      </c>
      <c r="C21" s="117">
        <f t="shared" si="0"/>
        <v>0</v>
      </c>
      <c r="D21" s="117">
        <f t="shared" si="0"/>
        <v>0</v>
      </c>
      <c r="E21" s="117">
        <f t="shared" si="0"/>
        <v>0</v>
      </c>
      <c r="F21" s="117">
        <f t="shared" si="0"/>
        <v>0</v>
      </c>
      <c r="G21" s="119" t="str">
        <f t="shared" si="1"/>
        <v xml:space="preserve">    --</v>
      </c>
      <c r="H21" s="117">
        <f t="shared" si="2"/>
        <v>0</v>
      </c>
      <c r="I21" s="95"/>
      <c r="J21" s="95"/>
      <c r="K21" s="95"/>
      <c r="L21" s="95"/>
      <c r="M21" s="95"/>
      <c r="N21" s="9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row>
    <row r="22" spans="1:115" s="2" customFormat="1" ht="18" customHeight="1" thickBot="1">
      <c r="A22" s="250" t="s">
        <v>318</v>
      </c>
      <c r="B22" s="250"/>
      <c r="C22" s="120">
        <f>SUM(C14:C21)</f>
        <v>32485867.38</v>
      </c>
      <c r="D22" s="120">
        <f>SUM(D14:D21)</f>
        <v>0</v>
      </c>
      <c r="E22" s="120">
        <f>SUM(E14:E21)</f>
        <v>32485867.38</v>
      </c>
      <c r="F22" s="120">
        <f>SUM(F14:F21)</f>
        <v>31784319.66</v>
      </c>
      <c r="G22" s="121">
        <f t="shared" si="1"/>
        <v>97.84045255189366</v>
      </c>
      <c r="H22" s="120">
        <f>SUM(H14:H21)</f>
        <v>701547.7200000007</v>
      </c>
      <c r="I22" s="95"/>
      <c r="J22" s="95"/>
      <c r="K22" s="95"/>
      <c r="L22" s="95"/>
      <c r="M22" s="95"/>
      <c r="N22" s="9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row>
    <row r="23" spans="1:115" s="2" customFormat="1" ht="12.95" customHeight="1">
      <c r="A23" s="126"/>
      <c r="B23" s="126"/>
      <c r="C23" s="127"/>
      <c r="D23" s="98"/>
      <c r="E23" s="98"/>
      <c r="F23" s="98"/>
      <c r="G23" s="98"/>
      <c r="H23" s="98"/>
      <c r="I23" s="95"/>
      <c r="J23" s="95"/>
      <c r="K23" s="95"/>
      <c r="L23" s="95"/>
      <c r="M23" s="95"/>
      <c r="N23" s="9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row>
    <row r="24" spans="1:115" s="2" customFormat="1" ht="12.95" customHeight="1">
      <c r="A24" s="126"/>
      <c r="B24" s="126"/>
      <c r="C24" s="127"/>
      <c r="D24" s="98"/>
      <c r="E24" s="98"/>
      <c r="F24" s="98"/>
      <c r="G24" s="98"/>
      <c r="H24" s="98"/>
      <c r="I24" s="95"/>
      <c r="J24" s="95"/>
      <c r="K24" s="95"/>
      <c r="L24" s="95"/>
      <c r="M24" s="95"/>
      <c r="N24" s="9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row>
    <row r="25" spans="1:115" s="2" customFormat="1" ht="18" customHeight="1" thickBot="1">
      <c r="A25" s="45" t="s">
        <v>10</v>
      </c>
      <c r="B25" s="126"/>
      <c r="C25" s="127"/>
      <c r="D25" s="98"/>
      <c r="E25" s="98"/>
      <c r="F25" s="98"/>
      <c r="G25" s="98"/>
      <c r="H25" s="98"/>
      <c r="I25" s="196">
        <f>I1</f>
        <v>2016</v>
      </c>
      <c r="J25" s="99"/>
      <c r="K25" s="98"/>
      <c r="L25" s="98"/>
      <c r="M25" s="98"/>
      <c r="N25" s="98"/>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row>
    <row r="26" spans="1:115" s="2" customFormat="1" ht="33" customHeight="1">
      <c r="A26" s="253" t="s">
        <v>413</v>
      </c>
      <c r="B26" s="253"/>
      <c r="C26" s="112"/>
      <c r="D26" s="113"/>
      <c r="E26" s="113"/>
      <c r="F26" s="172"/>
      <c r="G26" s="172"/>
      <c r="H26" s="172"/>
      <c r="I26" s="172"/>
      <c r="J26" s="99"/>
      <c r="K26" s="98"/>
      <c r="L26" s="98"/>
      <c r="M26" s="98"/>
      <c r="N26" s="98"/>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row>
    <row r="27" spans="1:115" s="2" customFormat="1" ht="48" customHeight="1">
      <c r="A27" s="258" t="s">
        <v>191</v>
      </c>
      <c r="B27" s="258"/>
      <c r="C27" s="173" t="s">
        <v>321</v>
      </c>
      <c r="D27" s="173" t="s">
        <v>322</v>
      </c>
      <c r="E27" s="173" t="s">
        <v>323</v>
      </c>
      <c r="F27" s="173" t="s">
        <v>324</v>
      </c>
      <c r="G27" s="115" t="s">
        <v>196</v>
      </c>
      <c r="H27" s="173" t="s">
        <v>325</v>
      </c>
      <c r="I27" s="173" t="s">
        <v>326</v>
      </c>
      <c r="J27" s="99"/>
      <c r="K27" s="98"/>
      <c r="L27" s="98"/>
      <c r="M27" s="98"/>
      <c r="N27" s="98"/>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row>
    <row r="28" spans="1:115" s="2" customFormat="1" ht="18" customHeight="1">
      <c r="A28" s="116" t="s">
        <v>200</v>
      </c>
      <c r="B28" s="31" t="s">
        <v>220</v>
      </c>
      <c r="C28" s="117">
        <f aca="true" t="shared" si="3" ref="C28:D36">C111+C160</f>
        <v>0</v>
      </c>
      <c r="D28" s="117">
        <f t="shared" si="3"/>
        <v>0</v>
      </c>
      <c r="E28" s="117">
        <f aca="true" t="shared" si="4" ref="E28:E36">E111+F111+E160+F160</f>
        <v>0</v>
      </c>
      <c r="F28" s="117">
        <f aca="true" t="shared" si="5" ref="F28:F36">I111+J111+I160+J160</f>
        <v>0</v>
      </c>
      <c r="G28" s="119" t="str">
        <f>IF((C28-D28-E28-F28)=0,"    --",H28/(C28+D28-E28-F28)*100)</f>
        <v xml:space="preserve">    --</v>
      </c>
      <c r="H28" s="117">
        <f aca="true" t="shared" si="6" ref="H28:H36">H111+H160</f>
        <v>0</v>
      </c>
      <c r="I28" s="117">
        <f>K111+K160</f>
        <v>0</v>
      </c>
      <c r="J28" s="99"/>
      <c r="K28" s="98"/>
      <c r="L28" s="98"/>
      <c r="M28" s="98"/>
      <c r="N28" s="98"/>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row>
    <row r="29" spans="1:115" s="2" customFormat="1" ht="18" customHeight="1">
      <c r="A29" s="116" t="s">
        <v>202</v>
      </c>
      <c r="B29" s="31" t="s">
        <v>221</v>
      </c>
      <c r="C29" s="117">
        <f t="shared" si="3"/>
        <v>0</v>
      </c>
      <c r="D29" s="117">
        <f t="shared" si="3"/>
        <v>0</v>
      </c>
      <c r="E29" s="117">
        <f t="shared" si="4"/>
        <v>0</v>
      </c>
      <c r="F29" s="117">
        <f t="shared" si="5"/>
        <v>0</v>
      </c>
      <c r="G29" s="119" t="str">
        <f aca="true" t="shared" si="7" ref="G29:G36">IF((C29-D29-E29-F29)=0,"    --",H29/(C29+D29-E29-F29)*100)</f>
        <v xml:space="preserve">    --</v>
      </c>
      <c r="H29" s="117">
        <f t="shared" si="6"/>
        <v>0</v>
      </c>
      <c r="I29" s="117">
        <f aca="true" t="shared" si="8" ref="I29:I36">K112+K161</f>
        <v>0</v>
      </c>
      <c r="J29" s="99"/>
      <c r="K29" s="98"/>
      <c r="L29" s="98"/>
      <c r="M29" s="98"/>
      <c r="N29" s="98"/>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row>
    <row r="30" spans="1:115" s="2" customFormat="1" ht="18" customHeight="1">
      <c r="A30" s="116" t="s">
        <v>204</v>
      </c>
      <c r="B30" s="31" t="s">
        <v>222</v>
      </c>
      <c r="C30" s="117">
        <f t="shared" si="3"/>
        <v>21883023.900000002</v>
      </c>
      <c r="D30" s="117">
        <f t="shared" si="3"/>
        <v>0</v>
      </c>
      <c r="E30" s="117">
        <f t="shared" si="4"/>
        <v>184243.91</v>
      </c>
      <c r="F30" s="117">
        <f t="shared" si="5"/>
        <v>29643.05</v>
      </c>
      <c r="G30" s="119">
        <f t="shared" si="7"/>
        <v>3.3071817395603205</v>
      </c>
      <c r="H30" s="117">
        <f t="shared" si="6"/>
        <v>716637.7400000001</v>
      </c>
      <c r="I30" s="117">
        <f t="shared" si="8"/>
        <v>20952499.2</v>
      </c>
      <c r="J30" s="99"/>
      <c r="K30" s="98"/>
      <c r="L30" s="98"/>
      <c r="M30" s="98"/>
      <c r="N30" s="98"/>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row>
    <row r="31" spans="1:115" s="2" customFormat="1" ht="18" customHeight="1">
      <c r="A31" s="116" t="s">
        <v>206</v>
      </c>
      <c r="B31" s="31" t="s">
        <v>207</v>
      </c>
      <c r="C31" s="117">
        <f t="shared" si="3"/>
        <v>294720276.32</v>
      </c>
      <c r="D31" s="117">
        <f t="shared" si="3"/>
        <v>0</v>
      </c>
      <c r="E31" s="117">
        <f t="shared" si="4"/>
        <v>11706987.79</v>
      </c>
      <c r="F31" s="117">
        <f t="shared" si="5"/>
        <v>0</v>
      </c>
      <c r="G31" s="119">
        <f t="shared" si="7"/>
        <v>32.46470450106112</v>
      </c>
      <c r="H31" s="117">
        <f t="shared" si="6"/>
        <v>91879427.82</v>
      </c>
      <c r="I31" s="117">
        <f t="shared" si="8"/>
        <v>191133860.71</v>
      </c>
      <c r="J31" s="99"/>
      <c r="K31" s="98"/>
      <c r="L31" s="98"/>
      <c r="M31" s="98"/>
      <c r="N31" s="98"/>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row>
    <row r="32" spans="1:115" s="2" customFormat="1" ht="18" customHeight="1">
      <c r="A32" s="116" t="s">
        <v>223</v>
      </c>
      <c r="B32" s="31" t="s">
        <v>224</v>
      </c>
      <c r="C32" s="117">
        <f t="shared" si="3"/>
        <v>121391.56</v>
      </c>
      <c r="D32" s="117">
        <f t="shared" si="3"/>
        <v>0</v>
      </c>
      <c r="E32" s="117">
        <f t="shared" si="4"/>
        <v>0</v>
      </c>
      <c r="F32" s="117">
        <f t="shared" si="5"/>
        <v>0</v>
      </c>
      <c r="G32" s="119">
        <f t="shared" si="7"/>
        <v>100</v>
      </c>
      <c r="H32" s="117">
        <f t="shared" si="6"/>
        <v>121391.56</v>
      </c>
      <c r="I32" s="117">
        <f t="shared" si="8"/>
        <v>0</v>
      </c>
      <c r="J32" s="99"/>
      <c r="K32" s="98"/>
      <c r="L32" s="98"/>
      <c r="M32" s="98"/>
      <c r="N32" s="98"/>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row>
    <row r="33" spans="1:115" s="2" customFormat="1" ht="18" customHeight="1">
      <c r="A33" s="116" t="s">
        <v>208</v>
      </c>
      <c r="B33" s="31" t="s">
        <v>225</v>
      </c>
      <c r="C33" s="117">
        <f t="shared" si="3"/>
        <v>0</v>
      </c>
      <c r="D33" s="117">
        <f t="shared" si="3"/>
        <v>0</v>
      </c>
      <c r="E33" s="117">
        <f t="shared" si="4"/>
        <v>0</v>
      </c>
      <c r="F33" s="117">
        <f t="shared" si="5"/>
        <v>0</v>
      </c>
      <c r="G33" s="119" t="str">
        <f t="shared" si="7"/>
        <v xml:space="preserve">    --</v>
      </c>
      <c r="H33" s="117">
        <f t="shared" si="6"/>
        <v>0</v>
      </c>
      <c r="I33" s="117">
        <f t="shared" si="8"/>
        <v>0</v>
      </c>
      <c r="J33" s="99"/>
      <c r="K33" s="98"/>
      <c r="L33" s="98"/>
      <c r="M33" s="98"/>
      <c r="N33" s="98"/>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row>
    <row r="34" spans="1:115" s="2" customFormat="1" ht="18" customHeight="1">
      <c r="A34" s="116" t="s">
        <v>210</v>
      </c>
      <c r="B34" s="31" t="s">
        <v>211</v>
      </c>
      <c r="C34" s="117">
        <f t="shared" si="3"/>
        <v>68590321.93</v>
      </c>
      <c r="D34" s="117">
        <f t="shared" si="3"/>
        <v>0</v>
      </c>
      <c r="E34" s="117">
        <f t="shared" si="4"/>
        <v>0</v>
      </c>
      <c r="F34" s="117">
        <f t="shared" si="5"/>
        <v>0</v>
      </c>
      <c r="G34" s="119">
        <f t="shared" si="7"/>
        <v>5.6090144378186615</v>
      </c>
      <c r="H34" s="117">
        <f t="shared" si="6"/>
        <v>3847241.06</v>
      </c>
      <c r="I34" s="117">
        <f t="shared" si="8"/>
        <v>64743080.87</v>
      </c>
      <c r="J34" s="99"/>
      <c r="K34" s="98"/>
      <c r="L34" s="98"/>
      <c r="M34" s="98"/>
      <c r="N34" s="98"/>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row>
    <row r="35" spans="1:115" s="2" customFormat="1" ht="18" customHeight="1">
      <c r="A35" s="116" t="s">
        <v>212</v>
      </c>
      <c r="B35" s="31" t="s">
        <v>213</v>
      </c>
      <c r="C35" s="117">
        <f t="shared" si="3"/>
        <v>0</v>
      </c>
      <c r="D35" s="117">
        <f t="shared" si="3"/>
        <v>0</v>
      </c>
      <c r="E35" s="117">
        <f t="shared" si="4"/>
        <v>0</v>
      </c>
      <c r="F35" s="117">
        <f t="shared" si="5"/>
        <v>0</v>
      </c>
      <c r="G35" s="119" t="str">
        <f t="shared" si="7"/>
        <v xml:space="preserve">    --</v>
      </c>
      <c r="H35" s="117">
        <f t="shared" si="6"/>
        <v>0</v>
      </c>
      <c r="I35" s="117">
        <f t="shared" si="8"/>
        <v>0</v>
      </c>
      <c r="J35" s="99"/>
      <c r="K35" s="98"/>
      <c r="L35" s="98"/>
      <c r="M35" s="98"/>
      <c r="N35" s="98"/>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row>
    <row r="36" spans="1:115" s="2" customFormat="1" ht="18" customHeight="1">
      <c r="A36" s="116" t="s">
        <v>214</v>
      </c>
      <c r="B36" s="31" t="s">
        <v>215</v>
      </c>
      <c r="C36" s="117">
        <f t="shared" si="3"/>
        <v>0</v>
      </c>
      <c r="D36" s="117">
        <f t="shared" si="3"/>
        <v>0</v>
      </c>
      <c r="E36" s="117">
        <f t="shared" si="4"/>
        <v>0</v>
      </c>
      <c r="F36" s="117">
        <f t="shared" si="5"/>
        <v>0</v>
      </c>
      <c r="G36" s="119" t="str">
        <f t="shared" si="7"/>
        <v xml:space="preserve">    --</v>
      </c>
      <c r="H36" s="117">
        <f t="shared" si="6"/>
        <v>0</v>
      </c>
      <c r="I36" s="117">
        <f t="shared" si="8"/>
        <v>0</v>
      </c>
      <c r="J36" s="99"/>
      <c r="K36" s="98"/>
      <c r="L36" s="98"/>
      <c r="M36" s="98"/>
      <c r="N36" s="98"/>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row>
    <row r="37" spans="1:115" s="2" customFormat="1" ht="18" customHeight="1" thickBot="1">
      <c r="A37" s="250" t="s">
        <v>327</v>
      </c>
      <c r="B37" s="250"/>
      <c r="C37" s="120">
        <f>SUM(C28:C36)</f>
        <v>385315013.71</v>
      </c>
      <c r="D37" s="120">
        <f aca="true" t="shared" si="9" ref="D37:I37">SUM(D28:D36)</f>
        <v>0</v>
      </c>
      <c r="E37" s="120">
        <f t="shared" si="9"/>
        <v>11891231.7</v>
      </c>
      <c r="F37" s="120">
        <f t="shared" si="9"/>
        <v>29643.05</v>
      </c>
      <c r="G37" s="174">
        <f>IF((C37-D37-E37-F37)=0,"    --",H37/(C37+D37-E37-F37)*100)</f>
        <v>25.861332062939674</v>
      </c>
      <c r="H37" s="120">
        <f t="shared" si="9"/>
        <v>96564698.17999999</v>
      </c>
      <c r="I37" s="120">
        <f t="shared" si="9"/>
        <v>276829440.78</v>
      </c>
      <c r="J37" s="99"/>
      <c r="K37" s="98"/>
      <c r="L37" s="98"/>
      <c r="M37" s="98"/>
      <c r="N37" s="98"/>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row>
    <row r="38" spans="1:197" s="2" customFormat="1" ht="12.95" customHeight="1">
      <c r="A38" s="24"/>
      <c r="B38" s="95"/>
      <c r="C38" s="95"/>
      <c r="D38" s="95"/>
      <c r="E38" s="95"/>
      <c r="F38" s="96"/>
      <c r="G38" s="96"/>
      <c r="H38" s="96"/>
      <c r="I38" s="95"/>
      <c r="J38" s="95"/>
      <c r="K38" s="95"/>
      <c r="L38" s="95"/>
      <c r="M38" s="95"/>
      <c r="N38" s="9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row>
    <row r="39" spans="1:197" s="2" customFormat="1" ht="12.95" customHeight="1">
      <c r="A39" s="24"/>
      <c r="B39" s="95"/>
      <c r="C39" s="95"/>
      <c r="D39" s="95"/>
      <c r="E39" s="95"/>
      <c r="F39" s="96"/>
      <c r="G39" s="96"/>
      <c r="H39" s="96"/>
      <c r="I39" s="95"/>
      <c r="J39" s="95"/>
      <c r="K39" s="95"/>
      <c r="L39" s="95"/>
      <c r="M39" s="95"/>
      <c r="N39" s="9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row>
    <row r="40" ht="12.95" customHeight="1"/>
    <row r="41" spans="1:5" ht="21" customHeight="1">
      <c r="A41" s="97" t="s">
        <v>408</v>
      </c>
      <c r="E41" s="97" t="s">
        <v>409</v>
      </c>
    </row>
    <row r="42" ht="12.95" customHeight="1"/>
    <row r="43" spans="1:5" ht="18" customHeight="1" thickBot="1">
      <c r="A43" s="32" t="s">
        <v>10</v>
      </c>
      <c r="E43" s="32" t="s">
        <v>10</v>
      </c>
    </row>
    <row r="44" spans="1:9" s="32" customFormat="1" ht="33" customHeight="1">
      <c r="A44" s="253" t="s">
        <v>14</v>
      </c>
      <c r="B44" s="253"/>
      <c r="C44" s="28">
        <f>I1</f>
        <v>2016</v>
      </c>
      <c r="E44" s="253" t="s">
        <v>14</v>
      </c>
      <c r="F44" s="253"/>
      <c r="G44" s="166"/>
      <c r="H44" s="28">
        <f>I1</f>
        <v>2016</v>
      </c>
      <c r="I44" s="3"/>
    </row>
    <row r="45" spans="1:9" s="32" customFormat="1" ht="18" customHeight="1">
      <c r="A45" s="167" t="s">
        <v>328</v>
      </c>
      <c r="B45" s="167" t="s">
        <v>329</v>
      </c>
      <c r="C45" s="168">
        <f aca="true" t="shared" si="10" ref="C45:C61">C124+C173</f>
        <v>448308272.35</v>
      </c>
      <c r="E45" s="167" t="s">
        <v>330</v>
      </c>
      <c r="F45" s="167"/>
      <c r="G45" s="168"/>
      <c r="H45" s="139">
        <f aca="true" t="shared" si="11" ref="H45:H56">F124+F173</f>
        <v>732310272.94</v>
      </c>
      <c r="I45" s="3"/>
    </row>
    <row r="46" spans="1:9" s="32" customFormat="1" ht="18" customHeight="1">
      <c r="A46" s="31" t="s">
        <v>331</v>
      </c>
      <c r="B46" s="31" t="s">
        <v>332</v>
      </c>
      <c r="C46" s="36">
        <f t="shared" si="10"/>
        <v>292165087</v>
      </c>
      <c r="E46" s="249" t="s">
        <v>333</v>
      </c>
      <c r="F46" s="249"/>
      <c r="G46" s="249"/>
      <c r="H46" s="140">
        <f t="shared" si="11"/>
        <v>273422009.21</v>
      </c>
      <c r="I46" s="3"/>
    </row>
    <row r="47" spans="1:9" s="32" customFormat="1" ht="18" customHeight="1">
      <c r="A47" s="31" t="s">
        <v>331</v>
      </c>
      <c r="B47" s="31" t="s">
        <v>334</v>
      </c>
      <c r="C47" s="36">
        <f t="shared" si="10"/>
        <v>276829440.78000003</v>
      </c>
      <c r="E47" s="249" t="s">
        <v>335</v>
      </c>
      <c r="F47" s="249"/>
      <c r="G47" s="249"/>
      <c r="H47" s="140">
        <f t="shared" si="11"/>
        <v>96564698.18</v>
      </c>
      <c r="I47" s="3"/>
    </row>
    <row r="48" spans="1:9" s="32" customFormat="1" ht="18" customHeight="1">
      <c r="A48" s="31" t="s">
        <v>336</v>
      </c>
      <c r="B48" s="31" t="s">
        <v>337</v>
      </c>
      <c r="C48" s="36">
        <f t="shared" si="10"/>
        <v>448645.31</v>
      </c>
      <c r="E48" s="249" t="s">
        <v>338</v>
      </c>
      <c r="F48" s="249"/>
      <c r="G48" s="249"/>
      <c r="H48" s="140">
        <f t="shared" si="11"/>
        <v>358584628.15999997</v>
      </c>
      <c r="I48" s="3"/>
    </row>
    <row r="49" spans="1:9" s="32" customFormat="1" ht="18" customHeight="1">
      <c r="A49" s="31" t="s">
        <v>336</v>
      </c>
      <c r="B49" s="31" t="s">
        <v>339</v>
      </c>
      <c r="C49" s="36">
        <f t="shared" si="10"/>
        <v>252705.37</v>
      </c>
      <c r="E49" s="249" t="s">
        <v>340</v>
      </c>
      <c r="F49" s="249"/>
      <c r="G49" s="249"/>
      <c r="H49" s="140">
        <f t="shared" si="11"/>
        <v>3738937.39</v>
      </c>
      <c r="I49" s="3"/>
    </row>
    <row r="50" spans="1:9" s="32" customFormat="1" ht="18" customHeight="1">
      <c r="A50" s="31" t="s">
        <v>341</v>
      </c>
      <c r="B50" s="31" t="s">
        <v>342</v>
      </c>
      <c r="C50" s="36">
        <f t="shared" si="10"/>
        <v>14155767.01</v>
      </c>
      <c r="E50" s="141" t="s">
        <v>343</v>
      </c>
      <c r="F50" s="141"/>
      <c r="G50" s="30"/>
      <c r="H50" s="191">
        <f t="shared" si="11"/>
        <v>735560047.4300001</v>
      </c>
      <c r="I50" s="3"/>
    </row>
    <row r="51" spans="1:9" s="32" customFormat="1" ht="18" customHeight="1">
      <c r="A51" s="31" t="s">
        <v>344</v>
      </c>
      <c r="B51" s="31" t="s">
        <v>345</v>
      </c>
      <c r="C51" s="36">
        <f t="shared" si="10"/>
        <v>107231839.10000002</v>
      </c>
      <c r="E51" s="249" t="s">
        <v>333</v>
      </c>
      <c r="F51" s="249"/>
      <c r="G51" s="249"/>
      <c r="H51" s="140">
        <f t="shared" si="11"/>
        <v>338326776.5</v>
      </c>
      <c r="I51" s="3"/>
    </row>
    <row r="52" spans="1:9" s="32" customFormat="1" ht="18" customHeight="1">
      <c r="A52" s="141" t="s">
        <v>346</v>
      </c>
      <c r="B52" s="141" t="s">
        <v>347</v>
      </c>
      <c r="C52" s="30">
        <f t="shared" si="10"/>
        <v>67985363.97000001</v>
      </c>
      <c r="E52" s="249" t="s">
        <v>335</v>
      </c>
      <c r="F52" s="249"/>
      <c r="G52" s="249"/>
      <c r="H52" s="140">
        <f t="shared" si="11"/>
        <v>31784319.659999996</v>
      </c>
      <c r="I52" s="3"/>
    </row>
    <row r="53" spans="1:9" s="32" customFormat="1" ht="18" customHeight="1">
      <c r="A53" s="31" t="s">
        <v>348</v>
      </c>
      <c r="B53" s="31" t="s">
        <v>349</v>
      </c>
      <c r="C53" s="36">
        <f t="shared" si="10"/>
        <v>35498750.03</v>
      </c>
      <c r="E53" s="249" t="s">
        <v>338</v>
      </c>
      <c r="F53" s="249"/>
      <c r="G53" s="249"/>
      <c r="H53" s="140">
        <f t="shared" si="11"/>
        <v>361799541.96</v>
      </c>
      <c r="I53" s="3"/>
    </row>
    <row r="54" spans="1:9" s="32" customFormat="1" ht="18" customHeight="1">
      <c r="A54" s="31" t="s">
        <v>348</v>
      </c>
      <c r="B54" s="31" t="s">
        <v>350</v>
      </c>
      <c r="C54" s="36">
        <f t="shared" si="10"/>
        <v>701547.7200000001</v>
      </c>
      <c r="E54" s="263" t="s">
        <v>340</v>
      </c>
      <c r="F54" s="263"/>
      <c r="G54" s="263"/>
      <c r="H54" s="140">
        <f t="shared" si="11"/>
        <v>3649409.31</v>
      </c>
      <c r="I54" s="3"/>
    </row>
    <row r="55" spans="1:9" s="32" customFormat="1" ht="18" customHeight="1">
      <c r="A55" s="31" t="s">
        <v>348</v>
      </c>
      <c r="B55" s="31" t="s">
        <v>351</v>
      </c>
      <c r="C55" s="36">
        <f t="shared" si="10"/>
        <v>31478279.580000002</v>
      </c>
      <c r="E55" s="167" t="s">
        <v>352</v>
      </c>
      <c r="F55" s="167"/>
      <c r="G55" s="168"/>
      <c r="H55" s="191">
        <f t="shared" si="11"/>
        <v>-3249774.489999993</v>
      </c>
      <c r="I55" s="3"/>
    </row>
    <row r="56" spans="1:9" s="32" customFormat="1" ht="18" customHeight="1">
      <c r="A56" s="31" t="s">
        <v>336</v>
      </c>
      <c r="B56" s="31" t="s">
        <v>353</v>
      </c>
      <c r="C56" s="36">
        <f t="shared" si="10"/>
        <v>333532.55</v>
      </c>
      <c r="E56" s="167" t="s">
        <v>354</v>
      </c>
      <c r="F56" s="167"/>
      <c r="G56" s="168"/>
      <c r="H56" s="139">
        <f t="shared" si="11"/>
        <v>28958908.200000003</v>
      </c>
      <c r="I56" s="3"/>
    </row>
    <row r="57" spans="1:3" s="32" customFormat="1" ht="18" customHeight="1">
      <c r="A57" s="31" t="s">
        <v>344</v>
      </c>
      <c r="B57" s="31" t="s">
        <v>355</v>
      </c>
      <c r="C57" s="36">
        <f t="shared" si="10"/>
        <v>26745.91</v>
      </c>
    </row>
    <row r="58" spans="1:8" s="32" customFormat="1" ht="18" customHeight="1" thickBot="1">
      <c r="A58" s="141" t="s">
        <v>356</v>
      </c>
      <c r="B58" s="141" t="s">
        <v>357</v>
      </c>
      <c r="C58" s="30">
        <f t="shared" si="10"/>
        <v>25709133.709999997</v>
      </c>
      <c r="E58" s="175" t="s">
        <v>358</v>
      </c>
      <c r="F58" s="175"/>
      <c r="G58" s="37"/>
      <c r="H58" s="190">
        <f>F136+F185</f>
        <v>25709133.71000001</v>
      </c>
    </row>
    <row r="59" spans="1:3" s="32" customFormat="1" ht="18" customHeight="1">
      <c r="A59" s="176" t="s">
        <v>359</v>
      </c>
      <c r="B59" s="141" t="s">
        <v>360</v>
      </c>
      <c r="C59" s="30">
        <f t="shared" si="10"/>
        <v>114434853.78</v>
      </c>
    </row>
    <row r="60" spans="1:8" s="32" customFormat="1" ht="18" customHeight="1">
      <c r="A60" s="176" t="s">
        <v>361</v>
      </c>
      <c r="B60" s="141" t="s">
        <v>362</v>
      </c>
      <c r="C60" s="30">
        <f t="shared" si="10"/>
        <v>291597188.31000006</v>
      </c>
      <c r="D60" s="39"/>
      <c r="H60" s="39"/>
    </row>
    <row r="61" spans="1:5" s="32" customFormat="1" ht="18" customHeight="1" thickBot="1">
      <c r="A61" s="177" t="s">
        <v>363</v>
      </c>
      <c r="B61" s="178" t="s">
        <v>364</v>
      </c>
      <c r="C61" s="190">
        <f t="shared" si="10"/>
        <v>406032042.09000003</v>
      </c>
      <c r="D61" s="39"/>
      <c r="E61" s="39"/>
    </row>
    <row r="62" s="32" customFormat="1" ht="12.95" customHeight="1">
      <c r="E62" s="39"/>
    </row>
    <row r="63" s="32" customFormat="1" ht="12.95" customHeight="1"/>
    <row r="64" s="32" customFormat="1" ht="21" customHeight="1">
      <c r="A64" s="97" t="s">
        <v>44</v>
      </c>
    </row>
    <row r="65" s="32" customFormat="1" ht="12.95" customHeight="1">
      <c r="A65" s="97"/>
    </row>
    <row r="66" spans="12:18" s="32" customFormat="1" ht="12.95" customHeight="1" thickBot="1">
      <c r="L66" s="41">
        <v>21301</v>
      </c>
      <c r="M66" s="41">
        <v>21303</v>
      </c>
      <c r="N66" s="41">
        <v>21307</v>
      </c>
      <c r="O66" s="41">
        <v>21400</v>
      </c>
      <c r="P66" s="41">
        <v>21401</v>
      </c>
      <c r="Q66" s="41">
        <v>21402</v>
      </c>
      <c r="R66" s="41">
        <v>21403</v>
      </c>
    </row>
    <row r="67" spans="1:18" s="32" customFormat="1" ht="33" customHeight="1">
      <c r="A67" s="253" t="s">
        <v>57</v>
      </c>
      <c r="B67" s="253"/>
      <c r="C67" s="27"/>
      <c r="D67" s="28">
        <f>I1</f>
        <v>2016</v>
      </c>
      <c r="L67" s="41" t="s">
        <v>504</v>
      </c>
      <c r="M67" s="41" t="s">
        <v>504</v>
      </c>
      <c r="N67" s="41" t="s">
        <v>504</v>
      </c>
      <c r="O67" s="41" t="s">
        <v>8</v>
      </c>
      <c r="P67" s="41" t="s">
        <v>8</v>
      </c>
      <c r="Q67" s="41" t="s">
        <v>8</v>
      </c>
      <c r="R67" s="41" t="s">
        <v>8</v>
      </c>
    </row>
    <row r="68" spans="1:18" s="32" customFormat="1" ht="18" customHeight="1" thickBot="1">
      <c r="A68" s="105" t="s">
        <v>42</v>
      </c>
      <c r="B68" s="106"/>
      <c r="C68" s="106"/>
      <c r="D68" s="107">
        <f>SUM(L70:R70)</f>
        <v>2408</v>
      </c>
      <c r="L68" s="41" t="s">
        <v>501</v>
      </c>
      <c r="M68" s="41" t="s">
        <v>502</v>
      </c>
      <c r="N68" s="235" t="s">
        <v>500</v>
      </c>
      <c r="O68" s="41" t="s">
        <v>0</v>
      </c>
      <c r="P68" s="41" t="s">
        <v>1</v>
      </c>
      <c r="Q68" s="41" t="s">
        <v>2</v>
      </c>
      <c r="R68" s="41" t="s">
        <v>3</v>
      </c>
    </row>
    <row r="69" spans="1:18" s="32" customFormat="1" ht="18" customHeight="1">
      <c r="A69" s="3"/>
      <c r="B69" s="3"/>
      <c r="C69" s="3"/>
      <c r="D69" s="3"/>
      <c r="E69" s="101"/>
      <c r="F69" s="101"/>
      <c r="G69" s="101"/>
      <c r="H69" s="101"/>
      <c r="I69" s="101"/>
      <c r="L69" s="41"/>
      <c r="M69" s="41"/>
      <c r="N69" s="41"/>
      <c r="O69" s="41"/>
      <c r="P69" s="41"/>
      <c r="Q69" s="41"/>
      <c r="R69" s="41"/>
    </row>
    <row r="70" spans="1:18" s="32" customFormat="1" ht="18" customHeight="1">
      <c r="A70" s="1" t="str">
        <f>IF(COUNTIF(O70:R70,"Sin información")=0,"* En su defecto, empleados a fin de ejercicio.","* En su defecto, empleados a fin de ejercicio. En "&amp;COUNTIF(O70:R70,"Sin información")&amp;" de las "&amp;COUNTA(O70:R70)&amp;" cuentas agregadas, la memoria no ofrece dicha información.")</f>
        <v>* En su defecto, empleados a fin de ejercicio.</v>
      </c>
      <c r="B70" s="3"/>
      <c r="C70" s="3"/>
      <c r="D70" s="3"/>
      <c r="E70" s="101"/>
      <c r="F70" s="101"/>
      <c r="G70" s="101"/>
      <c r="H70" s="101"/>
      <c r="I70" s="101"/>
      <c r="L70" s="101">
        <f>'[1]8100'!$D$6</f>
        <v>1488</v>
      </c>
      <c r="M70" s="101">
        <f>'[2]8100'!$D$6</f>
        <v>190</v>
      </c>
      <c r="N70" s="101">
        <f>'[3]8100'!$D$6</f>
        <v>238</v>
      </c>
      <c r="O70" s="101">
        <f>'[4]8100'!$D$6</f>
        <v>145</v>
      </c>
      <c r="P70" s="101">
        <f>'[5]8100'!$D$6</f>
        <v>302</v>
      </c>
      <c r="Q70" s="101">
        <f>'[6]8100'!$D$6</f>
        <v>24</v>
      </c>
      <c r="R70" s="101">
        <f>'[7]8100'!$D$6</f>
        <v>21</v>
      </c>
    </row>
    <row r="71" spans="1:18" s="32" customFormat="1" ht="12.95" customHeight="1" thickBot="1">
      <c r="A71" s="1"/>
      <c r="B71" s="3"/>
      <c r="C71" s="3"/>
      <c r="D71" s="3"/>
      <c r="E71" s="101"/>
      <c r="F71" s="101"/>
      <c r="G71" s="101"/>
      <c r="H71" s="101"/>
      <c r="I71" s="101"/>
      <c r="L71" s="101"/>
      <c r="M71" s="101"/>
      <c r="N71" s="101"/>
      <c r="O71" s="101"/>
      <c r="P71" s="101"/>
      <c r="Q71" s="101"/>
      <c r="R71" s="101"/>
    </row>
    <row r="72" spans="1:18" s="32" customFormat="1" ht="33" customHeight="1">
      <c r="A72" s="253" t="s">
        <v>58</v>
      </c>
      <c r="B72" s="253"/>
      <c r="C72" s="27"/>
      <c r="D72" s="27"/>
      <c r="E72" s="27"/>
      <c r="F72" s="201"/>
      <c r="G72" s="201"/>
      <c r="H72" s="28">
        <f>I1</f>
        <v>2016</v>
      </c>
      <c r="L72" s="41"/>
      <c r="M72" s="41"/>
      <c r="N72" s="41"/>
      <c r="O72" s="41"/>
      <c r="P72" s="41"/>
      <c r="Q72" s="41"/>
      <c r="R72" s="41"/>
    </row>
    <row r="73" spans="1:18" s="32" customFormat="1" ht="18" customHeight="1">
      <c r="A73" s="203" t="s">
        <v>487</v>
      </c>
      <c r="B73" s="203"/>
      <c r="C73" s="203"/>
      <c r="D73" s="203"/>
      <c r="E73" s="203"/>
      <c r="F73" s="203"/>
      <c r="G73" s="203"/>
      <c r="H73" s="204">
        <f>SUM(L73:R73)</f>
        <v>0</v>
      </c>
      <c r="L73" s="100">
        <f>'[1]8100'!$H$10</f>
        <v>0</v>
      </c>
      <c r="M73" s="100">
        <f>'[2]8100'!$H$10</f>
        <v>0</v>
      </c>
      <c r="N73" s="100">
        <f>'[3]8100'!$H$10</f>
        <v>0</v>
      </c>
      <c r="O73" s="100">
        <f>'[4]8100'!$H$10</f>
        <v>0</v>
      </c>
      <c r="P73" s="100">
        <f>'[5]8100'!$H$10</f>
        <v>0</v>
      </c>
      <c r="Q73" s="100">
        <f>'[6]8100'!$H$10</f>
        <v>0</v>
      </c>
      <c r="R73" s="100">
        <f>'[7]8100'!$H$10</f>
        <v>0</v>
      </c>
    </row>
    <row r="74" spans="1:18" s="32" customFormat="1" ht="18" customHeight="1">
      <c r="A74" s="205" t="s">
        <v>488</v>
      </c>
      <c r="B74" s="205"/>
      <c r="C74" s="205"/>
      <c r="D74" s="205"/>
      <c r="E74" s="205"/>
      <c r="F74" s="205"/>
      <c r="G74" s="205"/>
      <c r="H74" s="100">
        <f>SUM(L74:R74)</f>
        <v>0</v>
      </c>
      <c r="L74" s="100">
        <f>'[1]8100'!$H$11</f>
        <v>0</v>
      </c>
      <c r="M74" s="100">
        <f>'[2]8100'!$H$11</f>
        <v>0</v>
      </c>
      <c r="N74" s="100">
        <f>'[3]8100'!$H$11</f>
        <v>0</v>
      </c>
      <c r="O74" s="100">
        <f>'[4]8100'!$H$11</f>
        <v>0</v>
      </c>
      <c r="P74" s="100">
        <f>'[5]8100'!$H$11</f>
        <v>0</v>
      </c>
      <c r="Q74" s="100">
        <f>'[6]8100'!$H$11</f>
        <v>0</v>
      </c>
      <c r="R74" s="100">
        <f>'[7]8100'!$H$11</f>
        <v>0</v>
      </c>
    </row>
    <row r="75" spans="1:18" s="32" customFormat="1" ht="18" customHeight="1" thickBot="1">
      <c r="A75" s="103" t="s">
        <v>489</v>
      </c>
      <c r="B75" s="105"/>
      <c r="C75" s="105"/>
      <c r="D75" s="105"/>
      <c r="E75" s="105"/>
      <c r="F75" s="105"/>
      <c r="G75" s="105"/>
      <c r="H75" s="202">
        <f>SUM(L75:R75)</f>
        <v>0</v>
      </c>
      <c r="L75" s="100">
        <f>'[1]8100'!$H$16</f>
        <v>0</v>
      </c>
      <c r="M75" s="100">
        <f>'[2]8100'!$H$16</f>
        <v>0</v>
      </c>
      <c r="N75" s="100">
        <f>'[3]8100'!$H$16</f>
        <v>0</v>
      </c>
      <c r="O75" s="100">
        <f>'[4]8100'!$H$16</f>
        <v>0</v>
      </c>
      <c r="P75" s="100">
        <f>'[5]8100'!$H$16</f>
        <v>0</v>
      </c>
      <c r="Q75" s="100">
        <f>'[6]8100'!$H$16</f>
        <v>0</v>
      </c>
      <c r="R75" s="100">
        <f>'[7]8100'!$H$16</f>
        <v>0</v>
      </c>
    </row>
    <row r="76" spans="1:18" s="32" customFormat="1" ht="12.95" customHeight="1" thickBot="1">
      <c r="A76" s="1"/>
      <c r="B76" s="3"/>
      <c r="C76" s="3"/>
      <c r="D76" s="3"/>
      <c r="E76" s="101"/>
      <c r="F76" s="101"/>
      <c r="G76" s="101"/>
      <c r="H76" s="101"/>
      <c r="I76" s="101"/>
      <c r="L76" s="101"/>
      <c r="M76" s="101"/>
      <c r="N76" s="101"/>
      <c r="O76" s="101"/>
      <c r="P76" s="101"/>
      <c r="Q76" s="101"/>
      <c r="R76" s="101"/>
    </row>
    <row r="77" spans="1:9" s="32" customFormat="1" ht="33" customHeight="1">
      <c r="A77" s="253" t="s">
        <v>491</v>
      </c>
      <c r="B77" s="253"/>
      <c r="C77" s="217"/>
      <c r="D77" s="217"/>
      <c r="E77" s="217"/>
      <c r="F77" s="28">
        <f>I1</f>
        <v>2016</v>
      </c>
      <c r="G77" s="101"/>
      <c r="H77" s="101"/>
      <c r="I77" s="101"/>
    </row>
    <row r="78" spans="1:18" s="32" customFormat="1" ht="18" customHeight="1">
      <c r="A78" s="203" t="s">
        <v>506</v>
      </c>
      <c r="B78" s="203"/>
      <c r="C78" s="203"/>
      <c r="D78" s="203"/>
      <c r="E78" s="203"/>
      <c r="F78" s="220">
        <f>SUM(L78:S78)/5</f>
        <v>-10.626000000000001</v>
      </c>
      <c r="G78" s="101"/>
      <c r="H78" s="101"/>
      <c r="I78" s="101"/>
      <c r="L78" s="221">
        <f>'[1]8100'!$H$30</f>
        <v>7.84</v>
      </c>
      <c r="M78" s="221" t="str">
        <f>'[2]8100'!$H$30</f>
        <v>Sin información</v>
      </c>
      <c r="N78" s="221">
        <f>'[3]8100'!$H$30</f>
        <v>-12.01</v>
      </c>
      <c r="O78" s="221">
        <f>'[4]8100'!$H$30</f>
        <v>-11.92</v>
      </c>
      <c r="P78" s="221" t="str">
        <f>'[5]8100'!$H$30</f>
        <v>Sin información</v>
      </c>
      <c r="Q78" s="221">
        <f>'[6]8100'!$H$30</f>
        <v>-15.01</v>
      </c>
      <c r="R78" s="221">
        <f>'[7]8100'!$H$30</f>
        <v>-22.03</v>
      </c>
    </row>
    <row r="79" spans="1:18" s="32" customFormat="1" ht="18" customHeight="1" thickBot="1">
      <c r="A79" s="103" t="s">
        <v>494</v>
      </c>
      <c r="B79" s="105"/>
      <c r="C79" s="105"/>
      <c r="D79" s="105"/>
      <c r="E79" s="105"/>
      <c r="F79" s="236">
        <f>SUM(L79:S79)/1</f>
        <v>61.2</v>
      </c>
      <c r="G79" s="101"/>
      <c r="H79" s="101"/>
      <c r="I79" s="101"/>
      <c r="L79" s="221" t="str">
        <f>'[1]8100'!$H$31</f>
        <v>Sin información</v>
      </c>
      <c r="M79" s="221" t="str">
        <f>'[2]8100'!$H$31</f>
        <v>Sin información</v>
      </c>
      <c r="N79" s="221" t="str">
        <f>'[3]8100'!$H$31</f>
        <v>Sin información</v>
      </c>
      <c r="O79" s="221" t="str">
        <f>'[4]8100'!$H$31</f>
        <v>Sin información</v>
      </c>
      <c r="P79" s="221" t="str">
        <f>'[5]8100'!$H$31</f>
        <v>Sin información</v>
      </c>
      <c r="Q79" s="221">
        <f>'[6]8100'!$H$31</f>
        <v>61.2</v>
      </c>
      <c r="R79" s="221" t="str">
        <f>'[7]8100'!$H$31</f>
        <v>Sin información</v>
      </c>
    </row>
    <row r="80" spans="1:18" s="32" customFormat="1" ht="12.95" customHeight="1">
      <c r="A80" s="222"/>
      <c r="B80" s="222"/>
      <c r="C80" s="222"/>
      <c r="D80" s="222"/>
      <c r="E80" s="222"/>
      <c r="F80" s="42"/>
      <c r="G80" s="101"/>
      <c r="H80" s="101"/>
      <c r="I80" s="101"/>
      <c r="O80" s="223"/>
      <c r="P80" s="223"/>
      <c r="Q80" s="223"/>
      <c r="R80" s="223"/>
    </row>
    <row r="81" spans="1:19" s="32" customFormat="1" ht="18" customHeight="1">
      <c r="A81" s="218" t="str">
        <f>IF(COUNTIF(L78:R78,"Sin información")=0,"(a) En media de las entidades.","(a) En media de las entidades que lo declaran. En "&amp;COUNTIF(L78:R78,"Sin información")&amp;" de las "&amp;COUNTA(L78:R78)&amp;" cuentas agregadas, la memoria no ofrece dicha información.")</f>
        <v>(a) En media de las entidades que lo declaran. En 2 de las 7 cuentas agregadas, la memoria no ofrece dicha información.</v>
      </c>
      <c r="B81" s="222"/>
      <c r="C81" s="222"/>
      <c r="D81" s="222"/>
      <c r="E81" s="222"/>
      <c r="F81" s="42"/>
      <c r="G81" s="101"/>
      <c r="H81" s="101"/>
      <c r="I81" s="101"/>
      <c r="O81" s="223"/>
      <c r="P81" s="223"/>
      <c r="Q81" s="223"/>
      <c r="R81" s="223"/>
      <c r="S81" s="223"/>
    </row>
    <row r="82" spans="1:19" s="32" customFormat="1" ht="18" customHeight="1">
      <c r="A82" s="218" t="str">
        <f>IF(COUNTIF(L79:R79,"Sin información")=0,"(b) En media de las entidades que lo declaran.","(b) En "&amp;COUNTIF(L79:R79,"Sin información")&amp;" de las "&amp;COUNTA(L79:R79)&amp;" cuentas agregadas, la memoria no ofrece dicha información.")</f>
        <v>(b) En 6 de las 7 cuentas agregadas, la memoria no ofrece dicha información.</v>
      </c>
      <c r="B82" s="222"/>
      <c r="C82" s="222"/>
      <c r="D82" s="222"/>
      <c r="E82" s="222"/>
      <c r="F82" s="42"/>
      <c r="G82" s="101"/>
      <c r="H82" s="101"/>
      <c r="I82" s="101"/>
      <c r="O82" s="223"/>
      <c r="P82" s="223"/>
      <c r="Q82" s="223"/>
      <c r="R82" s="223"/>
      <c r="S82" s="223"/>
    </row>
    <row r="83" spans="1:18" s="32" customFormat="1" ht="12.95" customHeight="1">
      <c r="A83" s="1"/>
      <c r="B83" s="3"/>
      <c r="C83" s="3"/>
      <c r="D83" s="3"/>
      <c r="E83" s="101"/>
      <c r="F83" s="101"/>
      <c r="G83" s="101"/>
      <c r="H83" s="101"/>
      <c r="I83" s="101"/>
      <c r="J83" s="101"/>
      <c r="K83" s="101"/>
      <c r="L83" s="101"/>
      <c r="M83" s="101"/>
      <c r="N83" s="101"/>
      <c r="O83" s="101"/>
      <c r="P83" s="101"/>
      <c r="Q83" s="101"/>
      <c r="R83" s="101"/>
    </row>
    <row r="84" spans="1:117" s="2" customFormat="1" ht="21" customHeight="1">
      <c r="A84" s="97" t="s">
        <v>15</v>
      </c>
      <c r="B84" s="126"/>
      <c r="C84" s="98"/>
      <c r="D84" s="98"/>
      <c r="E84" s="98"/>
      <c r="F84" s="98"/>
      <c r="G84" s="98"/>
      <c r="H84" s="99"/>
      <c r="I84" s="99"/>
      <c r="J84" s="98"/>
      <c r="K84" s="99"/>
      <c r="L84" s="99"/>
      <c r="M84" s="99"/>
      <c r="N84" s="99"/>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c r="DK84" s="45"/>
      <c r="DL84" s="45"/>
      <c r="DM84" s="45"/>
    </row>
    <row r="85" spans="1:117" s="145" customFormat="1" ht="12.95" customHeight="1">
      <c r="A85" s="97"/>
      <c r="B85" s="126"/>
      <c r="C85" s="98"/>
      <c r="D85" s="123"/>
      <c r="E85" s="98"/>
      <c r="F85" s="98"/>
      <c r="G85" s="98"/>
      <c r="H85" s="99"/>
      <c r="I85" s="125"/>
      <c r="J85" s="123"/>
      <c r="K85" s="125"/>
      <c r="L85" s="125"/>
      <c r="M85" s="125"/>
      <c r="N85" s="12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c r="DK85" s="45"/>
      <c r="DL85" s="45"/>
      <c r="DM85" s="45"/>
    </row>
    <row r="86" spans="1:8" ht="18" customHeight="1" thickBot="1">
      <c r="A86" s="111"/>
      <c r="B86" s="126"/>
      <c r="C86" s="196">
        <f>I1</f>
        <v>2016</v>
      </c>
      <c r="E86" s="98"/>
      <c r="F86" s="98"/>
      <c r="G86" s="98"/>
      <c r="H86" s="196">
        <f>I1</f>
        <v>2016</v>
      </c>
    </row>
    <row r="87" spans="1:8" ht="33" customHeight="1">
      <c r="A87" s="259" t="s">
        <v>250</v>
      </c>
      <c r="B87" s="259"/>
      <c r="C87" s="259"/>
      <c r="E87" s="259" t="s">
        <v>251</v>
      </c>
      <c r="F87" s="259"/>
      <c r="G87" s="259"/>
      <c r="H87" s="259"/>
    </row>
    <row r="88" spans="1:8" ht="18" customHeight="1">
      <c r="A88" s="32" t="s">
        <v>448</v>
      </c>
      <c r="C88" s="63">
        <f>IF(G22="    --","    --",G22/100)</f>
        <v>0.9784045255189366</v>
      </c>
      <c r="E88" s="31" t="s">
        <v>365</v>
      </c>
      <c r="F88" s="61"/>
      <c r="G88" s="61"/>
      <c r="H88" s="63">
        <f>IF((C53+C54)=0,"    --",H22/(C53+C54))</f>
        <v>0.019379611870733872</v>
      </c>
    </row>
    <row r="89" spans="1:8" ht="18" customHeight="1" thickBot="1">
      <c r="A89" s="67" t="s">
        <v>449</v>
      </c>
      <c r="B89" s="48"/>
      <c r="C89" s="68">
        <f>IF(G37="    --","    --",G37/100)</f>
        <v>0.25861332062939674</v>
      </c>
      <c r="E89" s="67" t="s">
        <v>366</v>
      </c>
      <c r="F89" s="48"/>
      <c r="G89" s="48"/>
      <c r="H89" s="68">
        <f>IF((C46+C47)=0,"    --",I37/(C46+C47))</f>
        <v>0.48652390711046567</v>
      </c>
    </row>
    <row r="90" spans="1:8" ht="18" customHeight="1">
      <c r="A90" s="31"/>
      <c r="B90" s="61"/>
      <c r="C90" s="63"/>
      <c r="E90" s="31"/>
      <c r="F90" s="61"/>
      <c r="G90" s="61"/>
      <c r="H90" s="63"/>
    </row>
    <row r="91" spans="1:5" ht="18" customHeight="1">
      <c r="A91" s="60" t="s">
        <v>455</v>
      </c>
      <c r="E91" s="32"/>
    </row>
    <row r="92" spans="1:3" ht="18" customHeight="1">
      <c r="A92" s="31" t="s">
        <v>456</v>
      </c>
      <c r="C92" s="31" t="s">
        <v>457</v>
      </c>
    </row>
    <row r="93" s="32" customFormat="1" ht="21" customHeight="1">
      <c r="A93" s="97"/>
    </row>
    <row r="94" spans="1:14" s="32" customFormat="1" ht="21" customHeight="1" hidden="1">
      <c r="A94" s="97"/>
      <c r="B94" s="241" t="s">
        <v>400</v>
      </c>
      <c r="C94" s="247" t="s">
        <v>383</v>
      </c>
      <c r="D94" s="247" t="s">
        <v>384</v>
      </c>
      <c r="E94" s="264" t="s">
        <v>385</v>
      </c>
      <c r="F94" s="247" t="s">
        <v>386</v>
      </c>
      <c r="G94" s="239" t="s">
        <v>387</v>
      </c>
      <c r="H94" s="3"/>
      <c r="I94" s="3"/>
      <c r="J94" s="3"/>
      <c r="K94" s="3"/>
      <c r="L94" s="3"/>
      <c r="M94" s="3"/>
      <c r="N94" s="3"/>
    </row>
    <row r="95" spans="1:14" s="32" customFormat="1" ht="21" customHeight="1" hidden="1">
      <c r="A95" s="97"/>
      <c r="B95" s="242"/>
      <c r="C95" s="248"/>
      <c r="D95" s="248"/>
      <c r="E95" s="265"/>
      <c r="F95" s="248"/>
      <c r="G95" s="240"/>
      <c r="H95" s="3"/>
      <c r="I95" s="3"/>
      <c r="J95" s="3"/>
      <c r="K95" s="3"/>
      <c r="L95" s="3"/>
      <c r="M95" s="3"/>
      <c r="N95" s="3"/>
    </row>
    <row r="96" spans="1:14" s="32" customFormat="1" ht="21" customHeight="1" hidden="1">
      <c r="A96" s="97"/>
      <c r="B96" s="243"/>
      <c r="C96" s="156" t="s">
        <v>286</v>
      </c>
      <c r="D96" s="156" t="s">
        <v>282</v>
      </c>
      <c r="E96" s="156" t="s">
        <v>283</v>
      </c>
      <c r="F96" s="156" t="s">
        <v>284</v>
      </c>
      <c r="G96" s="156" t="s">
        <v>285</v>
      </c>
      <c r="H96" s="3"/>
      <c r="I96" s="3"/>
      <c r="J96" s="3"/>
      <c r="K96" s="3"/>
      <c r="L96" s="3"/>
      <c r="M96" s="3"/>
      <c r="N96" s="3"/>
    </row>
    <row r="97" spans="1:14" s="32" customFormat="1" ht="21" customHeight="1" hidden="1">
      <c r="A97" s="97"/>
      <c r="B97" s="159" t="s">
        <v>290</v>
      </c>
      <c r="C97" s="117">
        <f>'[1]7100'!D5+'[2]7100'!D5+'[3]7100'!D5+'[4]7100'!D5+'[5]7100'!D5+'[6]7100'!D5+'[7]7100'!D5</f>
        <v>213950.3</v>
      </c>
      <c r="D97" s="117">
        <f>'[1]7100'!E5+'[2]7100'!E5+'[3]7100'!E5+'[4]7100'!E5+'[5]7100'!E5+'[6]7100'!E5+'[7]7100'!E5</f>
        <v>0</v>
      </c>
      <c r="E97" s="117">
        <f>'[1]7100'!F5+'[2]7100'!F5+'[3]7100'!F5+'[4]7100'!F5+'[5]7100'!F5+'[6]7100'!F5+'[7]7100'!F5</f>
        <v>213950.3</v>
      </c>
      <c r="F97" s="117">
        <f>'[1]7100'!G5+'[2]7100'!G5+'[3]7100'!G5+'[4]7100'!G5+'[5]7100'!G5+'[6]7100'!G5+'[7]7100'!G5</f>
        <v>213950.3</v>
      </c>
      <c r="G97" s="117">
        <f>'[1]7100'!H5+'[2]7100'!H5+'[3]7100'!H5+'[4]7100'!H5+'[5]7100'!H5+'[6]7100'!H5+'[7]7100'!H5</f>
        <v>0</v>
      </c>
      <c r="H97" s="3"/>
      <c r="I97" s="3"/>
      <c r="J97" s="3"/>
      <c r="K97" s="3"/>
      <c r="L97" s="3"/>
      <c r="M97" s="3"/>
      <c r="N97" s="3"/>
    </row>
    <row r="98" spans="1:14" s="32" customFormat="1" ht="21" customHeight="1" hidden="1">
      <c r="A98" s="97"/>
      <c r="B98" s="161" t="s">
        <v>291</v>
      </c>
      <c r="C98" s="117">
        <f>'[1]7100'!D6+'[2]7100'!D6+'[3]7100'!D6+'[4]7100'!D6+'[5]7100'!D6+'[6]7100'!D6+'[7]7100'!D6</f>
        <v>1817287.5199999998</v>
      </c>
      <c r="D98" s="117">
        <f>'[1]7100'!E6+'[2]7100'!E6+'[3]7100'!E6+'[4]7100'!E6+'[5]7100'!E6+'[6]7100'!E6+'[7]7100'!E6</f>
        <v>0</v>
      </c>
      <c r="E98" s="117">
        <f>'[1]7100'!F6+'[2]7100'!F6+'[3]7100'!F6+'[4]7100'!F6+'[5]7100'!F6+'[6]7100'!F6+'[7]7100'!F6</f>
        <v>1817287.5199999998</v>
      </c>
      <c r="F98" s="117">
        <f>'[1]7100'!G6+'[2]7100'!G6+'[3]7100'!G6+'[4]7100'!G6+'[5]7100'!G6+'[6]7100'!G6+'[7]7100'!G6</f>
        <v>1709398.6899999997</v>
      </c>
      <c r="G98" s="117">
        <f>'[1]7100'!H6+'[2]7100'!H6+'[3]7100'!H6+'[4]7100'!H6+'[5]7100'!H6+'[6]7100'!H6+'[7]7100'!H6</f>
        <v>107888.82999999996</v>
      </c>
      <c r="H98" s="3"/>
      <c r="I98" s="3"/>
      <c r="J98" s="3"/>
      <c r="K98" s="3"/>
      <c r="L98" s="3"/>
      <c r="M98" s="3"/>
      <c r="N98" s="3"/>
    </row>
    <row r="99" spans="1:14" s="32" customFormat="1" ht="21" customHeight="1" hidden="1">
      <c r="A99" s="97"/>
      <c r="B99" s="161" t="s">
        <v>292</v>
      </c>
      <c r="C99" s="117">
        <f>'[1]7100'!D7+'[2]7100'!D7+'[3]7100'!D7+'[4]7100'!D7+'[5]7100'!D7+'[6]7100'!D7+'[7]7100'!D7</f>
        <v>80062.23999999999</v>
      </c>
      <c r="D99" s="117">
        <f>'[1]7100'!E7+'[2]7100'!E7+'[3]7100'!E7+'[4]7100'!E7+'[5]7100'!E7+'[6]7100'!E7+'[7]7100'!E7</f>
        <v>0</v>
      </c>
      <c r="E99" s="117">
        <f>'[1]7100'!F7+'[2]7100'!F7+'[3]7100'!F7+'[4]7100'!F7+'[5]7100'!F7+'[6]7100'!F7+'[7]7100'!F7</f>
        <v>80062.23999999999</v>
      </c>
      <c r="F99" s="117">
        <f>'[1]7100'!G7+'[2]7100'!G7+'[3]7100'!G7+'[4]7100'!G7+'[5]7100'!G7+'[6]7100'!G7+'[7]7100'!G7</f>
        <v>80062.23999999999</v>
      </c>
      <c r="G99" s="117">
        <f>'[1]7100'!H7+'[2]7100'!H7+'[3]7100'!H7+'[4]7100'!H7+'[5]7100'!H7+'[6]7100'!H7+'[7]7100'!H7</f>
        <v>0</v>
      </c>
      <c r="H99" s="3"/>
      <c r="I99" s="3"/>
      <c r="J99" s="3"/>
      <c r="K99" s="3"/>
      <c r="L99" s="3"/>
      <c r="M99" s="3"/>
      <c r="N99" s="3"/>
    </row>
    <row r="100" spans="1:14" s="32" customFormat="1" ht="21" customHeight="1" hidden="1">
      <c r="A100" s="97"/>
      <c r="B100" s="161" t="s">
        <v>293</v>
      </c>
      <c r="C100" s="117">
        <f>'[1]7100'!D8+'[2]7100'!D8+'[3]7100'!D8+'[4]7100'!D8+'[5]7100'!D8+'[6]7100'!D8+'[7]7100'!D8</f>
        <v>29767492.15</v>
      </c>
      <c r="D100" s="117">
        <f>'[1]7100'!E8+'[2]7100'!E8+'[3]7100'!E8+'[4]7100'!E8+'[5]7100'!E8+'[6]7100'!E8+'[7]7100'!E8</f>
        <v>0</v>
      </c>
      <c r="E100" s="117">
        <f>'[1]7100'!F8+'[2]7100'!F8+'[3]7100'!F8+'[4]7100'!F8+'[5]7100'!F8+'[6]7100'!F8+'[7]7100'!F8</f>
        <v>29767492.15</v>
      </c>
      <c r="F100" s="117">
        <f>'[1]7100'!G8+'[2]7100'!G8+'[3]7100'!G8+'[4]7100'!G8+'[5]7100'!G8+'[6]7100'!G8+'[7]7100'!G8</f>
        <v>29179555.89</v>
      </c>
      <c r="G100" s="117">
        <f>'[1]7100'!H8+'[2]7100'!H8+'[3]7100'!H8+'[4]7100'!H8+'[5]7100'!H8+'[6]7100'!H8+'[7]7100'!H8</f>
        <v>587936.2600000007</v>
      </c>
      <c r="H100" s="3"/>
      <c r="I100" s="3"/>
      <c r="J100" s="3"/>
      <c r="K100" s="3"/>
      <c r="L100" s="3"/>
      <c r="M100" s="3"/>
      <c r="N100" s="3"/>
    </row>
    <row r="101" spans="1:14" s="32" customFormat="1" ht="21" customHeight="1" hidden="1">
      <c r="A101" s="97"/>
      <c r="B101" s="161" t="s">
        <v>294</v>
      </c>
      <c r="C101" s="117">
        <f>'[1]7100'!D9+'[2]7100'!D9+'[3]7100'!D9+'[4]7100'!D9+'[5]7100'!D9+'[6]7100'!D9+'[7]7100'!D9</f>
        <v>487353.41000000003</v>
      </c>
      <c r="D101" s="117">
        <f>'[1]7100'!E9+'[2]7100'!E9+'[3]7100'!E9+'[4]7100'!E9+'[5]7100'!E9+'[6]7100'!E9+'[7]7100'!E9</f>
        <v>0</v>
      </c>
      <c r="E101" s="117">
        <f>'[1]7100'!F9+'[2]7100'!F9+'[3]7100'!F9+'[4]7100'!F9+'[5]7100'!F9+'[6]7100'!F9+'[7]7100'!F9</f>
        <v>487353.41000000003</v>
      </c>
      <c r="F101" s="117">
        <f>'[1]7100'!G9+'[2]7100'!G9+'[3]7100'!G9+'[4]7100'!G9+'[5]7100'!G9+'[6]7100'!G9+'[7]7100'!G9</f>
        <v>487353.41000000003</v>
      </c>
      <c r="G101" s="117">
        <f>'[1]7100'!H9+'[2]7100'!H9+'[3]7100'!H9+'[4]7100'!H9+'[5]7100'!H9+'[6]7100'!H9+'[7]7100'!H9</f>
        <v>0</v>
      </c>
      <c r="H101" s="3"/>
      <c r="I101" s="3"/>
      <c r="J101" s="3"/>
      <c r="K101" s="3"/>
      <c r="L101" s="3"/>
      <c r="M101" s="3"/>
      <c r="N101" s="3"/>
    </row>
    <row r="102" spans="1:14" s="32" customFormat="1" ht="21" customHeight="1" hidden="1">
      <c r="A102" s="97"/>
      <c r="B102" s="161" t="s">
        <v>295</v>
      </c>
      <c r="C102" s="117">
        <f>'[1]7100'!D10+'[2]7100'!D10+'[3]7100'!D10+'[4]7100'!D10+'[5]7100'!D10+'[6]7100'!D10+'[7]7100'!D10</f>
        <v>119721.76000000001</v>
      </c>
      <c r="D102" s="117">
        <f>'[1]7100'!E10+'[2]7100'!E10+'[3]7100'!E10+'[4]7100'!E10+'[5]7100'!E10+'[6]7100'!E10+'[7]7100'!E10</f>
        <v>0</v>
      </c>
      <c r="E102" s="117">
        <f>'[1]7100'!F10+'[2]7100'!F10+'[3]7100'!F10+'[4]7100'!F10+'[5]7100'!F10+'[6]7100'!F10+'[7]7100'!F10</f>
        <v>119721.76000000001</v>
      </c>
      <c r="F102" s="117">
        <f>'[1]7100'!G10+'[2]7100'!G10+'[3]7100'!G10+'[4]7100'!G10+'[5]7100'!G10+'[6]7100'!G10+'[7]7100'!G10</f>
        <v>113999.13</v>
      </c>
      <c r="G102" s="117">
        <f>'[1]7100'!H10+'[2]7100'!H10+'[3]7100'!H10+'[4]7100'!H10+'[5]7100'!H10+'[6]7100'!H10+'[7]7100'!H10</f>
        <v>5722.629999999999</v>
      </c>
      <c r="H102" s="3"/>
      <c r="I102" s="3"/>
      <c r="J102" s="3"/>
      <c r="K102" s="3"/>
      <c r="L102" s="3"/>
      <c r="M102" s="3"/>
      <c r="N102" s="3"/>
    </row>
    <row r="103" spans="1:14" s="32" customFormat="1" ht="21" customHeight="1" hidden="1">
      <c r="A103" s="97"/>
      <c r="B103" s="161" t="s">
        <v>296</v>
      </c>
      <c r="C103" s="117">
        <f>'[1]7100'!D11+'[2]7100'!D11+'[3]7100'!D11+'[4]7100'!D11+'[5]7100'!D11+'[6]7100'!D11+'[7]7100'!D11</f>
        <v>0</v>
      </c>
      <c r="D103" s="117">
        <f>'[1]7100'!E11+'[2]7100'!E11+'[3]7100'!E11+'[4]7100'!E11+'[5]7100'!E11+'[6]7100'!E11+'[7]7100'!E11</f>
        <v>0</v>
      </c>
      <c r="E103" s="117">
        <f>'[1]7100'!F11+'[2]7100'!F11+'[3]7100'!F11+'[4]7100'!F11+'[5]7100'!F11+'[6]7100'!F11+'[7]7100'!F11</f>
        <v>0</v>
      </c>
      <c r="F103" s="117">
        <f>'[1]7100'!G11+'[2]7100'!G11+'[3]7100'!G11+'[4]7100'!G11+'[5]7100'!G11+'[6]7100'!G11+'[7]7100'!G11</f>
        <v>0</v>
      </c>
      <c r="G103" s="117">
        <f>'[1]7100'!H11+'[2]7100'!H11+'[3]7100'!H11+'[4]7100'!H11+'[5]7100'!H11+'[6]7100'!H11+'[7]7100'!H11</f>
        <v>0</v>
      </c>
      <c r="H103" s="3"/>
      <c r="I103" s="3"/>
      <c r="J103" s="3"/>
      <c r="K103" s="3"/>
      <c r="L103" s="3"/>
      <c r="M103" s="3"/>
      <c r="N103" s="3"/>
    </row>
    <row r="104" spans="1:14" s="32" customFormat="1" ht="21" customHeight="1" hidden="1">
      <c r="A104" s="97"/>
      <c r="B104" s="161" t="s">
        <v>297</v>
      </c>
      <c r="C104" s="117">
        <f>'[1]7100'!D12+'[2]7100'!D12+'[3]7100'!D12+'[4]7100'!D12+'[5]7100'!D12+'[6]7100'!D12+'[7]7100'!D12</f>
        <v>0</v>
      </c>
      <c r="D104" s="117">
        <f>'[1]7100'!E12+'[2]7100'!E12+'[3]7100'!E12+'[4]7100'!E12+'[5]7100'!E12+'[6]7100'!E12+'[7]7100'!E12</f>
        <v>0</v>
      </c>
      <c r="E104" s="117">
        <f>'[1]7100'!F12+'[2]7100'!F12+'[3]7100'!F12+'[4]7100'!F12+'[5]7100'!F12+'[6]7100'!F12+'[7]7100'!F12</f>
        <v>0</v>
      </c>
      <c r="F104" s="117">
        <f>'[1]7100'!G12+'[2]7100'!G12+'[3]7100'!G12+'[4]7100'!G12+'[5]7100'!G12+'[6]7100'!G12+'[7]7100'!G12</f>
        <v>0</v>
      </c>
      <c r="G104" s="117">
        <f>'[1]7100'!H12+'[2]7100'!H12+'[3]7100'!H12+'[4]7100'!H12+'[5]7100'!H12+'[6]7100'!H12+'[7]7100'!H12</f>
        <v>0</v>
      </c>
      <c r="H104" s="3"/>
      <c r="I104" s="3"/>
      <c r="J104" s="3"/>
      <c r="K104" s="3"/>
      <c r="L104" s="3"/>
      <c r="M104" s="3"/>
      <c r="N104" s="3"/>
    </row>
    <row r="105" spans="1:14" s="32" customFormat="1" ht="21" customHeight="1" hidden="1" thickBot="1">
      <c r="A105" s="97"/>
      <c r="B105" s="162" t="s">
        <v>388</v>
      </c>
      <c r="C105" s="163">
        <f>SUM(C97:C104)</f>
        <v>32485867.38</v>
      </c>
      <c r="D105" s="163">
        <f>SUM(D97:D104)</f>
        <v>0</v>
      </c>
      <c r="E105" s="163">
        <f>SUM(E97:E104)</f>
        <v>32485867.38</v>
      </c>
      <c r="F105" s="163">
        <f>SUM(F97:F104)</f>
        <v>31784319.66</v>
      </c>
      <c r="G105" s="164">
        <f>SUM(G97:G104)</f>
        <v>701547.7200000007</v>
      </c>
      <c r="H105" s="3"/>
      <c r="I105" s="3"/>
      <c r="J105" s="3"/>
      <c r="K105" s="3"/>
      <c r="L105" s="3"/>
      <c r="M105" s="3"/>
      <c r="N105" s="3"/>
    </row>
    <row r="106" spans="1:14" s="32" customFormat="1" ht="21" customHeight="1" hidden="1">
      <c r="A106" s="97"/>
      <c r="B106" s="3"/>
      <c r="C106" s="3"/>
      <c r="D106" s="3"/>
      <c r="E106" s="3"/>
      <c r="F106" s="3"/>
      <c r="G106" s="3"/>
      <c r="H106" s="3"/>
      <c r="I106" s="3"/>
      <c r="J106" s="3"/>
      <c r="K106" s="3"/>
      <c r="L106" s="3"/>
      <c r="M106" s="3"/>
      <c r="N106" s="3"/>
    </row>
    <row r="107" spans="1:14" s="32" customFormat="1" ht="21" customHeight="1" hidden="1" thickBot="1">
      <c r="A107" s="97"/>
      <c r="B107" s="3"/>
      <c r="C107" s="3"/>
      <c r="D107" s="3"/>
      <c r="E107" s="3"/>
      <c r="F107" s="3"/>
      <c r="G107" s="3"/>
      <c r="H107" s="3"/>
      <c r="I107" s="3"/>
      <c r="J107" s="3"/>
      <c r="K107" s="3"/>
      <c r="L107" s="3"/>
      <c r="M107" s="3"/>
      <c r="N107" s="3"/>
    </row>
    <row r="108" spans="1:14" s="32" customFormat="1" ht="21" customHeight="1" hidden="1">
      <c r="A108" s="97"/>
      <c r="B108" s="241" t="s">
        <v>401</v>
      </c>
      <c r="C108" s="247" t="s">
        <v>389</v>
      </c>
      <c r="D108" s="247" t="s">
        <v>390</v>
      </c>
      <c r="E108" s="264" t="s">
        <v>391</v>
      </c>
      <c r="F108" s="264" t="s">
        <v>392</v>
      </c>
      <c r="G108" s="247" t="s">
        <v>393</v>
      </c>
      <c r="H108" s="247" t="s">
        <v>394</v>
      </c>
      <c r="I108" s="247" t="s">
        <v>395</v>
      </c>
      <c r="J108" s="247" t="s">
        <v>396</v>
      </c>
      <c r="K108" s="239" t="s">
        <v>397</v>
      </c>
      <c r="L108" s="231"/>
      <c r="M108" s="231"/>
      <c r="N108" s="231"/>
    </row>
    <row r="109" spans="1:14" s="32" customFormat="1" ht="21" customHeight="1" hidden="1">
      <c r="A109" s="97"/>
      <c r="B109" s="242"/>
      <c r="C109" s="248"/>
      <c r="D109" s="248"/>
      <c r="E109" s="265"/>
      <c r="F109" s="265"/>
      <c r="G109" s="248"/>
      <c r="H109" s="248"/>
      <c r="I109" s="248"/>
      <c r="J109" s="248"/>
      <c r="K109" s="240"/>
      <c r="L109" s="231"/>
      <c r="M109" s="231"/>
      <c r="N109" s="231"/>
    </row>
    <row r="110" spans="1:14" s="32" customFormat="1" ht="21" customHeight="1" hidden="1">
      <c r="A110" s="97"/>
      <c r="B110" s="243"/>
      <c r="C110" s="156" t="s">
        <v>286</v>
      </c>
      <c r="D110" s="156" t="s">
        <v>282</v>
      </c>
      <c r="E110" s="156" t="s">
        <v>283</v>
      </c>
      <c r="F110" s="156" t="s">
        <v>284</v>
      </c>
      <c r="G110" s="156" t="s">
        <v>285</v>
      </c>
      <c r="H110" s="156" t="s">
        <v>287</v>
      </c>
      <c r="I110" s="156" t="s">
        <v>288</v>
      </c>
      <c r="J110" s="156" t="s">
        <v>289</v>
      </c>
      <c r="K110" s="156" t="s">
        <v>398</v>
      </c>
      <c r="L110" s="232"/>
      <c r="M110" s="232"/>
      <c r="N110" s="232"/>
    </row>
    <row r="111" spans="1:18" s="32" customFormat="1" ht="21" customHeight="1" hidden="1">
      <c r="A111" s="97"/>
      <c r="B111" s="159" t="s">
        <v>304</v>
      </c>
      <c r="C111" s="117">
        <f>'[1]7100'!D19+'[2]7100'!D19+'[3]7100'!D19+'[4]7100'!D19+'[5]7100'!D19+'[6]7100'!D19+'[7]7100'!D19</f>
        <v>0</v>
      </c>
      <c r="D111" s="117">
        <f>'[1]7100'!E19+'[2]7100'!E19+'[3]7100'!E19+'[4]7100'!E19+'[5]7100'!E19+'[6]7100'!E19+'[7]7100'!E19</f>
        <v>0</v>
      </c>
      <c r="E111" s="117">
        <f>'[1]7100'!F19+'[2]7100'!F19+'[3]7100'!F19+'[4]7100'!F19+'[5]7100'!F19+'[6]7100'!F19+'[7]7100'!F19</f>
        <v>0</v>
      </c>
      <c r="F111" s="117">
        <f>'[1]7100'!G19+'[2]7100'!G19+'[3]7100'!G19+'[4]7100'!G19+'[5]7100'!G19+'[6]7100'!G19+'[7]7100'!G19</f>
        <v>0</v>
      </c>
      <c r="G111" s="117">
        <f>'[1]7100'!H19+'[2]7100'!H19+'[3]7100'!H19+'[4]7100'!H19+'[5]7100'!H19+'[6]7100'!H19+'[7]7100'!H19</f>
        <v>0</v>
      </c>
      <c r="H111" s="117">
        <f>'[1]7100'!I19+'[2]7100'!I19+'[3]7100'!I19+'[4]7100'!I19+'[5]7100'!I19+'[6]7100'!I19+'[7]7100'!I19</f>
        <v>0</v>
      </c>
      <c r="I111" s="117">
        <f>'[1]7100'!J19+'[2]7100'!J19+'[3]7100'!J19+'[4]7100'!J19+'[5]7100'!J19+'[6]7100'!J19+'[7]7100'!J19</f>
        <v>0</v>
      </c>
      <c r="J111" s="117">
        <f>'[1]7100'!K19+'[2]7100'!K19+'[3]7100'!K19+'[4]7100'!K19+'[5]7100'!K19+'[6]7100'!K19+'[7]7100'!K19</f>
        <v>0</v>
      </c>
      <c r="K111" s="117">
        <f>'[1]7100'!L19+'[2]7100'!L19+'[3]7100'!L19+'[4]7100'!L19+'[5]7100'!L19+'[6]7100'!L19+'[7]7100'!L19</f>
        <v>0</v>
      </c>
      <c r="L111" s="117">
        <f>'[1]7100'!M19+'[2]7100'!M19+'[3]7100'!M19+'[4]7100'!M19+'[5]7100'!M19+'[6]7100'!M19+'[7]7100'!M19</f>
        <v>0</v>
      </c>
      <c r="M111" s="117">
        <f>'[1]7100'!N19+'[2]7100'!N19+'[3]7100'!N19+'[4]7100'!N19+'[5]7100'!N19+'[6]7100'!N19+'[7]7100'!N19</f>
        <v>0</v>
      </c>
      <c r="N111" s="117">
        <f>'[1]7100'!O19+'[2]7100'!O19+'[3]7100'!O19+'[4]7100'!O19+'[5]7100'!O19+'[6]7100'!O19+'[7]7100'!O19</f>
        <v>0</v>
      </c>
      <c r="O111" s="117">
        <f>'[1]7100'!P19+'[2]7100'!P19+'[3]7100'!P19+'[4]7100'!P19+'[5]7100'!P19+'[6]7100'!P19+'[7]7100'!P19</f>
        <v>0</v>
      </c>
      <c r="P111" s="117">
        <f>'[1]7100'!Q19+'[2]7100'!Q19+'[3]7100'!Q19+'[4]7100'!Q19+'[5]7100'!Q19+'[6]7100'!Q19+'[7]7100'!Q19</f>
        <v>0</v>
      </c>
      <c r="Q111" s="117">
        <f>'[1]7100'!R19+'[2]7100'!R19+'[3]7100'!R19+'[4]7100'!R19+'[5]7100'!R19+'[6]7100'!R19+'[7]7100'!R19</f>
        <v>0</v>
      </c>
      <c r="R111" s="117">
        <f>'[1]7100'!S19+'[2]7100'!S19+'[3]7100'!S19+'[4]7100'!S19+'[5]7100'!S19+'[6]7100'!S19+'[7]7100'!S19</f>
        <v>0</v>
      </c>
    </row>
    <row r="112" spans="1:18" s="32" customFormat="1" ht="21" customHeight="1" hidden="1">
      <c r="A112" s="97"/>
      <c r="B112" s="161" t="s">
        <v>305</v>
      </c>
      <c r="C112" s="117">
        <f>'[1]7100'!D20+'[2]7100'!D20+'[3]7100'!D20+'[4]7100'!D20+'[5]7100'!D20+'[6]7100'!D20+'[7]7100'!D20</f>
        <v>0</v>
      </c>
      <c r="D112" s="117">
        <f>'[1]7100'!E20+'[2]7100'!E20+'[3]7100'!E20+'[4]7100'!E20+'[5]7100'!E20+'[6]7100'!E20+'[7]7100'!E20</f>
        <v>0</v>
      </c>
      <c r="E112" s="117">
        <f>'[1]7100'!F20+'[2]7100'!F20+'[3]7100'!F20+'[4]7100'!F20+'[5]7100'!F20+'[6]7100'!F20+'[7]7100'!F20</f>
        <v>0</v>
      </c>
      <c r="F112" s="117">
        <f>'[1]7100'!G20+'[2]7100'!G20+'[3]7100'!G20+'[4]7100'!G20+'[5]7100'!G20+'[6]7100'!G20+'[7]7100'!G20</f>
        <v>0</v>
      </c>
      <c r="G112" s="117">
        <f>'[1]7100'!H20+'[2]7100'!H20+'[3]7100'!H20+'[4]7100'!H20+'[5]7100'!H20+'[6]7100'!H20+'[7]7100'!H20</f>
        <v>0</v>
      </c>
      <c r="H112" s="117">
        <f>'[1]7100'!I20+'[2]7100'!I20+'[3]7100'!I20+'[4]7100'!I20+'[5]7100'!I20+'[6]7100'!I20+'[7]7100'!I20</f>
        <v>0</v>
      </c>
      <c r="I112" s="117">
        <f>'[1]7100'!J20+'[2]7100'!J20+'[3]7100'!J20+'[4]7100'!J20+'[5]7100'!J20+'[6]7100'!J20+'[7]7100'!J20</f>
        <v>0</v>
      </c>
      <c r="J112" s="117">
        <f>'[1]7100'!K20+'[2]7100'!K20+'[3]7100'!K20+'[4]7100'!K20+'[5]7100'!K20+'[6]7100'!K20+'[7]7100'!K20</f>
        <v>0</v>
      </c>
      <c r="K112" s="117">
        <f>'[1]7100'!L20+'[2]7100'!L20+'[3]7100'!L20+'[4]7100'!L20+'[5]7100'!L20+'[6]7100'!L20+'[7]7100'!L20</f>
        <v>0</v>
      </c>
      <c r="L112" s="117">
        <f>'[1]7100'!M20+'[2]7100'!M20+'[3]7100'!M20+'[4]7100'!M20+'[5]7100'!M20+'[6]7100'!M20+'[7]7100'!M20</f>
        <v>0</v>
      </c>
      <c r="M112" s="117">
        <f>'[1]7100'!N20+'[2]7100'!N20+'[3]7100'!N20+'[4]7100'!N20+'[5]7100'!N20+'[6]7100'!N20+'[7]7100'!N20</f>
        <v>0</v>
      </c>
      <c r="N112" s="117">
        <f>'[1]7100'!O20+'[2]7100'!O20+'[3]7100'!O20+'[4]7100'!O20+'[5]7100'!O20+'[6]7100'!O20+'[7]7100'!O20</f>
        <v>0</v>
      </c>
      <c r="O112" s="117">
        <f>'[1]7100'!P20+'[2]7100'!P20+'[3]7100'!P20+'[4]7100'!P20+'[5]7100'!P20+'[6]7100'!P20+'[7]7100'!P20</f>
        <v>0</v>
      </c>
      <c r="P112" s="117">
        <f>'[1]7100'!Q20+'[2]7100'!Q20+'[3]7100'!Q20+'[4]7100'!Q20+'[5]7100'!Q20+'[6]7100'!Q20+'[7]7100'!Q20</f>
        <v>0</v>
      </c>
      <c r="Q112" s="117">
        <f>'[1]7100'!R20+'[2]7100'!R20+'[3]7100'!R20+'[4]7100'!R20+'[5]7100'!R20+'[6]7100'!R20+'[7]7100'!R20</f>
        <v>0</v>
      </c>
      <c r="R112" s="117">
        <f>'[1]7100'!S20+'[2]7100'!S20+'[3]7100'!S20+'[4]7100'!S20+'[5]7100'!S20+'[6]7100'!S20+'[7]7100'!S20</f>
        <v>0</v>
      </c>
    </row>
    <row r="113" spans="1:18" s="32" customFormat="1" ht="21" customHeight="1" hidden="1">
      <c r="A113" s="97"/>
      <c r="B113" s="161" t="s">
        <v>306</v>
      </c>
      <c r="C113" s="117">
        <f>'[1]7100'!D21+'[2]7100'!D21+'[3]7100'!D21+'[4]7100'!D21+'[5]7100'!D21+'[6]7100'!D21+'[7]7100'!D21</f>
        <v>21883023.900000002</v>
      </c>
      <c r="D113" s="117">
        <f>'[1]7100'!E21+'[2]7100'!E21+'[3]7100'!E21+'[4]7100'!E21+'[5]7100'!E21+'[6]7100'!E21+'[7]7100'!E21</f>
        <v>0</v>
      </c>
      <c r="E113" s="117">
        <f>'[1]7100'!F21+'[2]7100'!F21+'[3]7100'!F21+'[4]7100'!F21+'[5]7100'!F21+'[6]7100'!F21+'[7]7100'!F21</f>
        <v>184243.91</v>
      </c>
      <c r="F113" s="117">
        <f>'[1]7100'!G21+'[2]7100'!G21+'[3]7100'!G21+'[4]7100'!G21+'[5]7100'!G21+'[6]7100'!G21+'[7]7100'!G21</f>
        <v>0</v>
      </c>
      <c r="G113" s="117">
        <f>'[1]7100'!H21+'[2]7100'!H21+'[3]7100'!H21+'[4]7100'!H21+'[5]7100'!H21+'[6]7100'!H21+'[7]7100'!H21</f>
        <v>21698779.990000002</v>
      </c>
      <c r="H113" s="117">
        <f>'[1]7100'!I21+'[2]7100'!I21+'[3]7100'!I21+'[4]7100'!I21+'[5]7100'!I21+'[6]7100'!I21+'[7]7100'!I21</f>
        <v>716637.7400000001</v>
      </c>
      <c r="I113" s="117">
        <f>'[1]7100'!J21+'[2]7100'!J21+'[3]7100'!J21+'[4]7100'!J21+'[5]7100'!J21+'[6]7100'!J21+'[7]7100'!J21</f>
        <v>22105.96</v>
      </c>
      <c r="J113" s="117">
        <f>'[1]7100'!K21+'[2]7100'!K21+'[3]7100'!K21+'[4]7100'!K21+'[5]7100'!K21+'[6]7100'!K21+'[7]7100'!K21</f>
        <v>7537.089999999999</v>
      </c>
      <c r="K113" s="117">
        <f>'[1]7100'!L21+'[2]7100'!L21+'[3]7100'!L21+'[4]7100'!L21+'[5]7100'!L21+'[6]7100'!L21+'[7]7100'!L21</f>
        <v>20952499.2</v>
      </c>
      <c r="L113" s="117">
        <f>'[1]7100'!M21+'[2]7100'!M21+'[3]7100'!M21+'[4]7100'!M21+'[5]7100'!M21+'[6]7100'!M21+'[7]7100'!M21</f>
        <v>0</v>
      </c>
      <c r="M113" s="117">
        <f>'[1]7100'!N21+'[2]7100'!N21+'[3]7100'!N21+'[4]7100'!N21+'[5]7100'!N21+'[6]7100'!N21+'[7]7100'!N21</f>
        <v>0</v>
      </c>
      <c r="N113" s="117">
        <f>'[1]7100'!O21+'[2]7100'!O21+'[3]7100'!O21+'[4]7100'!O21+'[5]7100'!O21+'[6]7100'!O21+'[7]7100'!O21</f>
        <v>0</v>
      </c>
      <c r="O113" s="117">
        <f>'[1]7100'!P21+'[2]7100'!P21+'[3]7100'!P21+'[4]7100'!P21+'[5]7100'!P21+'[6]7100'!P21+'[7]7100'!P21</f>
        <v>0</v>
      </c>
      <c r="P113" s="117">
        <f>'[1]7100'!Q21+'[2]7100'!Q21+'[3]7100'!Q21+'[4]7100'!Q21+'[5]7100'!Q21+'[6]7100'!Q21+'[7]7100'!Q21</f>
        <v>0</v>
      </c>
      <c r="Q113" s="117">
        <f>'[1]7100'!R21+'[2]7100'!R21+'[3]7100'!R21+'[4]7100'!R21+'[5]7100'!R21+'[6]7100'!R21+'[7]7100'!R21</f>
        <v>0</v>
      </c>
      <c r="R113" s="117">
        <f>'[1]7100'!S21+'[2]7100'!S21+'[3]7100'!S21+'[4]7100'!S21+'[5]7100'!S21+'[6]7100'!S21+'[7]7100'!S21</f>
        <v>0</v>
      </c>
    </row>
    <row r="114" spans="1:18" s="32" customFormat="1" ht="21" customHeight="1" hidden="1">
      <c r="A114" s="97"/>
      <c r="B114" s="161" t="s">
        <v>293</v>
      </c>
      <c r="C114" s="117">
        <f>'[1]7100'!D22+'[2]7100'!D22+'[3]7100'!D22+'[4]7100'!D22+'[5]7100'!D22+'[6]7100'!D22+'[7]7100'!D22</f>
        <v>294720276.32</v>
      </c>
      <c r="D114" s="117">
        <f>'[1]7100'!E22+'[2]7100'!E22+'[3]7100'!E22+'[4]7100'!E22+'[5]7100'!E22+'[6]7100'!E22+'[7]7100'!E22</f>
        <v>0</v>
      </c>
      <c r="E114" s="117">
        <f>'[1]7100'!F22+'[2]7100'!F22+'[3]7100'!F22+'[4]7100'!F22+'[5]7100'!F22+'[6]7100'!F22+'[7]7100'!F22</f>
        <v>11706987.79</v>
      </c>
      <c r="F114" s="117">
        <f>'[1]7100'!G22+'[2]7100'!G22+'[3]7100'!G22+'[4]7100'!G22+'[5]7100'!G22+'[6]7100'!G22+'[7]7100'!G22</f>
        <v>0</v>
      </c>
      <c r="G114" s="117">
        <f>'[1]7100'!H22+'[2]7100'!H22+'[3]7100'!H22+'[4]7100'!H22+'[5]7100'!H22+'[6]7100'!H22+'[7]7100'!H22</f>
        <v>283013288.53</v>
      </c>
      <c r="H114" s="117">
        <f>'[1]7100'!I22+'[2]7100'!I22+'[3]7100'!I22+'[4]7100'!I22+'[5]7100'!I22+'[6]7100'!I22+'[7]7100'!I22</f>
        <v>91879427.82</v>
      </c>
      <c r="I114" s="117">
        <f>'[1]7100'!J22+'[2]7100'!J22+'[3]7100'!J22+'[4]7100'!J22+'[5]7100'!J22+'[6]7100'!J22+'[7]7100'!J22</f>
        <v>0</v>
      </c>
      <c r="J114" s="117">
        <f>'[1]7100'!K22+'[2]7100'!K22+'[3]7100'!K22+'[4]7100'!K22+'[5]7100'!K22+'[6]7100'!K22+'[7]7100'!K22</f>
        <v>0</v>
      </c>
      <c r="K114" s="117">
        <f>'[1]7100'!L22+'[2]7100'!L22+'[3]7100'!L22+'[4]7100'!L22+'[5]7100'!L22+'[6]7100'!L22+'[7]7100'!L22</f>
        <v>191133860.71</v>
      </c>
      <c r="L114" s="117">
        <f>'[1]7100'!M22+'[2]7100'!M22+'[3]7100'!M22+'[4]7100'!M22+'[5]7100'!M22+'[6]7100'!M22+'[7]7100'!M22</f>
        <v>0</v>
      </c>
      <c r="M114" s="117">
        <f>'[1]7100'!N22+'[2]7100'!N22+'[3]7100'!N22+'[4]7100'!N22+'[5]7100'!N22+'[6]7100'!N22+'[7]7100'!N22</f>
        <v>0</v>
      </c>
      <c r="N114" s="117">
        <f>'[1]7100'!O22+'[2]7100'!O22+'[3]7100'!O22+'[4]7100'!O22+'[5]7100'!O22+'[6]7100'!O22+'[7]7100'!O22</f>
        <v>0</v>
      </c>
      <c r="O114" s="117">
        <f>'[1]7100'!P22+'[2]7100'!P22+'[3]7100'!P22+'[4]7100'!P22+'[5]7100'!P22+'[6]7100'!P22+'[7]7100'!P22</f>
        <v>0</v>
      </c>
      <c r="P114" s="117">
        <f>'[1]7100'!Q22+'[2]7100'!Q22+'[3]7100'!Q22+'[4]7100'!Q22+'[5]7100'!Q22+'[6]7100'!Q22+'[7]7100'!Q22</f>
        <v>0</v>
      </c>
      <c r="Q114" s="117">
        <f>'[1]7100'!R22+'[2]7100'!R22+'[3]7100'!R22+'[4]7100'!R22+'[5]7100'!R22+'[6]7100'!R22+'[7]7100'!R22</f>
        <v>0</v>
      </c>
      <c r="R114" s="117">
        <f>'[1]7100'!S22+'[2]7100'!S22+'[3]7100'!S22+'[4]7100'!S22+'[5]7100'!S22+'[6]7100'!S22+'[7]7100'!S22</f>
        <v>0</v>
      </c>
    </row>
    <row r="115" spans="1:18" s="32" customFormat="1" ht="21" customHeight="1" hidden="1">
      <c r="A115" s="97"/>
      <c r="B115" s="161" t="s">
        <v>307</v>
      </c>
      <c r="C115" s="117">
        <f>'[1]7100'!D23+'[2]7100'!D23+'[3]7100'!D23+'[4]7100'!D23+'[5]7100'!D23+'[6]7100'!D23+'[7]7100'!D23</f>
        <v>121391.56</v>
      </c>
      <c r="D115" s="117">
        <f>'[1]7100'!E23+'[2]7100'!E23+'[3]7100'!E23+'[4]7100'!E23+'[5]7100'!E23+'[6]7100'!E23+'[7]7100'!E23</f>
        <v>0</v>
      </c>
      <c r="E115" s="117">
        <f>'[1]7100'!F23+'[2]7100'!F23+'[3]7100'!F23+'[4]7100'!F23+'[5]7100'!F23+'[6]7100'!F23+'[7]7100'!F23</f>
        <v>0</v>
      </c>
      <c r="F115" s="117">
        <f>'[1]7100'!G23+'[2]7100'!G23+'[3]7100'!G23+'[4]7100'!G23+'[5]7100'!G23+'[6]7100'!G23+'[7]7100'!G23</f>
        <v>0</v>
      </c>
      <c r="G115" s="117">
        <f>'[1]7100'!H23+'[2]7100'!H23+'[3]7100'!H23+'[4]7100'!H23+'[5]7100'!H23+'[6]7100'!H23+'[7]7100'!H23</f>
        <v>121391.56</v>
      </c>
      <c r="H115" s="117">
        <f>'[1]7100'!I23+'[2]7100'!I23+'[3]7100'!I23+'[4]7100'!I23+'[5]7100'!I23+'[6]7100'!I23+'[7]7100'!I23</f>
        <v>121391.56</v>
      </c>
      <c r="I115" s="117">
        <f>'[1]7100'!J23+'[2]7100'!J23+'[3]7100'!J23+'[4]7100'!J23+'[5]7100'!J23+'[6]7100'!J23+'[7]7100'!J23</f>
        <v>0</v>
      </c>
      <c r="J115" s="117">
        <f>'[1]7100'!K23+'[2]7100'!K23+'[3]7100'!K23+'[4]7100'!K23+'[5]7100'!K23+'[6]7100'!K23+'[7]7100'!K23</f>
        <v>0</v>
      </c>
      <c r="K115" s="117">
        <f>'[1]7100'!L23+'[2]7100'!L23+'[3]7100'!L23+'[4]7100'!L23+'[5]7100'!L23+'[6]7100'!L23+'[7]7100'!L23</f>
        <v>0</v>
      </c>
      <c r="L115" s="117">
        <f>'[1]7100'!M23+'[2]7100'!M23+'[3]7100'!M23+'[4]7100'!M23+'[5]7100'!M23+'[6]7100'!M23+'[7]7100'!M23</f>
        <v>0</v>
      </c>
      <c r="M115" s="117">
        <f>'[1]7100'!N23+'[2]7100'!N23+'[3]7100'!N23+'[4]7100'!N23+'[5]7100'!N23+'[6]7100'!N23+'[7]7100'!N23</f>
        <v>0</v>
      </c>
      <c r="N115" s="117">
        <f>'[1]7100'!O23+'[2]7100'!O23+'[3]7100'!O23+'[4]7100'!O23+'[5]7100'!O23+'[6]7100'!O23+'[7]7100'!O23</f>
        <v>0</v>
      </c>
      <c r="O115" s="117">
        <f>'[1]7100'!P23+'[2]7100'!P23+'[3]7100'!P23+'[4]7100'!P23+'[5]7100'!P23+'[6]7100'!P23+'[7]7100'!P23</f>
        <v>0</v>
      </c>
      <c r="P115" s="117">
        <f>'[1]7100'!Q23+'[2]7100'!Q23+'[3]7100'!Q23+'[4]7100'!Q23+'[5]7100'!Q23+'[6]7100'!Q23+'[7]7100'!Q23</f>
        <v>0</v>
      </c>
      <c r="Q115" s="117">
        <f>'[1]7100'!R23+'[2]7100'!R23+'[3]7100'!R23+'[4]7100'!R23+'[5]7100'!R23+'[6]7100'!R23+'[7]7100'!R23</f>
        <v>0</v>
      </c>
      <c r="R115" s="117">
        <f>'[1]7100'!S23+'[2]7100'!S23+'[3]7100'!S23+'[4]7100'!S23+'[5]7100'!S23+'[6]7100'!S23+'[7]7100'!S23</f>
        <v>0</v>
      </c>
    </row>
    <row r="116" spans="1:18" s="32" customFormat="1" ht="21" customHeight="1" hidden="1">
      <c r="A116" s="97"/>
      <c r="B116" s="161" t="s">
        <v>308</v>
      </c>
      <c r="C116" s="117">
        <f>'[1]7100'!D24+'[2]7100'!D24+'[3]7100'!D24+'[4]7100'!D24+'[5]7100'!D24+'[6]7100'!D24+'[7]7100'!D24</f>
        <v>0</v>
      </c>
      <c r="D116" s="117">
        <f>'[1]7100'!E24+'[2]7100'!E24+'[3]7100'!E24+'[4]7100'!E24+'[5]7100'!E24+'[6]7100'!E24+'[7]7100'!E24</f>
        <v>0</v>
      </c>
      <c r="E116" s="117">
        <f>'[1]7100'!F24+'[2]7100'!F24+'[3]7100'!F24+'[4]7100'!F24+'[5]7100'!F24+'[6]7100'!F24+'[7]7100'!F24</f>
        <v>0</v>
      </c>
      <c r="F116" s="117">
        <f>'[1]7100'!G24+'[2]7100'!G24+'[3]7100'!G24+'[4]7100'!G24+'[5]7100'!G24+'[6]7100'!G24+'[7]7100'!G24</f>
        <v>0</v>
      </c>
      <c r="G116" s="117">
        <f>'[1]7100'!H24+'[2]7100'!H24+'[3]7100'!H24+'[4]7100'!H24+'[5]7100'!H24+'[6]7100'!H24+'[7]7100'!H24</f>
        <v>0</v>
      </c>
      <c r="H116" s="117">
        <f>'[1]7100'!I24+'[2]7100'!I24+'[3]7100'!I24+'[4]7100'!I24+'[5]7100'!I24+'[6]7100'!I24+'[7]7100'!I24</f>
        <v>0</v>
      </c>
      <c r="I116" s="117">
        <f>'[1]7100'!J24+'[2]7100'!J24+'[3]7100'!J24+'[4]7100'!J24+'[5]7100'!J24+'[6]7100'!J24+'[7]7100'!J24</f>
        <v>0</v>
      </c>
      <c r="J116" s="117">
        <f>'[1]7100'!K24+'[2]7100'!K24+'[3]7100'!K24+'[4]7100'!K24+'[5]7100'!K24+'[6]7100'!K24+'[7]7100'!K24</f>
        <v>0</v>
      </c>
      <c r="K116" s="117">
        <f>'[1]7100'!L24+'[2]7100'!L24+'[3]7100'!L24+'[4]7100'!L24+'[5]7100'!L24+'[6]7100'!L24+'[7]7100'!L24</f>
        <v>0</v>
      </c>
      <c r="L116" s="117">
        <f>'[1]7100'!M24+'[2]7100'!M24+'[3]7100'!M24+'[4]7100'!M24+'[5]7100'!M24+'[6]7100'!M24+'[7]7100'!M24</f>
        <v>0</v>
      </c>
      <c r="M116" s="117">
        <f>'[1]7100'!N24+'[2]7100'!N24+'[3]7100'!N24+'[4]7100'!N24+'[5]7100'!N24+'[6]7100'!N24+'[7]7100'!N24</f>
        <v>0</v>
      </c>
      <c r="N116" s="117">
        <f>'[1]7100'!O24+'[2]7100'!O24+'[3]7100'!O24+'[4]7100'!O24+'[5]7100'!O24+'[6]7100'!O24+'[7]7100'!O24</f>
        <v>0</v>
      </c>
      <c r="O116" s="117">
        <f>'[1]7100'!P24+'[2]7100'!P24+'[3]7100'!P24+'[4]7100'!P24+'[5]7100'!P24+'[6]7100'!P24+'[7]7100'!P24</f>
        <v>0</v>
      </c>
      <c r="P116" s="117">
        <f>'[1]7100'!Q24+'[2]7100'!Q24+'[3]7100'!Q24+'[4]7100'!Q24+'[5]7100'!Q24+'[6]7100'!Q24+'[7]7100'!Q24</f>
        <v>0</v>
      </c>
      <c r="Q116" s="117">
        <f>'[1]7100'!R24+'[2]7100'!R24+'[3]7100'!R24+'[4]7100'!R24+'[5]7100'!R24+'[6]7100'!R24+'[7]7100'!R24</f>
        <v>0</v>
      </c>
      <c r="R116" s="117">
        <f>'[1]7100'!S24+'[2]7100'!S24+'[3]7100'!S24+'[4]7100'!S24+'[5]7100'!S24+'[6]7100'!S24+'[7]7100'!S24</f>
        <v>0</v>
      </c>
    </row>
    <row r="117" spans="1:18" s="32" customFormat="1" ht="21" customHeight="1" hidden="1">
      <c r="A117" s="97"/>
      <c r="B117" s="161" t="s">
        <v>295</v>
      </c>
      <c r="C117" s="117">
        <f>'[1]7100'!D25+'[2]7100'!D25+'[3]7100'!D25+'[4]7100'!D25+'[5]7100'!D25+'[6]7100'!D25+'[7]7100'!D25</f>
        <v>68590321.93</v>
      </c>
      <c r="D117" s="117">
        <f>'[1]7100'!E25+'[2]7100'!E25+'[3]7100'!E25+'[4]7100'!E25+'[5]7100'!E25+'[6]7100'!E25+'[7]7100'!E25</f>
        <v>0</v>
      </c>
      <c r="E117" s="117">
        <f>'[1]7100'!F25+'[2]7100'!F25+'[3]7100'!F25+'[4]7100'!F25+'[5]7100'!F25+'[6]7100'!F25+'[7]7100'!F25</f>
        <v>0</v>
      </c>
      <c r="F117" s="117">
        <f>'[1]7100'!G25+'[2]7100'!G25+'[3]7100'!G25+'[4]7100'!G25+'[5]7100'!G25+'[6]7100'!G25+'[7]7100'!G25</f>
        <v>0</v>
      </c>
      <c r="G117" s="117">
        <f>'[1]7100'!H25+'[2]7100'!H25+'[3]7100'!H25+'[4]7100'!H25+'[5]7100'!H25+'[6]7100'!H25+'[7]7100'!H25</f>
        <v>68590321.93</v>
      </c>
      <c r="H117" s="117">
        <f>'[1]7100'!I25+'[2]7100'!I25+'[3]7100'!I25+'[4]7100'!I25+'[5]7100'!I25+'[6]7100'!I25+'[7]7100'!I25</f>
        <v>3847241.06</v>
      </c>
      <c r="I117" s="117">
        <f>'[1]7100'!J25+'[2]7100'!J25+'[3]7100'!J25+'[4]7100'!J25+'[5]7100'!J25+'[6]7100'!J25+'[7]7100'!J25</f>
        <v>0</v>
      </c>
      <c r="J117" s="117">
        <f>'[1]7100'!K25+'[2]7100'!K25+'[3]7100'!K25+'[4]7100'!K25+'[5]7100'!K25+'[6]7100'!K25+'[7]7100'!K25</f>
        <v>0</v>
      </c>
      <c r="K117" s="117">
        <f>'[1]7100'!L25+'[2]7100'!L25+'[3]7100'!L25+'[4]7100'!L25+'[5]7100'!L25+'[6]7100'!L25+'[7]7100'!L25</f>
        <v>64743080.87</v>
      </c>
      <c r="L117" s="117">
        <f>'[1]7100'!M25+'[2]7100'!M25+'[3]7100'!M25+'[4]7100'!M25+'[5]7100'!M25+'[6]7100'!M25+'[7]7100'!M25</f>
        <v>0</v>
      </c>
      <c r="M117" s="117">
        <f>'[1]7100'!N25+'[2]7100'!N25+'[3]7100'!N25+'[4]7100'!N25+'[5]7100'!N25+'[6]7100'!N25+'[7]7100'!N25</f>
        <v>0</v>
      </c>
      <c r="N117" s="117">
        <f>'[1]7100'!O25+'[2]7100'!O25+'[3]7100'!O25+'[4]7100'!O25+'[5]7100'!O25+'[6]7100'!O25+'[7]7100'!O25</f>
        <v>0</v>
      </c>
      <c r="O117" s="117">
        <f>'[1]7100'!P25+'[2]7100'!P25+'[3]7100'!P25+'[4]7100'!P25+'[5]7100'!P25+'[6]7100'!P25+'[7]7100'!P25</f>
        <v>0</v>
      </c>
      <c r="P117" s="117">
        <f>'[1]7100'!Q25+'[2]7100'!Q25+'[3]7100'!Q25+'[4]7100'!Q25+'[5]7100'!Q25+'[6]7100'!Q25+'[7]7100'!Q25</f>
        <v>0</v>
      </c>
      <c r="Q117" s="117">
        <f>'[1]7100'!R25+'[2]7100'!R25+'[3]7100'!R25+'[4]7100'!R25+'[5]7100'!R25+'[6]7100'!R25+'[7]7100'!R25</f>
        <v>0</v>
      </c>
      <c r="R117" s="117">
        <f>'[1]7100'!S25+'[2]7100'!S25+'[3]7100'!S25+'[4]7100'!S25+'[5]7100'!S25+'[6]7100'!S25+'[7]7100'!S25</f>
        <v>0</v>
      </c>
    </row>
    <row r="118" spans="1:18" s="32" customFormat="1" ht="21" customHeight="1" hidden="1">
      <c r="A118" s="97"/>
      <c r="B118" s="161" t="s">
        <v>296</v>
      </c>
      <c r="C118" s="117">
        <f>'[1]7100'!D26+'[2]7100'!D26+'[3]7100'!D26+'[4]7100'!D26+'[5]7100'!D26+'[6]7100'!D26+'[7]7100'!D26</f>
        <v>0</v>
      </c>
      <c r="D118" s="117">
        <f>'[1]7100'!E26+'[2]7100'!E26+'[3]7100'!E26+'[4]7100'!E26+'[5]7100'!E26+'[6]7100'!E26+'[7]7100'!E26</f>
        <v>0</v>
      </c>
      <c r="E118" s="117">
        <f>'[1]7100'!F26+'[2]7100'!F26+'[3]7100'!F26+'[4]7100'!F26+'[5]7100'!F26+'[6]7100'!F26+'[7]7100'!F26</f>
        <v>0</v>
      </c>
      <c r="F118" s="117">
        <f>'[1]7100'!G26+'[2]7100'!G26+'[3]7100'!G26+'[4]7100'!G26+'[5]7100'!G26+'[6]7100'!G26+'[7]7100'!G26</f>
        <v>0</v>
      </c>
      <c r="G118" s="117">
        <f>'[1]7100'!H26+'[2]7100'!H26+'[3]7100'!H26+'[4]7100'!H26+'[5]7100'!H26+'[6]7100'!H26+'[7]7100'!H26</f>
        <v>0</v>
      </c>
      <c r="H118" s="117">
        <f>'[1]7100'!I26+'[2]7100'!I26+'[3]7100'!I26+'[4]7100'!I26+'[5]7100'!I26+'[6]7100'!I26+'[7]7100'!I26</f>
        <v>0</v>
      </c>
      <c r="I118" s="117">
        <f>'[1]7100'!J26+'[2]7100'!J26+'[3]7100'!J26+'[4]7100'!J26+'[5]7100'!J26+'[6]7100'!J26+'[7]7100'!J26</f>
        <v>0</v>
      </c>
      <c r="J118" s="117">
        <f>'[1]7100'!K26+'[2]7100'!K26+'[3]7100'!K26+'[4]7100'!K26+'[5]7100'!K26+'[6]7100'!K26+'[7]7100'!K26</f>
        <v>0</v>
      </c>
      <c r="K118" s="117">
        <f>'[1]7100'!L26+'[2]7100'!L26+'[3]7100'!L26+'[4]7100'!L26+'[5]7100'!L26+'[6]7100'!L26+'[7]7100'!L26</f>
        <v>0</v>
      </c>
      <c r="L118" s="117">
        <f>'[1]7100'!M26+'[2]7100'!M26+'[3]7100'!M26+'[4]7100'!M26+'[5]7100'!M26+'[6]7100'!M26+'[7]7100'!M26</f>
        <v>0</v>
      </c>
      <c r="M118" s="117">
        <f>'[1]7100'!N26+'[2]7100'!N26+'[3]7100'!N26+'[4]7100'!N26+'[5]7100'!N26+'[6]7100'!N26+'[7]7100'!N26</f>
        <v>0</v>
      </c>
      <c r="N118" s="117">
        <f>'[1]7100'!O26+'[2]7100'!O26+'[3]7100'!O26+'[4]7100'!O26+'[5]7100'!O26+'[6]7100'!O26+'[7]7100'!O26</f>
        <v>0</v>
      </c>
      <c r="O118" s="117">
        <f>'[1]7100'!P26+'[2]7100'!P26+'[3]7100'!P26+'[4]7100'!P26+'[5]7100'!P26+'[6]7100'!P26+'[7]7100'!P26</f>
        <v>0</v>
      </c>
      <c r="P118" s="117">
        <f>'[1]7100'!Q26+'[2]7100'!Q26+'[3]7100'!Q26+'[4]7100'!Q26+'[5]7100'!Q26+'[6]7100'!Q26+'[7]7100'!Q26</f>
        <v>0</v>
      </c>
      <c r="Q118" s="117">
        <f>'[1]7100'!R26+'[2]7100'!R26+'[3]7100'!R26+'[4]7100'!R26+'[5]7100'!R26+'[6]7100'!R26+'[7]7100'!R26</f>
        <v>0</v>
      </c>
      <c r="R118" s="117">
        <f>'[1]7100'!S26+'[2]7100'!S26+'[3]7100'!S26+'[4]7100'!S26+'[5]7100'!S26+'[6]7100'!S26+'[7]7100'!S26</f>
        <v>0</v>
      </c>
    </row>
    <row r="119" spans="1:18" s="32" customFormat="1" ht="21" customHeight="1" hidden="1">
      <c r="A119" s="97"/>
      <c r="B119" s="165" t="s">
        <v>297</v>
      </c>
      <c r="C119" s="117">
        <f>'[1]7100'!D27+'[2]7100'!D27+'[3]7100'!D27+'[4]7100'!D27+'[5]7100'!D27+'[6]7100'!D27+'[7]7100'!D27</f>
        <v>0</v>
      </c>
      <c r="D119" s="117">
        <f>'[1]7100'!E27+'[2]7100'!E27+'[3]7100'!E27+'[4]7100'!E27+'[5]7100'!E27+'[6]7100'!E27+'[7]7100'!E27</f>
        <v>0</v>
      </c>
      <c r="E119" s="117">
        <f>'[1]7100'!F27+'[2]7100'!F27+'[3]7100'!F27+'[4]7100'!F27+'[5]7100'!F27+'[6]7100'!F27+'[7]7100'!F27</f>
        <v>0</v>
      </c>
      <c r="F119" s="117">
        <f>'[1]7100'!G27+'[2]7100'!G27+'[3]7100'!G27+'[4]7100'!G27+'[5]7100'!G27+'[6]7100'!G27+'[7]7100'!G27</f>
        <v>0</v>
      </c>
      <c r="G119" s="117">
        <f>'[1]7100'!H27+'[2]7100'!H27+'[3]7100'!H27+'[4]7100'!H27+'[5]7100'!H27+'[6]7100'!H27+'[7]7100'!H27</f>
        <v>0</v>
      </c>
      <c r="H119" s="117">
        <f>'[1]7100'!I27+'[2]7100'!I27+'[3]7100'!I27+'[4]7100'!I27+'[5]7100'!I27+'[6]7100'!I27+'[7]7100'!I27</f>
        <v>0</v>
      </c>
      <c r="I119" s="117">
        <f>'[1]7100'!J27+'[2]7100'!J27+'[3]7100'!J27+'[4]7100'!J27+'[5]7100'!J27+'[6]7100'!J27+'[7]7100'!J27</f>
        <v>0</v>
      </c>
      <c r="J119" s="117">
        <f>'[1]7100'!K27+'[2]7100'!K27+'[3]7100'!K27+'[4]7100'!K27+'[5]7100'!K27+'[6]7100'!K27+'[7]7100'!K27</f>
        <v>0</v>
      </c>
      <c r="K119" s="117">
        <f>'[1]7100'!L27+'[2]7100'!L27+'[3]7100'!L27+'[4]7100'!L27+'[5]7100'!L27+'[6]7100'!L27+'[7]7100'!L27</f>
        <v>0</v>
      </c>
      <c r="L119" s="117">
        <f>'[1]7100'!M27+'[2]7100'!M27+'[3]7100'!M27+'[4]7100'!M27+'[5]7100'!M27+'[6]7100'!M27+'[7]7100'!M27</f>
        <v>0</v>
      </c>
      <c r="M119" s="117">
        <f>'[1]7100'!N27+'[2]7100'!N27+'[3]7100'!N27+'[4]7100'!N27+'[5]7100'!N27+'[6]7100'!N27+'[7]7100'!N27</f>
        <v>0</v>
      </c>
      <c r="N119" s="117">
        <f>'[1]7100'!O27+'[2]7100'!O27+'[3]7100'!O27+'[4]7100'!O27+'[5]7100'!O27+'[6]7100'!O27+'[7]7100'!O27</f>
        <v>0</v>
      </c>
      <c r="O119" s="117">
        <f>'[1]7100'!P27+'[2]7100'!P27+'[3]7100'!P27+'[4]7100'!P27+'[5]7100'!P27+'[6]7100'!P27+'[7]7100'!P27</f>
        <v>0</v>
      </c>
      <c r="P119" s="117">
        <f>'[1]7100'!Q27+'[2]7100'!Q27+'[3]7100'!Q27+'[4]7100'!Q27+'[5]7100'!Q27+'[6]7100'!Q27+'[7]7100'!Q27</f>
        <v>0</v>
      </c>
      <c r="Q119" s="117">
        <f>'[1]7100'!R27+'[2]7100'!R27+'[3]7100'!R27+'[4]7100'!R27+'[5]7100'!R27+'[6]7100'!R27+'[7]7100'!R27</f>
        <v>0</v>
      </c>
      <c r="R119" s="117">
        <f>'[1]7100'!S27+'[2]7100'!S27+'[3]7100'!S27+'[4]7100'!S27+'[5]7100'!S27+'[6]7100'!S27+'[7]7100'!S27</f>
        <v>0</v>
      </c>
    </row>
    <row r="120" spans="1:14" s="32" customFormat="1" ht="21" customHeight="1" hidden="1" thickBot="1">
      <c r="A120" s="97"/>
      <c r="B120" s="162" t="s">
        <v>399</v>
      </c>
      <c r="C120" s="163">
        <f aca="true" t="shared" si="12" ref="C120:K120">SUM(C111:C119)</f>
        <v>385315013.71</v>
      </c>
      <c r="D120" s="163">
        <f t="shared" si="12"/>
        <v>0</v>
      </c>
      <c r="E120" s="163">
        <f t="shared" si="12"/>
        <v>11891231.7</v>
      </c>
      <c r="F120" s="163">
        <f t="shared" si="12"/>
        <v>0</v>
      </c>
      <c r="G120" s="163">
        <f t="shared" si="12"/>
        <v>373423782.01</v>
      </c>
      <c r="H120" s="163">
        <f t="shared" si="12"/>
        <v>96564698.17999999</v>
      </c>
      <c r="I120" s="163">
        <f t="shared" si="12"/>
        <v>22105.96</v>
      </c>
      <c r="J120" s="163">
        <f t="shared" si="12"/>
        <v>7537.089999999999</v>
      </c>
      <c r="K120" s="163">
        <f t="shared" si="12"/>
        <v>276829440.78</v>
      </c>
      <c r="L120" s="233"/>
      <c r="M120" s="233"/>
      <c r="N120" s="233"/>
    </row>
    <row r="121" s="32" customFormat="1" ht="21" customHeight="1" hidden="1">
      <c r="A121" s="97"/>
    </row>
    <row r="122" s="32" customFormat="1" ht="21" customHeight="1" hidden="1" thickBot="1">
      <c r="A122" s="97"/>
    </row>
    <row r="123" spans="1:6" s="32" customFormat="1" ht="33" customHeight="1" hidden="1">
      <c r="A123" s="97"/>
      <c r="B123" s="179" t="s">
        <v>402</v>
      </c>
      <c r="C123" s="180" t="s">
        <v>367</v>
      </c>
      <c r="E123" s="179" t="s">
        <v>403</v>
      </c>
      <c r="F123" s="180" t="s">
        <v>367</v>
      </c>
    </row>
    <row r="124" spans="1:14" s="32" customFormat="1" ht="12.95" customHeight="1" hidden="1">
      <c r="A124" s="97"/>
      <c r="B124" s="181" t="s">
        <v>368</v>
      </c>
      <c r="C124" s="192">
        <f>'[1]6100'!D3+'[2]6100'!D3+'[3]6100'!D3+'[4]6100'!D3+'[5]6100'!D3+'[6]6100'!D3+'[7]6100'!D3</f>
        <v>448308272.35</v>
      </c>
      <c r="D124" s="41"/>
      <c r="E124" s="185" t="s">
        <v>381</v>
      </c>
      <c r="F124" s="192">
        <f>'[1]6100'!D23+'[2]6100'!D23+'[3]6100'!D23+'[4]6100'!D23+'[5]6100'!D23+'[6]6100'!D23+'[7]6100'!D23</f>
        <v>732310272.94</v>
      </c>
      <c r="G124" s="41"/>
      <c r="H124" s="41"/>
      <c r="I124" s="41"/>
      <c r="J124" s="41"/>
      <c r="K124" s="41"/>
      <c r="L124" s="41"/>
      <c r="M124" s="41"/>
      <c r="N124" s="41"/>
    </row>
    <row r="125" spans="2:6" ht="15.75" hidden="1">
      <c r="B125" s="182" t="s">
        <v>369</v>
      </c>
      <c r="C125" s="192">
        <f>'[1]6100'!D4+'[2]6100'!D4+'[3]6100'!D4+'[4]6100'!D4+'[5]6100'!D4+'[6]6100'!D4+'[7]6100'!D4</f>
        <v>292165087</v>
      </c>
      <c r="E125" s="186" t="s">
        <v>333</v>
      </c>
      <c r="F125" s="192">
        <f>'[1]6100'!D24+'[2]6100'!D24+'[3]6100'!D24+'[4]6100'!D24+'[5]6100'!D24+'[6]6100'!D24+'[7]6100'!D24</f>
        <v>273422009.21</v>
      </c>
    </row>
    <row r="126" spans="2:6" ht="15.75" hidden="1">
      <c r="B126" s="182" t="s">
        <v>370</v>
      </c>
      <c r="C126" s="192">
        <f>'[1]6100'!D5+'[2]6100'!D5+'[3]6100'!D5+'[4]6100'!D5+'[5]6100'!D5+'[6]6100'!D5+'[7]6100'!D5</f>
        <v>276829440.78000003</v>
      </c>
      <c r="E126" s="186" t="s">
        <v>335</v>
      </c>
      <c r="F126" s="192">
        <f>'[1]6100'!D25+'[2]6100'!D25+'[3]6100'!D25+'[4]6100'!D25+'[5]6100'!D25+'[6]6100'!D25+'[7]6100'!D25</f>
        <v>96564698.18</v>
      </c>
    </row>
    <row r="127" spans="2:6" ht="15.75" hidden="1">
      <c r="B127" s="182" t="s">
        <v>371</v>
      </c>
      <c r="C127" s="192">
        <f>'[1]6100'!D6+'[2]6100'!D6+'[3]6100'!D6+'[4]6100'!D6+'[5]6100'!D6+'[6]6100'!D6+'[7]6100'!D6</f>
        <v>448645.31</v>
      </c>
      <c r="E127" s="186" t="s">
        <v>338</v>
      </c>
      <c r="F127" s="192">
        <f>'[1]6100'!D26+'[2]6100'!D26+'[3]6100'!D26+'[4]6100'!D26+'[5]6100'!D26+'[6]6100'!D26+'[7]6100'!D26</f>
        <v>358584628.15999997</v>
      </c>
    </row>
    <row r="128" spans="2:6" ht="15.75" hidden="1">
      <c r="B128" s="182" t="s">
        <v>372</v>
      </c>
      <c r="C128" s="192">
        <f>'[1]6100'!D7+'[2]6100'!D7+'[3]6100'!D7+'[4]6100'!D7+'[5]6100'!D7+'[6]6100'!D7+'[7]6100'!D7</f>
        <v>252705.37</v>
      </c>
      <c r="E128" s="182" t="s">
        <v>340</v>
      </c>
      <c r="F128" s="192">
        <f>'[1]6100'!D27+'[2]6100'!D27+'[3]6100'!D27+'[4]6100'!D27+'[5]6100'!D27+'[6]6100'!D27+'[7]6100'!D27</f>
        <v>3738937.39</v>
      </c>
    </row>
    <row r="129" spans="2:6" ht="15.75" hidden="1">
      <c r="B129" s="182" t="s">
        <v>373</v>
      </c>
      <c r="C129" s="192">
        <f>'[1]6100'!D8+'[2]6100'!D8+'[3]6100'!D8+'[4]6100'!D8+'[5]6100'!D8+'[6]6100'!D8+'[7]6100'!D8</f>
        <v>14155767.01</v>
      </c>
      <c r="E129" s="187" t="s">
        <v>343</v>
      </c>
      <c r="F129" s="192">
        <f>'[1]6100'!D28+'[2]6100'!D28+'[3]6100'!D28+'[4]6100'!D28+'[5]6100'!D28+'[6]6100'!D28+'[7]6100'!D28</f>
        <v>735560047.4300001</v>
      </c>
    </row>
    <row r="130" spans="2:6" ht="15.75" hidden="1">
      <c r="B130" s="182" t="s">
        <v>374</v>
      </c>
      <c r="C130" s="192">
        <f>'[1]6100'!D9+'[2]6100'!D9+'[3]6100'!D9+'[4]6100'!D9+'[5]6100'!D9+'[6]6100'!D9+'[7]6100'!D9</f>
        <v>107231839.10000002</v>
      </c>
      <c r="E130" s="186" t="s">
        <v>333</v>
      </c>
      <c r="F130" s="192">
        <f>'[1]6100'!D29+'[2]6100'!D29+'[3]6100'!D29+'[4]6100'!D29+'[5]6100'!D29+'[6]6100'!D29+'[7]6100'!D29</f>
        <v>338326776.5</v>
      </c>
    </row>
    <row r="131" spans="2:6" ht="15.75" hidden="1">
      <c r="B131" s="181" t="s">
        <v>375</v>
      </c>
      <c r="C131" s="192">
        <f>'[1]6100'!D10+'[2]6100'!D10+'[3]6100'!D10+'[4]6100'!D10+'[5]6100'!D10+'[6]6100'!D10+'[7]6100'!D10</f>
        <v>67985363.97000001</v>
      </c>
      <c r="E131" s="186" t="s">
        <v>335</v>
      </c>
      <c r="F131" s="192">
        <f>'[1]6100'!D30+'[2]6100'!D30+'[3]6100'!D30+'[4]6100'!D30+'[5]6100'!D30+'[6]6100'!D30+'[7]6100'!D30</f>
        <v>31784319.659999996</v>
      </c>
    </row>
    <row r="132" spans="1:14" s="32" customFormat="1" ht="18" customHeight="1" hidden="1">
      <c r="A132" s="3"/>
      <c r="B132" s="182" t="s">
        <v>369</v>
      </c>
      <c r="C132" s="192">
        <f>'[1]6100'!D11+'[2]6100'!D11+'[3]6100'!D11+'[4]6100'!D11+'[5]6100'!D11+'[6]6100'!D11+'[7]6100'!D11</f>
        <v>35498750.03</v>
      </c>
      <c r="D132" s="101"/>
      <c r="E132" s="186" t="s">
        <v>338</v>
      </c>
      <c r="F132" s="192">
        <f>'[1]6100'!D31+'[2]6100'!D31+'[3]6100'!D31+'[4]6100'!D31+'[5]6100'!D31+'[6]6100'!D31+'[7]6100'!D31</f>
        <v>361799541.96</v>
      </c>
      <c r="G132" s="101"/>
      <c r="H132" s="101"/>
      <c r="I132" s="101"/>
      <c r="J132" s="101"/>
      <c r="K132" s="101"/>
      <c r="L132" s="101"/>
      <c r="M132" s="101"/>
      <c r="N132" s="101"/>
    </row>
    <row r="133" spans="2:6" ht="15.75" hidden="1">
      <c r="B133" s="182" t="s">
        <v>370</v>
      </c>
      <c r="C133" s="192">
        <f>'[1]6100'!D12+'[2]6100'!D12+'[3]6100'!D12+'[4]6100'!D12+'[5]6100'!D12+'[6]6100'!D12+'[7]6100'!D12</f>
        <v>701547.7200000001</v>
      </c>
      <c r="E133" s="182" t="s">
        <v>340</v>
      </c>
      <c r="F133" s="192">
        <f>'[1]6100'!D32+'[2]6100'!D32+'[3]6100'!D32+'[4]6100'!D32+'[5]6100'!D32+'[6]6100'!D32+'[7]6100'!D32</f>
        <v>3649409.31</v>
      </c>
    </row>
    <row r="134" spans="2:6" ht="15.75" hidden="1">
      <c r="B134" s="182" t="s">
        <v>371</v>
      </c>
      <c r="C134" s="192">
        <f>'[1]6100'!D13+'[2]6100'!D13+'[3]6100'!D13+'[4]6100'!D13+'[5]6100'!D13+'[6]6100'!D13+'[7]6100'!D13</f>
        <v>31478279.580000002</v>
      </c>
      <c r="E134" s="188" t="s">
        <v>382</v>
      </c>
      <c r="F134" s="192">
        <f>'[1]6100'!D33+'[2]6100'!D33+'[3]6100'!D33+'[4]6100'!D33+'[5]6100'!D33+'[6]6100'!D33+'[7]6100'!D33</f>
        <v>-3249774.489999993</v>
      </c>
    </row>
    <row r="135" spans="2:6" ht="15.75" hidden="1">
      <c r="B135" s="182" t="s">
        <v>372</v>
      </c>
      <c r="C135" s="192">
        <f>'[1]6100'!D14+'[2]6100'!D14+'[3]6100'!D14+'[4]6100'!D14+'[5]6100'!D14+'[6]6100'!D14+'[7]6100'!D14</f>
        <v>333532.55</v>
      </c>
      <c r="E135" s="188" t="s">
        <v>354</v>
      </c>
      <c r="F135" s="192">
        <f>'[1]6100'!D34+'[2]6100'!D34+'[3]6100'!D34+'[4]6100'!D34+'[5]6100'!D34+'[6]6100'!D34+'[7]6100'!D34</f>
        <v>28958908.200000003</v>
      </c>
    </row>
    <row r="136" spans="1:44" ht="12.95" customHeight="1" hidden="1" thickBot="1">
      <c r="A136" s="82"/>
      <c r="B136" s="182" t="s">
        <v>376</v>
      </c>
      <c r="C136" s="192">
        <f>'[1]6100'!D15+'[2]6100'!D15+'[3]6100'!D15+'[4]6100'!D15+'[5]6100'!D15+'[6]6100'!D15+'[7]6100'!D15</f>
        <v>26745.91</v>
      </c>
      <c r="D136" s="42"/>
      <c r="E136" s="189" t="s">
        <v>358</v>
      </c>
      <c r="F136" s="192">
        <f>'[1]6100'!D35+'[2]6100'!D35+'[3]6100'!D35+'[4]6100'!D35+'[5]6100'!D35+'[6]6100'!D35+'[7]6100'!D35</f>
        <v>25709133.71000001</v>
      </c>
      <c r="G136" s="42"/>
      <c r="H136" s="42"/>
      <c r="I136" s="42"/>
      <c r="J136" s="42"/>
      <c r="K136" s="42"/>
      <c r="L136" s="42"/>
      <c r="M136" s="42"/>
      <c r="N136" s="42"/>
      <c r="O136" s="98"/>
      <c r="P136" s="99"/>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2:14" ht="18" customHeight="1" hidden="1">
      <c r="B137" s="181" t="s">
        <v>377</v>
      </c>
      <c r="C137" s="192">
        <f>'[1]6100'!D16+'[2]6100'!D16+'[3]6100'!D16+'[4]6100'!D16+'[5]6100'!D16+'[6]6100'!D16+'[7]6100'!D16</f>
        <v>25709133.709999997</v>
      </c>
      <c r="D137" s="42"/>
      <c r="G137" s="42"/>
      <c r="H137" s="42"/>
      <c r="I137" s="42"/>
      <c r="J137" s="42"/>
      <c r="K137" s="42"/>
      <c r="L137" s="42"/>
      <c r="M137" s="42"/>
      <c r="N137" s="42"/>
    </row>
    <row r="138" spans="1:14" ht="18" customHeight="1" hidden="1">
      <c r="A138" s="1"/>
      <c r="B138" s="183" t="s">
        <v>378</v>
      </c>
      <c r="C138" s="192">
        <f>'[1]6100'!D17+'[2]6100'!D17+'[3]6100'!D17+'[4]6100'!D17+'[5]6100'!D17+'[6]6100'!D17+'[7]6100'!D17</f>
        <v>114434853.78</v>
      </c>
      <c r="D138" s="42"/>
      <c r="G138" s="42"/>
      <c r="H138" s="42"/>
      <c r="I138" s="42"/>
      <c r="J138" s="42"/>
      <c r="K138" s="42"/>
      <c r="L138" s="42"/>
      <c r="M138" s="42"/>
      <c r="N138" s="42"/>
    </row>
    <row r="139" spans="2:14" ht="18" customHeight="1" hidden="1">
      <c r="B139" s="183" t="s">
        <v>379</v>
      </c>
      <c r="C139" s="192">
        <f>'[1]6100'!D18+'[2]6100'!D18+'[3]6100'!D18+'[4]6100'!D18+'[5]6100'!D18+'[6]6100'!D18+'[7]6100'!D18</f>
        <v>291597188.31000006</v>
      </c>
      <c r="D139" s="42"/>
      <c r="G139" s="42"/>
      <c r="H139" s="42"/>
      <c r="I139" s="42"/>
      <c r="J139" s="42"/>
      <c r="K139" s="42"/>
      <c r="L139" s="42"/>
      <c r="M139" s="42"/>
      <c r="N139" s="42"/>
    </row>
    <row r="140" spans="1:14" ht="16.5" hidden="1" thickBot="1">
      <c r="A140" s="31"/>
      <c r="B140" s="184" t="s">
        <v>380</v>
      </c>
      <c r="C140" s="192">
        <f>'[1]6100'!D19+'[2]6100'!D19+'[3]6100'!D19+'[4]6100'!D19+'[5]6100'!D19+'[6]6100'!D19+'[7]6100'!D19</f>
        <v>406032042.09000003</v>
      </c>
      <c r="D140" s="42"/>
      <c r="G140" s="42"/>
      <c r="H140" s="42"/>
      <c r="I140" s="42"/>
      <c r="J140" s="42"/>
      <c r="K140" s="42"/>
      <c r="L140" s="42"/>
      <c r="M140" s="42"/>
      <c r="N140" s="42"/>
    </row>
    <row r="141" spans="1:14" ht="15.75" hidden="1">
      <c r="A141" s="31"/>
      <c r="D141" s="42"/>
      <c r="E141" s="42"/>
      <c r="F141" s="42"/>
      <c r="G141" s="42"/>
      <c r="H141" s="42"/>
      <c r="I141" s="42"/>
      <c r="J141" s="42"/>
      <c r="K141" s="42"/>
      <c r="L141" s="42"/>
      <c r="M141" s="42"/>
      <c r="N141" s="42"/>
    </row>
    <row r="142" spans="5:14" ht="16.5" hidden="1" thickBot="1">
      <c r="E142" s="42"/>
      <c r="F142" s="42"/>
      <c r="G142" s="42"/>
      <c r="H142" s="42"/>
      <c r="I142" s="42"/>
      <c r="J142" s="42"/>
      <c r="K142" s="42"/>
      <c r="L142" s="42"/>
      <c r="M142" s="42"/>
      <c r="N142" s="42"/>
    </row>
    <row r="143" spans="2:14" ht="15.75" hidden="1">
      <c r="B143" s="241" t="s">
        <v>404</v>
      </c>
      <c r="C143" s="247" t="s">
        <v>383</v>
      </c>
      <c r="D143" s="247" t="s">
        <v>384</v>
      </c>
      <c r="E143" s="264" t="s">
        <v>385</v>
      </c>
      <c r="F143" s="247" t="s">
        <v>386</v>
      </c>
      <c r="G143" s="239" t="s">
        <v>387</v>
      </c>
      <c r="I143" s="42"/>
      <c r="J143" s="42"/>
      <c r="K143" s="42"/>
      <c r="L143" s="42"/>
      <c r="M143" s="42"/>
      <c r="N143" s="42"/>
    </row>
    <row r="144" spans="2:14" ht="15.75" hidden="1">
      <c r="B144" s="242"/>
      <c r="C144" s="248"/>
      <c r="D144" s="248"/>
      <c r="E144" s="265"/>
      <c r="F144" s="248"/>
      <c r="G144" s="240"/>
      <c r="I144" s="42"/>
      <c r="J144" s="42"/>
      <c r="K144" s="42"/>
      <c r="L144" s="42"/>
      <c r="M144" s="42"/>
      <c r="N144" s="42"/>
    </row>
    <row r="145" spans="2:14" ht="15.75" hidden="1">
      <c r="B145" s="243"/>
      <c r="C145" s="156" t="s">
        <v>286</v>
      </c>
      <c r="D145" s="156" t="s">
        <v>282</v>
      </c>
      <c r="E145" s="156" t="s">
        <v>283</v>
      </c>
      <c r="F145" s="156" t="s">
        <v>284</v>
      </c>
      <c r="G145" s="156" t="s">
        <v>285</v>
      </c>
      <c r="I145" s="42"/>
      <c r="J145" s="42"/>
      <c r="K145" s="42"/>
      <c r="L145" s="42"/>
      <c r="M145" s="42"/>
      <c r="N145" s="42"/>
    </row>
    <row r="146" spans="2:14" ht="15.75" hidden="1">
      <c r="B146" s="159" t="s">
        <v>290</v>
      </c>
      <c r="C146" s="160">
        <v>0</v>
      </c>
      <c r="D146" s="160">
        <v>0</v>
      </c>
      <c r="E146" s="160">
        <v>0</v>
      </c>
      <c r="F146" s="160">
        <v>0</v>
      </c>
      <c r="G146" s="160">
        <v>0</v>
      </c>
      <c r="I146" s="42"/>
      <c r="J146" s="42"/>
      <c r="K146" s="42"/>
      <c r="L146" s="42"/>
      <c r="M146" s="42"/>
      <c r="N146" s="42"/>
    </row>
    <row r="147" spans="2:14" ht="15.75" hidden="1">
      <c r="B147" s="161" t="s">
        <v>291</v>
      </c>
      <c r="C147" s="160">
        <v>0</v>
      </c>
      <c r="D147" s="160">
        <v>0</v>
      </c>
      <c r="E147" s="160">
        <v>0</v>
      </c>
      <c r="F147" s="160">
        <v>0</v>
      </c>
      <c r="G147" s="160">
        <v>0</v>
      </c>
      <c r="I147" s="42"/>
      <c r="J147" s="42"/>
      <c r="K147" s="42"/>
      <c r="L147" s="42"/>
      <c r="M147" s="42"/>
      <c r="N147" s="42"/>
    </row>
    <row r="148" spans="2:14" ht="15.75" hidden="1">
      <c r="B148" s="161" t="s">
        <v>292</v>
      </c>
      <c r="C148" s="160">
        <v>0</v>
      </c>
      <c r="D148" s="160">
        <v>0</v>
      </c>
      <c r="E148" s="160">
        <v>0</v>
      </c>
      <c r="F148" s="160">
        <v>0</v>
      </c>
      <c r="G148" s="160">
        <v>0</v>
      </c>
      <c r="I148" s="42"/>
      <c r="J148" s="42"/>
      <c r="K148" s="42"/>
      <c r="L148" s="42"/>
      <c r="M148" s="42"/>
      <c r="N148" s="42"/>
    </row>
    <row r="149" spans="2:14" ht="15.75" hidden="1">
      <c r="B149" s="161" t="s">
        <v>293</v>
      </c>
      <c r="C149" s="160">
        <v>0</v>
      </c>
      <c r="D149" s="160">
        <v>0</v>
      </c>
      <c r="E149" s="160">
        <v>0</v>
      </c>
      <c r="F149" s="160">
        <v>0</v>
      </c>
      <c r="G149" s="160">
        <v>0</v>
      </c>
      <c r="I149" s="42"/>
      <c r="J149" s="42"/>
      <c r="K149" s="42"/>
      <c r="L149" s="42"/>
      <c r="M149" s="42"/>
      <c r="N149" s="42"/>
    </row>
    <row r="150" spans="2:14" ht="15.75" hidden="1">
      <c r="B150" s="161" t="s">
        <v>294</v>
      </c>
      <c r="C150" s="160">
        <v>0</v>
      </c>
      <c r="D150" s="160">
        <v>0</v>
      </c>
      <c r="E150" s="160">
        <v>0</v>
      </c>
      <c r="F150" s="160">
        <v>0</v>
      </c>
      <c r="G150" s="160">
        <v>0</v>
      </c>
      <c r="I150" s="42"/>
      <c r="J150" s="42"/>
      <c r="K150" s="42"/>
      <c r="L150" s="42"/>
      <c r="M150" s="42"/>
      <c r="N150" s="42"/>
    </row>
    <row r="151" spans="2:14" ht="15.75" hidden="1">
      <c r="B151" s="161" t="s">
        <v>295</v>
      </c>
      <c r="C151" s="160">
        <v>0</v>
      </c>
      <c r="D151" s="160">
        <v>0</v>
      </c>
      <c r="E151" s="160">
        <v>0</v>
      </c>
      <c r="F151" s="160">
        <v>0</v>
      </c>
      <c r="G151" s="160">
        <v>0</v>
      </c>
      <c r="I151" s="42"/>
      <c r="J151" s="42"/>
      <c r="K151" s="42"/>
      <c r="L151" s="42"/>
      <c r="M151" s="42"/>
      <c r="N151" s="42"/>
    </row>
    <row r="152" spans="2:14" ht="15.75" hidden="1">
      <c r="B152" s="161" t="s">
        <v>296</v>
      </c>
      <c r="C152" s="160">
        <v>0</v>
      </c>
      <c r="D152" s="160">
        <v>0</v>
      </c>
      <c r="E152" s="160">
        <v>0</v>
      </c>
      <c r="F152" s="160">
        <v>0</v>
      </c>
      <c r="G152" s="160">
        <v>0</v>
      </c>
      <c r="I152" s="42"/>
      <c r="J152" s="42"/>
      <c r="K152" s="42"/>
      <c r="L152" s="42"/>
      <c r="M152" s="42"/>
      <c r="N152" s="42"/>
    </row>
    <row r="153" spans="2:14" ht="15.75" hidden="1">
      <c r="B153" s="161" t="s">
        <v>297</v>
      </c>
      <c r="C153" s="160">
        <v>0</v>
      </c>
      <c r="D153" s="160">
        <v>0</v>
      </c>
      <c r="E153" s="160">
        <v>0</v>
      </c>
      <c r="F153" s="160">
        <v>0</v>
      </c>
      <c r="G153" s="160">
        <v>0</v>
      </c>
      <c r="I153" s="42"/>
      <c r="J153" s="42"/>
      <c r="K153" s="42"/>
      <c r="L153" s="42"/>
      <c r="M153" s="42"/>
      <c r="N153" s="42"/>
    </row>
    <row r="154" spans="2:14" ht="16.5" hidden="1" thickBot="1">
      <c r="B154" s="162" t="s">
        <v>388</v>
      </c>
      <c r="C154" s="163">
        <f>SUM(C146:C153)</f>
        <v>0</v>
      </c>
      <c r="D154" s="163">
        <f>SUM(D146:D153)</f>
        <v>0</v>
      </c>
      <c r="E154" s="163">
        <f>SUM(E146:E153)</f>
        <v>0</v>
      </c>
      <c r="F154" s="163">
        <f>SUM(F146:F153)</f>
        <v>0</v>
      </c>
      <c r="G154" s="164">
        <f>SUM(G146:G153)</f>
        <v>0</v>
      </c>
      <c r="I154" s="42"/>
      <c r="J154" s="42"/>
      <c r="K154" s="42"/>
      <c r="L154" s="42"/>
      <c r="M154" s="42"/>
      <c r="N154" s="42"/>
    </row>
    <row r="155" spans="10:14" ht="15.75" hidden="1">
      <c r="J155" s="42"/>
      <c r="K155" s="42"/>
      <c r="L155" s="42"/>
      <c r="M155" s="42"/>
      <c r="N155" s="42"/>
    </row>
    <row r="156" spans="10:14" ht="16.5" hidden="1" thickBot="1">
      <c r="J156" s="42"/>
      <c r="K156" s="42"/>
      <c r="L156" s="42"/>
      <c r="M156" s="42"/>
      <c r="N156" s="42"/>
    </row>
    <row r="157" spans="2:14" ht="12.75" hidden="1">
      <c r="B157" s="241" t="s">
        <v>405</v>
      </c>
      <c r="C157" s="247" t="s">
        <v>389</v>
      </c>
      <c r="D157" s="247" t="s">
        <v>390</v>
      </c>
      <c r="E157" s="264" t="s">
        <v>391</v>
      </c>
      <c r="F157" s="264" t="s">
        <v>392</v>
      </c>
      <c r="G157" s="247" t="s">
        <v>393</v>
      </c>
      <c r="H157" s="247" t="s">
        <v>394</v>
      </c>
      <c r="I157" s="247" t="s">
        <v>395</v>
      </c>
      <c r="J157" s="247" t="s">
        <v>396</v>
      </c>
      <c r="K157" s="239" t="s">
        <v>397</v>
      </c>
      <c r="L157" s="231"/>
      <c r="M157" s="231"/>
      <c r="N157" s="231"/>
    </row>
    <row r="158" spans="2:14" ht="12.75" hidden="1">
      <c r="B158" s="242"/>
      <c r="C158" s="248"/>
      <c r="D158" s="248"/>
      <c r="E158" s="265"/>
      <c r="F158" s="265"/>
      <c r="G158" s="248"/>
      <c r="H158" s="248"/>
      <c r="I158" s="248"/>
      <c r="J158" s="248"/>
      <c r="K158" s="240"/>
      <c r="L158" s="231"/>
      <c r="M158" s="231"/>
      <c r="N158" s="231"/>
    </row>
    <row r="159" spans="2:14" ht="12.75" hidden="1">
      <c r="B159" s="243"/>
      <c r="C159" s="156" t="s">
        <v>286</v>
      </c>
      <c r="D159" s="156" t="s">
        <v>282</v>
      </c>
      <c r="E159" s="156" t="s">
        <v>283</v>
      </c>
      <c r="F159" s="156" t="s">
        <v>284</v>
      </c>
      <c r="G159" s="156" t="s">
        <v>285</v>
      </c>
      <c r="H159" s="156" t="s">
        <v>287</v>
      </c>
      <c r="I159" s="156" t="s">
        <v>288</v>
      </c>
      <c r="J159" s="156" t="s">
        <v>289</v>
      </c>
      <c r="K159" s="156" t="s">
        <v>398</v>
      </c>
      <c r="L159" s="232"/>
      <c r="M159" s="232"/>
      <c r="N159" s="232"/>
    </row>
    <row r="160" spans="2:14" ht="12.75" hidden="1">
      <c r="B160" s="159" t="s">
        <v>304</v>
      </c>
      <c r="C160" s="160">
        <v>0</v>
      </c>
      <c r="D160" s="160">
        <v>0</v>
      </c>
      <c r="E160" s="160">
        <v>0</v>
      </c>
      <c r="F160" s="160">
        <v>0</v>
      </c>
      <c r="G160" s="160">
        <v>0</v>
      </c>
      <c r="H160" s="160">
        <v>0</v>
      </c>
      <c r="I160" s="160">
        <v>0</v>
      </c>
      <c r="J160" s="160">
        <v>0</v>
      </c>
      <c r="K160" s="160">
        <v>0</v>
      </c>
      <c r="L160" s="234"/>
      <c r="M160" s="234"/>
      <c r="N160" s="234"/>
    </row>
    <row r="161" spans="2:14" ht="12.75" hidden="1">
      <c r="B161" s="161" t="s">
        <v>305</v>
      </c>
      <c r="C161" s="160">
        <v>0</v>
      </c>
      <c r="D161" s="160">
        <v>0</v>
      </c>
      <c r="E161" s="160">
        <v>0</v>
      </c>
      <c r="F161" s="160">
        <v>0</v>
      </c>
      <c r="G161" s="160">
        <v>0</v>
      </c>
      <c r="H161" s="160">
        <v>0</v>
      </c>
      <c r="I161" s="160">
        <v>0</v>
      </c>
      <c r="J161" s="160">
        <v>0</v>
      </c>
      <c r="K161" s="160">
        <v>0</v>
      </c>
      <c r="L161" s="234"/>
      <c r="M161" s="234"/>
      <c r="N161" s="234"/>
    </row>
    <row r="162" spans="2:14" ht="12.75" hidden="1">
      <c r="B162" s="161" t="s">
        <v>306</v>
      </c>
      <c r="C162" s="160">
        <v>0</v>
      </c>
      <c r="D162" s="160">
        <v>0</v>
      </c>
      <c r="E162" s="160">
        <v>0</v>
      </c>
      <c r="F162" s="160">
        <v>0</v>
      </c>
      <c r="G162" s="160">
        <v>0</v>
      </c>
      <c r="H162" s="160">
        <v>0</v>
      </c>
      <c r="I162" s="160">
        <v>0</v>
      </c>
      <c r="J162" s="160">
        <v>0</v>
      </c>
      <c r="K162" s="160">
        <v>0</v>
      </c>
      <c r="L162" s="234"/>
      <c r="M162" s="234"/>
      <c r="N162" s="234"/>
    </row>
    <row r="163" spans="2:14" ht="12.75" hidden="1">
      <c r="B163" s="161" t="s">
        <v>293</v>
      </c>
      <c r="C163" s="160">
        <v>0</v>
      </c>
      <c r="D163" s="160">
        <v>0</v>
      </c>
      <c r="E163" s="160">
        <v>0</v>
      </c>
      <c r="F163" s="160">
        <v>0</v>
      </c>
      <c r="G163" s="160">
        <v>0</v>
      </c>
      <c r="H163" s="160">
        <v>0</v>
      </c>
      <c r="I163" s="160">
        <v>0</v>
      </c>
      <c r="J163" s="160">
        <v>0</v>
      </c>
      <c r="K163" s="160">
        <v>0</v>
      </c>
      <c r="L163" s="234"/>
      <c r="M163" s="234"/>
      <c r="N163" s="234"/>
    </row>
    <row r="164" spans="2:14" ht="12.75" hidden="1">
      <c r="B164" s="161" t="s">
        <v>307</v>
      </c>
      <c r="C164" s="160">
        <v>0</v>
      </c>
      <c r="D164" s="160">
        <v>0</v>
      </c>
      <c r="E164" s="160">
        <v>0</v>
      </c>
      <c r="F164" s="160">
        <v>0</v>
      </c>
      <c r="G164" s="160">
        <v>0</v>
      </c>
      <c r="H164" s="160">
        <v>0</v>
      </c>
      <c r="I164" s="160">
        <v>0</v>
      </c>
      <c r="J164" s="160">
        <v>0</v>
      </c>
      <c r="K164" s="160">
        <v>0</v>
      </c>
      <c r="L164" s="234"/>
      <c r="M164" s="234"/>
      <c r="N164" s="234"/>
    </row>
    <row r="165" spans="2:14" ht="12.75" hidden="1">
      <c r="B165" s="161" t="s">
        <v>308</v>
      </c>
      <c r="C165" s="160">
        <v>0</v>
      </c>
      <c r="D165" s="160">
        <v>0</v>
      </c>
      <c r="E165" s="160">
        <v>0</v>
      </c>
      <c r="F165" s="160">
        <v>0</v>
      </c>
      <c r="G165" s="160">
        <v>0</v>
      </c>
      <c r="H165" s="160">
        <v>0</v>
      </c>
      <c r="I165" s="160">
        <v>0</v>
      </c>
      <c r="J165" s="160">
        <v>0</v>
      </c>
      <c r="K165" s="160">
        <v>0</v>
      </c>
      <c r="L165" s="234"/>
      <c r="M165" s="234"/>
      <c r="N165" s="234"/>
    </row>
    <row r="166" spans="2:14" ht="12.75" hidden="1">
      <c r="B166" s="161" t="s">
        <v>295</v>
      </c>
      <c r="C166" s="160">
        <v>0</v>
      </c>
      <c r="D166" s="160">
        <v>0</v>
      </c>
      <c r="E166" s="160">
        <v>0</v>
      </c>
      <c r="F166" s="160">
        <v>0</v>
      </c>
      <c r="G166" s="160">
        <v>0</v>
      </c>
      <c r="H166" s="160">
        <v>0</v>
      </c>
      <c r="I166" s="160">
        <v>0</v>
      </c>
      <c r="J166" s="160">
        <v>0</v>
      </c>
      <c r="K166" s="160">
        <v>0</v>
      </c>
      <c r="L166" s="234"/>
      <c r="M166" s="234"/>
      <c r="N166" s="234"/>
    </row>
    <row r="167" spans="2:14" ht="12.75" hidden="1">
      <c r="B167" s="161" t="s">
        <v>296</v>
      </c>
      <c r="C167" s="160">
        <v>0</v>
      </c>
      <c r="D167" s="160">
        <v>0</v>
      </c>
      <c r="E167" s="160">
        <v>0</v>
      </c>
      <c r="F167" s="160">
        <v>0</v>
      </c>
      <c r="G167" s="160">
        <v>0</v>
      </c>
      <c r="H167" s="160">
        <v>0</v>
      </c>
      <c r="I167" s="160">
        <v>0</v>
      </c>
      <c r="J167" s="160">
        <v>0</v>
      </c>
      <c r="K167" s="160">
        <v>0</v>
      </c>
      <c r="L167" s="234"/>
      <c r="M167" s="234"/>
      <c r="N167" s="234"/>
    </row>
    <row r="168" spans="2:14" ht="12.75" hidden="1">
      <c r="B168" s="165" t="s">
        <v>297</v>
      </c>
      <c r="C168" s="160">
        <v>0</v>
      </c>
      <c r="D168" s="160">
        <v>0</v>
      </c>
      <c r="E168" s="160">
        <v>0</v>
      </c>
      <c r="F168" s="160">
        <v>0</v>
      </c>
      <c r="G168" s="160">
        <v>0</v>
      </c>
      <c r="H168" s="160">
        <v>0</v>
      </c>
      <c r="I168" s="160">
        <v>0</v>
      </c>
      <c r="J168" s="160">
        <v>0</v>
      </c>
      <c r="K168" s="160">
        <v>0</v>
      </c>
      <c r="L168" s="234"/>
      <c r="M168" s="234"/>
      <c r="N168" s="234"/>
    </row>
    <row r="169" spans="2:14" ht="13.5" hidden="1" thickBot="1">
      <c r="B169" s="162" t="s">
        <v>399</v>
      </c>
      <c r="C169" s="163">
        <f aca="true" t="shared" si="13" ref="C169:K169">SUM(C160:C168)</f>
        <v>0</v>
      </c>
      <c r="D169" s="163">
        <f t="shared" si="13"/>
        <v>0</v>
      </c>
      <c r="E169" s="163">
        <f t="shared" si="13"/>
        <v>0</v>
      </c>
      <c r="F169" s="163">
        <f t="shared" si="13"/>
        <v>0</v>
      </c>
      <c r="G169" s="163">
        <f t="shared" si="13"/>
        <v>0</v>
      </c>
      <c r="H169" s="163">
        <f t="shared" si="13"/>
        <v>0</v>
      </c>
      <c r="I169" s="163">
        <f t="shared" si="13"/>
        <v>0</v>
      </c>
      <c r="J169" s="163">
        <f t="shared" si="13"/>
        <v>0</v>
      </c>
      <c r="K169" s="163">
        <f t="shared" si="13"/>
        <v>0</v>
      </c>
      <c r="L169" s="233"/>
      <c r="M169" s="233"/>
      <c r="N169" s="233"/>
    </row>
    <row r="170" spans="2:9" ht="15.75" hidden="1">
      <c r="B170" s="32"/>
      <c r="C170" s="32"/>
      <c r="D170" s="32"/>
      <c r="E170" s="32"/>
      <c r="F170" s="32"/>
      <c r="G170" s="32"/>
      <c r="H170" s="32"/>
      <c r="I170" s="32"/>
    </row>
    <row r="171" spans="2:9" ht="16.5" hidden="1" thickBot="1">
      <c r="B171" s="32"/>
      <c r="C171" s="32"/>
      <c r="D171" s="32"/>
      <c r="E171" s="32"/>
      <c r="F171" s="32"/>
      <c r="G171" s="32"/>
      <c r="H171" s="32"/>
      <c r="I171" s="32"/>
    </row>
    <row r="172" spans="2:9" ht="42.75" customHeight="1" hidden="1">
      <c r="B172" s="179" t="s">
        <v>406</v>
      </c>
      <c r="C172" s="180" t="s">
        <v>367</v>
      </c>
      <c r="D172" s="32"/>
      <c r="E172" s="179" t="s">
        <v>407</v>
      </c>
      <c r="F172" s="180" t="s">
        <v>367</v>
      </c>
      <c r="G172" s="32"/>
      <c r="H172" s="32"/>
      <c r="I172" s="32"/>
    </row>
    <row r="173" spans="2:9" ht="15.75" hidden="1">
      <c r="B173" s="181" t="s">
        <v>368</v>
      </c>
      <c r="C173" s="160">
        <v>0</v>
      </c>
      <c r="D173" s="41"/>
      <c r="E173" s="185" t="s">
        <v>381</v>
      </c>
      <c r="F173" s="160">
        <v>0</v>
      </c>
      <c r="G173" s="41"/>
      <c r="H173" s="41"/>
      <c r="I173" s="41"/>
    </row>
    <row r="174" spans="2:6" ht="12.75" hidden="1">
      <c r="B174" s="182" t="s">
        <v>369</v>
      </c>
      <c r="C174" s="160">
        <v>0</v>
      </c>
      <c r="E174" s="186" t="s">
        <v>333</v>
      </c>
      <c r="F174" s="160">
        <v>0</v>
      </c>
    </row>
    <row r="175" spans="2:6" ht="12.75" hidden="1">
      <c r="B175" s="182" t="s">
        <v>370</v>
      </c>
      <c r="C175" s="160">
        <v>0</v>
      </c>
      <c r="E175" s="186" t="s">
        <v>335</v>
      </c>
      <c r="F175" s="160">
        <v>0</v>
      </c>
    </row>
    <row r="176" spans="2:6" ht="12.75" hidden="1">
      <c r="B176" s="182" t="s">
        <v>371</v>
      </c>
      <c r="C176" s="160">
        <v>0</v>
      </c>
      <c r="E176" s="186" t="s">
        <v>338</v>
      </c>
      <c r="F176" s="160">
        <v>0</v>
      </c>
    </row>
    <row r="177" spans="2:6" ht="12.75" hidden="1">
      <c r="B177" s="182" t="s">
        <v>372</v>
      </c>
      <c r="C177" s="160">
        <v>0</v>
      </c>
      <c r="E177" s="182" t="s">
        <v>340</v>
      </c>
      <c r="F177" s="160">
        <v>0</v>
      </c>
    </row>
    <row r="178" spans="2:6" ht="12.75" hidden="1">
      <c r="B178" s="182" t="s">
        <v>373</v>
      </c>
      <c r="C178" s="160">
        <v>0</v>
      </c>
      <c r="E178" s="187" t="s">
        <v>343</v>
      </c>
      <c r="F178" s="160">
        <v>0</v>
      </c>
    </row>
    <row r="179" spans="2:6" ht="12.75" hidden="1">
      <c r="B179" s="182" t="s">
        <v>374</v>
      </c>
      <c r="C179" s="160">
        <v>0</v>
      </c>
      <c r="E179" s="186" t="s">
        <v>333</v>
      </c>
      <c r="F179" s="160">
        <v>0</v>
      </c>
    </row>
    <row r="180" spans="2:6" ht="12.75" hidden="1">
      <c r="B180" s="181" t="s">
        <v>375</v>
      </c>
      <c r="C180" s="160">
        <v>0</v>
      </c>
      <c r="E180" s="186" t="s">
        <v>335</v>
      </c>
      <c r="F180" s="160">
        <v>0</v>
      </c>
    </row>
    <row r="181" spans="2:9" ht="15.75" hidden="1">
      <c r="B181" s="182" t="s">
        <v>369</v>
      </c>
      <c r="C181" s="160">
        <v>0</v>
      </c>
      <c r="D181" s="101"/>
      <c r="E181" s="186" t="s">
        <v>338</v>
      </c>
      <c r="F181" s="160">
        <v>0</v>
      </c>
      <c r="G181" s="101"/>
      <c r="H181" s="101"/>
      <c r="I181" s="101"/>
    </row>
    <row r="182" spans="2:6" ht="12.75" hidden="1">
      <c r="B182" s="182" t="s">
        <v>370</v>
      </c>
      <c r="C182" s="160">
        <v>0</v>
      </c>
      <c r="E182" s="182" t="s">
        <v>340</v>
      </c>
      <c r="F182" s="160">
        <v>0</v>
      </c>
    </row>
    <row r="183" spans="2:6" ht="12.75" hidden="1">
      <c r="B183" s="182" t="s">
        <v>371</v>
      </c>
      <c r="C183" s="160">
        <v>0</v>
      </c>
      <c r="E183" s="188" t="s">
        <v>382</v>
      </c>
      <c r="F183" s="160">
        <v>0</v>
      </c>
    </row>
    <row r="184" spans="2:6" ht="12.75" hidden="1">
      <c r="B184" s="182" t="s">
        <v>372</v>
      </c>
      <c r="C184" s="160">
        <v>0</v>
      </c>
      <c r="E184" s="188" t="s">
        <v>354</v>
      </c>
      <c r="F184" s="160">
        <v>0</v>
      </c>
    </row>
    <row r="185" spans="2:9" ht="16.5" hidden="1" thickBot="1">
      <c r="B185" s="182" t="s">
        <v>376</v>
      </c>
      <c r="C185" s="160">
        <v>0</v>
      </c>
      <c r="D185" s="42"/>
      <c r="E185" s="189" t="s">
        <v>358</v>
      </c>
      <c r="F185" s="160">
        <v>0</v>
      </c>
      <c r="G185" s="42"/>
      <c r="H185" s="42"/>
      <c r="I185" s="42"/>
    </row>
    <row r="186" spans="2:9" ht="15.75" hidden="1">
      <c r="B186" s="181" t="s">
        <v>377</v>
      </c>
      <c r="C186" s="160">
        <v>0</v>
      </c>
      <c r="D186" s="42"/>
      <c r="G186" s="42"/>
      <c r="H186" s="42"/>
      <c r="I186" s="42"/>
    </row>
    <row r="187" spans="2:9" ht="15.75" hidden="1">
      <c r="B187" s="183" t="s">
        <v>378</v>
      </c>
      <c r="C187" s="160">
        <v>0</v>
      </c>
      <c r="D187" s="42"/>
      <c r="G187" s="42"/>
      <c r="H187" s="42"/>
      <c r="I187" s="42"/>
    </row>
    <row r="188" spans="2:9" ht="15.75" hidden="1">
      <c r="B188" s="183" t="s">
        <v>379</v>
      </c>
      <c r="C188" s="160">
        <v>0</v>
      </c>
      <c r="D188" s="42"/>
      <c r="G188" s="42"/>
      <c r="H188" s="42"/>
      <c r="I188" s="42"/>
    </row>
    <row r="189" spans="2:9" ht="16.5" hidden="1" thickBot="1">
      <c r="B189" s="184" t="s">
        <v>380</v>
      </c>
      <c r="C189" s="160">
        <v>0</v>
      </c>
      <c r="D189" s="42"/>
      <c r="G189" s="42"/>
      <c r="H189" s="42"/>
      <c r="I189" s="42"/>
    </row>
    <row r="190" spans="4:9" ht="15.75" hidden="1">
      <c r="D190" s="42"/>
      <c r="E190" s="42"/>
      <c r="F190" s="42"/>
      <c r="G190" s="42"/>
      <c r="H190" s="42"/>
      <c r="I190" s="42"/>
    </row>
    <row r="191" spans="4:9" ht="15.75" hidden="1">
      <c r="D191" s="42"/>
      <c r="E191" s="42"/>
      <c r="F191" s="42"/>
      <c r="G191" s="42"/>
      <c r="H191" s="42"/>
      <c r="I191" s="42"/>
    </row>
    <row r="192" spans="4:9" ht="15.75">
      <c r="D192" s="42"/>
      <c r="E192" s="42"/>
      <c r="F192" s="42"/>
      <c r="G192" s="42"/>
      <c r="H192" s="42"/>
      <c r="I192" s="42"/>
    </row>
    <row r="193" spans="4:9" ht="15.75">
      <c r="D193" s="42"/>
      <c r="E193" s="42"/>
      <c r="F193" s="42"/>
      <c r="G193" s="42"/>
      <c r="H193" s="42"/>
      <c r="I193" s="42"/>
    </row>
    <row r="194" spans="4:9" ht="15.75">
      <c r="D194" s="42"/>
      <c r="E194" s="42"/>
      <c r="F194" s="42"/>
      <c r="G194" s="42"/>
      <c r="H194" s="42"/>
      <c r="I194" s="42"/>
    </row>
    <row r="195" spans="4:9" ht="15.75">
      <c r="D195" s="42"/>
      <c r="E195" s="42"/>
      <c r="F195" s="42"/>
      <c r="G195" s="42"/>
      <c r="H195" s="42"/>
      <c r="I195" s="42"/>
    </row>
    <row r="196" spans="4:9" ht="15.75">
      <c r="D196" s="42"/>
      <c r="E196" s="42"/>
      <c r="F196" s="42"/>
      <c r="G196" s="42"/>
      <c r="H196" s="42"/>
      <c r="I196" s="42"/>
    </row>
    <row r="197" spans="4:9" ht="15.75">
      <c r="D197" s="42"/>
      <c r="E197" s="42"/>
      <c r="F197" s="42"/>
      <c r="G197" s="42"/>
      <c r="H197" s="42"/>
      <c r="I197" s="42"/>
    </row>
    <row r="198" spans="4:9" ht="15.75">
      <c r="D198" s="42"/>
      <c r="E198" s="42"/>
      <c r="F198" s="42"/>
      <c r="G198" s="42"/>
      <c r="H198" s="42"/>
      <c r="I198" s="42"/>
    </row>
    <row r="199" spans="4:9" ht="15.75">
      <c r="D199" s="42"/>
      <c r="E199" s="42"/>
      <c r="F199" s="42"/>
      <c r="G199" s="42"/>
      <c r="H199" s="42"/>
      <c r="I199" s="42"/>
    </row>
    <row r="200" spans="4:9" ht="15.75">
      <c r="D200" s="42"/>
      <c r="E200" s="42"/>
      <c r="F200" s="42"/>
      <c r="G200" s="42"/>
      <c r="H200" s="42"/>
      <c r="I200" s="42"/>
    </row>
    <row r="201" spans="4:9" ht="15.75">
      <c r="D201" s="42"/>
      <c r="E201" s="42"/>
      <c r="F201" s="42"/>
      <c r="G201" s="42"/>
      <c r="H201" s="42"/>
      <c r="I201" s="42"/>
    </row>
    <row r="202" spans="4:9" ht="15.75">
      <c r="D202" s="42"/>
      <c r="E202" s="42"/>
      <c r="F202" s="42"/>
      <c r="G202" s="42"/>
      <c r="H202" s="42"/>
      <c r="I202" s="42"/>
    </row>
    <row r="203" spans="4:9" ht="15.75">
      <c r="D203" s="42"/>
      <c r="E203" s="42"/>
      <c r="F203" s="42"/>
      <c r="G203" s="42"/>
      <c r="H203" s="42"/>
      <c r="I203" s="42"/>
    </row>
    <row r="204" spans="4:9" ht="15.75">
      <c r="D204" s="42"/>
      <c r="E204" s="42"/>
      <c r="F204" s="42"/>
      <c r="G204" s="42"/>
      <c r="H204" s="42"/>
      <c r="I204" s="42"/>
    </row>
  </sheetData>
  <mergeCells count="53">
    <mergeCell ref="A77:B77"/>
    <mergeCell ref="I157:I158"/>
    <mergeCell ref="J157:J158"/>
    <mergeCell ref="K157:K158"/>
    <mergeCell ref="D157:D158"/>
    <mergeCell ref="E157:E158"/>
    <mergeCell ref="F157:F158"/>
    <mergeCell ref="G157:G158"/>
    <mergeCell ref="K108:K109"/>
    <mergeCell ref="B143:B145"/>
    <mergeCell ref="C143:C144"/>
    <mergeCell ref="D143:D144"/>
    <mergeCell ref="E143:E144"/>
    <mergeCell ref="F143:F144"/>
    <mergeCell ref="G143:G144"/>
    <mergeCell ref="G108:G109"/>
    <mergeCell ref="H108:H109"/>
    <mergeCell ref="I108:I109"/>
    <mergeCell ref="J108:J109"/>
    <mergeCell ref="F108:F109"/>
    <mergeCell ref="D108:D109"/>
    <mergeCell ref="E108:E109"/>
    <mergeCell ref="B157:B159"/>
    <mergeCell ref="C157:C158"/>
    <mergeCell ref="B108:B110"/>
    <mergeCell ref="C108:C109"/>
    <mergeCell ref="E54:G54"/>
    <mergeCell ref="A87:C87"/>
    <mergeCell ref="E87:H87"/>
    <mergeCell ref="A72:B72"/>
    <mergeCell ref="A67:B67"/>
    <mergeCell ref="G94:G95"/>
    <mergeCell ref="H157:H158"/>
    <mergeCell ref="B94:B96"/>
    <mergeCell ref="C94:C95"/>
    <mergeCell ref="D94:D95"/>
    <mergeCell ref="E94:E95"/>
    <mergeCell ref="F94:F95"/>
    <mergeCell ref="E49:G49"/>
    <mergeCell ref="E51:G51"/>
    <mergeCell ref="E52:G52"/>
    <mergeCell ref="E53:G53"/>
    <mergeCell ref="E44:F44"/>
    <mergeCell ref="E46:G46"/>
    <mergeCell ref="E47:G47"/>
    <mergeCell ref="E48:G48"/>
    <mergeCell ref="A27:B27"/>
    <mergeCell ref="A37:B37"/>
    <mergeCell ref="A44:B44"/>
    <mergeCell ref="A12:B12"/>
    <mergeCell ref="A13:B13"/>
    <mergeCell ref="A22:B22"/>
    <mergeCell ref="A26:B26"/>
  </mergeCells>
  <printOptions horizontalCentered="1"/>
  <pageMargins left="0.31496062992125984" right="0.31496062992125984" top="0.5905511811023623" bottom="0.5905511811023623" header="0" footer="0"/>
  <pageSetup fitToHeight="1" fitToWidth="1" horizontalDpi="600" verticalDpi="600" orientation="portrait" paperSize="9" scale="43"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4"/>
  <sheetViews>
    <sheetView zoomScale="75" zoomScaleNormal="75" workbookViewId="0" topLeftCell="A1"/>
  </sheetViews>
  <sheetFormatPr defaultColWidth="11.421875" defaultRowHeight="12.75"/>
  <cols>
    <col min="1" max="1" width="67.140625" style="2" customWidth="1"/>
    <col min="2" max="2" width="45.7109375" style="2" customWidth="1"/>
    <col min="3" max="3" width="9.7109375" style="2" customWidth="1"/>
    <col min="4" max="4" width="21.28125" style="2" customWidth="1"/>
    <col min="5" max="16384" width="11.421875" style="2" customWidth="1"/>
  </cols>
  <sheetData>
    <row r="1" spans="1:3" ht="60" customHeight="1">
      <c r="A1" s="5"/>
      <c r="B1" s="7" t="str">
        <f>"EJERCICIO    "&amp;Balance!N1</f>
        <v>EJERCICIO    2016</v>
      </c>
      <c r="C1" s="8"/>
    </row>
    <row r="2" spans="1:3" ht="12.95" customHeight="1" thickBot="1">
      <c r="A2" s="5"/>
      <c r="B2" s="6"/>
      <c r="C2" s="8"/>
    </row>
    <row r="3" spans="1:3" ht="33" customHeight="1">
      <c r="A3" s="70" t="str">
        <f>"                                "&amp;"ORGANISMOS AUTÓNOMOS"</f>
        <v xml:space="preserve">                                ORGANISMOS AUTÓNOMOS</v>
      </c>
      <c r="B3" s="10"/>
      <c r="C3" s="8"/>
    </row>
    <row r="4" spans="1:4" ht="20.1" customHeight="1">
      <c r="A4" s="14" t="str">
        <f>"AGREGADO"</f>
        <v>AGREGADO</v>
      </c>
      <c r="B4" s="74"/>
      <c r="C4" s="8"/>
      <c r="D4" s="89"/>
    </row>
    <row r="5" spans="1:3" ht="18" customHeight="1" thickBot="1">
      <c r="A5" s="18"/>
      <c r="B5" s="44"/>
      <c r="C5" s="8"/>
    </row>
    <row r="6" spans="1:4" ht="15" customHeight="1">
      <c r="A6" s="91"/>
      <c r="B6" s="92"/>
      <c r="C6" s="8"/>
      <c r="D6" s="92"/>
    </row>
    <row r="7" spans="1:4" ht="12.95" customHeight="1">
      <c r="A7" s="95"/>
      <c r="B7" s="95"/>
      <c r="C7" s="8"/>
      <c r="D7" s="95"/>
    </row>
    <row r="8" spans="1:4" ht="20.25">
      <c r="A8" s="97" t="s">
        <v>43</v>
      </c>
      <c r="B8" s="32"/>
      <c r="C8" s="8"/>
      <c r="D8" s="32"/>
    </row>
    <row r="9" ht="21" customHeight="1">
      <c r="C9" s="8"/>
    </row>
    <row r="10" ht="12.95" customHeight="1">
      <c r="C10" s="8"/>
    </row>
    <row r="11" ht="12.95" customHeight="1" thickBot="1">
      <c r="C11" s="8"/>
    </row>
    <row r="12" spans="1:3" ht="18.95" customHeight="1">
      <c r="A12" s="104" t="s">
        <v>48</v>
      </c>
      <c r="B12" s="104"/>
      <c r="C12" s="8"/>
    </row>
    <row r="13" ht="12.95" customHeight="1"/>
    <row r="14" ht="18" customHeight="1">
      <c r="A14" s="224" t="s">
        <v>501</v>
      </c>
    </row>
    <row r="15" ht="18" customHeight="1">
      <c r="A15" s="224" t="s">
        <v>502</v>
      </c>
    </row>
    <row r="16" ht="18" customHeight="1">
      <c r="A16" s="228" t="s">
        <v>500</v>
      </c>
    </row>
    <row r="17" ht="18" customHeight="1">
      <c r="A17" s="224" t="s">
        <v>490</v>
      </c>
    </row>
    <row r="18" ht="18" customHeight="1">
      <c r="A18" s="224" t="s">
        <v>1</v>
      </c>
    </row>
    <row r="19" ht="18" customHeight="1">
      <c r="A19" s="224" t="s">
        <v>2</v>
      </c>
    </row>
    <row r="20" ht="18" customHeight="1">
      <c r="A20" s="224" t="s">
        <v>3</v>
      </c>
    </row>
    <row r="21" ht="18" customHeight="1">
      <c r="A21" s="1"/>
    </row>
    <row r="22" ht="18" customHeight="1">
      <c r="A22" s="228"/>
    </row>
    <row r="23" ht="18" customHeight="1">
      <c r="A23" s="224"/>
    </row>
    <row r="24" ht="18" customHeight="1">
      <c r="A24" s="224"/>
    </row>
    <row r="25" ht="18" customHeight="1">
      <c r="A25" s="1"/>
    </row>
    <row r="26" ht="18" customHeight="1">
      <c r="A26" s="1"/>
    </row>
    <row r="27" ht="18" customHeight="1">
      <c r="A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c r="A93" s="1"/>
    </row>
    <row r="94" ht="18" customHeight="1">
      <c r="A94" s="1"/>
    </row>
    <row r="95" ht="18" customHeight="1">
      <c r="A95" s="1"/>
    </row>
    <row r="96" ht="18" customHeight="1">
      <c r="A96" s="1"/>
    </row>
    <row r="97" ht="18" customHeight="1">
      <c r="A97" s="1"/>
    </row>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11" spans="2:3" ht="12.75">
      <c r="B111" s="3"/>
      <c r="C111" s="3"/>
    </row>
    <row r="112" spans="2:3" ht="12.75">
      <c r="B112" s="3"/>
      <c r="C112" s="3"/>
    </row>
    <row r="113" spans="2:3" ht="12.75">
      <c r="B113" s="3"/>
      <c r="C113" s="3"/>
    </row>
    <row r="114" spans="2:3" ht="12.75">
      <c r="B114" s="3"/>
      <c r="C114" s="3"/>
    </row>
  </sheetData>
  <printOptions horizontalCentered="1"/>
  <pageMargins left="0.31496062992125984" right="0.31496062992125984" top="0.5905511811023623" bottom="0.5905511811023623" header="0" footer="0"/>
  <pageSetup fitToHeight="2" fitToWidth="1" horizontalDpi="600" verticalDpi="600" orientation="portrait" paperSize="9" scale="86"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3"/>
  <sheetViews>
    <sheetView zoomScale="75" zoomScaleNormal="75" workbookViewId="0" topLeftCell="A1"/>
  </sheetViews>
  <sheetFormatPr defaultColWidth="11.421875" defaultRowHeight="12.75"/>
  <cols>
    <col min="1" max="1" width="67.140625" style="225" customWidth="1"/>
    <col min="2" max="2" width="20.00390625" style="225" customWidth="1"/>
    <col min="3" max="3" width="72.7109375" style="225" customWidth="1"/>
    <col min="4" max="4" width="21.28125" style="225" customWidth="1"/>
    <col min="5" max="16384" width="11.421875" style="225" customWidth="1"/>
  </cols>
  <sheetData>
    <row r="1" spans="1:3" ht="60" customHeight="1">
      <c r="A1" s="5"/>
      <c r="C1" s="7" t="str">
        <f>"EJERCICIO    "&amp;'[8]Balance'!I1</f>
        <v>EJERCICIO    2015</v>
      </c>
    </row>
    <row r="2" spans="1:3" ht="12.95" customHeight="1" thickBot="1">
      <c r="A2" s="5"/>
      <c r="B2" s="6"/>
      <c r="C2" s="8"/>
    </row>
    <row r="3" spans="1:3" ht="33" customHeight="1">
      <c r="A3" s="70" t="str">
        <f>"                                    "&amp;"ORGANISMOS AUTÓNOMOS"</f>
        <v xml:space="preserve">                                    ORGANISMOS AUTÓNOMOS</v>
      </c>
      <c r="B3" s="10"/>
      <c r="C3" s="10"/>
    </row>
    <row r="4" spans="1:4" ht="20.1" customHeight="1">
      <c r="A4" s="14" t="str">
        <f>"AGREGADO"</f>
        <v>AGREGADO</v>
      </c>
      <c r="B4" s="74"/>
      <c r="C4" s="8"/>
      <c r="D4" s="89"/>
    </row>
    <row r="5" spans="1:3" ht="18" customHeight="1" thickBot="1">
      <c r="A5" s="18"/>
      <c r="B5" s="44"/>
      <c r="C5" s="44"/>
    </row>
    <row r="6" spans="1:4" ht="15" customHeight="1">
      <c r="A6" s="91"/>
      <c r="B6" s="92"/>
      <c r="C6" s="8"/>
      <c r="D6" s="92"/>
    </row>
    <row r="7" spans="1:4" ht="12.95" customHeight="1">
      <c r="A7" s="95"/>
      <c r="B7" s="95"/>
      <c r="C7" s="8"/>
      <c r="D7" s="95"/>
    </row>
    <row r="8" spans="1:4" ht="20.25">
      <c r="A8" s="97" t="s">
        <v>496</v>
      </c>
      <c r="B8" s="226"/>
      <c r="C8" s="226"/>
      <c r="D8" s="226"/>
    </row>
    <row r="9" ht="21" customHeight="1"/>
    <row r="10" ht="12.95" customHeight="1"/>
    <row r="11" ht="12.95" customHeight="1" thickBot="1"/>
    <row r="12" spans="1:3" ht="18.95" customHeight="1">
      <c r="A12" s="227" t="s">
        <v>497</v>
      </c>
      <c r="C12" s="227" t="s">
        <v>498</v>
      </c>
    </row>
    <row r="13" ht="12.95" customHeight="1"/>
    <row r="14" spans="1:3" ht="18" customHeight="1">
      <c r="A14" s="228"/>
      <c r="C14" s="228" t="s">
        <v>499</v>
      </c>
    </row>
    <row r="15" spans="1:3" ht="18" customHeight="1">
      <c r="A15" s="228"/>
      <c r="C15" s="228"/>
    </row>
    <row r="16" ht="18" customHeight="1">
      <c r="C16" s="228"/>
    </row>
    <row r="17" ht="18" customHeight="1">
      <c r="C17" s="228"/>
    </row>
    <row r="18" ht="18" customHeight="1">
      <c r="C18" s="228"/>
    </row>
    <row r="19" ht="18" customHeight="1"/>
    <row r="20" ht="18" customHeight="1">
      <c r="C20" s="228"/>
    </row>
    <row r="21" ht="18" customHeight="1">
      <c r="C21" s="228"/>
    </row>
    <row r="22" spans="1:3" ht="18" customHeight="1">
      <c r="A22" s="228"/>
      <c r="C22" s="228"/>
    </row>
    <row r="23" spans="1:3" ht="18" customHeight="1">
      <c r="A23" s="228"/>
      <c r="C23" s="228"/>
    </row>
    <row r="24" spans="1:3" ht="18" customHeight="1">
      <c r="A24" s="228"/>
      <c r="C24" s="228"/>
    </row>
    <row r="25" spans="1:3" ht="18" customHeight="1">
      <c r="A25" s="228"/>
      <c r="C25" s="228"/>
    </row>
    <row r="26" spans="1:3" ht="18" customHeight="1">
      <c r="A26" s="228"/>
      <c r="C26" s="228"/>
    </row>
    <row r="27" spans="1:3" ht="18" customHeight="1">
      <c r="A27" s="228"/>
      <c r="C27" s="228"/>
    </row>
    <row r="28" ht="18" customHeight="1">
      <c r="A28" s="228"/>
    </row>
    <row r="29" ht="18" customHeight="1">
      <c r="A29" s="228"/>
    </row>
    <row r="30" ht="18" customHeight="1">
      <c r="A30" s="228"/>
    </row>
    <row r="31" ht="18" customHeight="1">
      <c r="A31" s="228"/>
    </row>
    <row r="32" ht="18" customHeight="1">
      <c r="A32" s="228"/>
    </row>
    <row r="33" ht="18" customHeight="1">
      <c r="A33" s="228"/>
    </row>
    <row r="34" ht="18" customHeight="1">
      <c r="A34" s="228"/>
    </row>
    <row r="35" ht="18" customHeight="1">
      <c r="A35" s="228"/>
    </row>
    <row r="36" ht="18" customHeight="1">
      <c r="A36" s="228"/>
    </row>
    <row r="37" ht="18" customHeight="1">
      <c r="A37" s="228"/>
    </row>
    <row r="38" ht="18" customHeight="1">
      <c r="A38" s="228"/>
    </row>
    <row r="39" ht="18" customHeight="1">
      <c r="A39" s="228"/>
    </row>
    <row r="40" ht="18" customHeight="1">
      <c r="A40" s="228"/>
    </row>
    <row r="41" ht="18" customHeight="1">
      <c r="A41" s="228"/>
    </row>
    <row r="42" ht="18" customHeight="1">
      <c r="A42" s="228"/>
    </row>
    <row r="43" ht="18" customHeight="1">
      <c r="A43" s="228"/>
    </row>
    <row r="44" ht="18" customHeight="1">
      <c r="A44" s="228"/>
    </row>
    <row r="45" ht="18" customHeight="1">
      <c r="A45" s="228"/>
    </row>
    <row r="46" ht="18" customHeight="1">
      <c r="A46" s="228"/>
    </row>
    <row r="47" ht="18" customHeight="1">
      <c r="A47" s="228"/>
    </row>
    <row r="48" ht="18" customHeight="1">
      <c r="A48" s="228"/>
    </row>
    <row r="49" ht="18" customHeight="1">
      <c r="A49" s="228"/>
    </row>
    <row r="50" ht="18" customHeight="1">
      <c r="A50" s="228"/>
    </row>
    <row r="51" ht="18" customHeight="1">
      <c r="A51" s="228"/>
    </row>
    <row r="52" ht="18" customHeight="1">
      <c r="A52" s="228"/>
    </row>
    <row r="53" ht="18" customHeight="1">
      <c r="A53" s="228"/>
    </row>
    <row r="54" ht="18" customHeight="1">
      <c r="A54" s="228"/>
    </row>
    <row r="55" ht="18" customHeight="1">
      <c r="A55" s="228"/>
    </row>
    <row r="56" ht="18" customHeight="1">
      <c r="A56" s="228"/>
    </row>
    <row r="57" ht="18" customHeight="1">
      <c r="A57" s="228"/>
    </row>
    <row r="58" ht="18" customHeight="1">
      <c r="A58" s="228"/>
    </row>
    <row r="59" ht="18" customHeight="1">
      <c r="A59" s="228"/>
    </row>
    <row r="60" ht="18" customHeight="1">
      <c r="A60" s="228"/>
    </row>
    <row r="61" ht="18" customHeight="1">
      <c r="A61" s="228"/>
    </row>
    <row r="62" ht="18" customHeight="1">
      <c r="A62" s="228"/>
    </row>
    <row r="63" ht="18" customHeight="1">
      <c r="A63" s="228"/>
    </row>
    <row r="64" ht="18" customHeight="1">
      <c r="A64" s="228"/>
    </row>
    <row r="65" ht="18" customHeight="1">
      <c r="A65" s="228"/>
    </row>
    <row r="66" ht="18" customHeight="1">
      <c r="A66" s="228"/>
    </row>
    <row r="67" ht="18" customHeight="1">
      <c r="A67" s="228"/>
    </row>
    <row r="68" ht="18" customHeight="1">
      <c r="A68" s="228"/>
    </row>
    <row r="69" ht="18" customHeight="1">
      <c r="A69" s="228"/>
    </row>
    <row r="70" ht="18" customHeight="1">
      <c r="A70" s="228"/>
    </row>
    <row r="71" ht="18" customHeight="1">
      <c r="A71" s="228"/>
    </row>
    <row r="72" ht="18" customHeight="1">
      <c r="A72" s="228"/>
    </row>
    <row r="73" ht="18" customHeight="1">
      <c r="A73" s="228"/>
    </row>
    <row r="74" ht="18" customHeight="1">
      <c r="A74" s="228"/>
    </row>
    <row r="75" ht="18" customHeight="1">
      <c r="A75" s="228"/>
    </row>
    <row r="76" ht="18" customHeight="1">
      <c r="A76" s="228"/>
    </row>
    <row r="77" ht="18" customHeight="1">
      <c r="A77" s="228"/>
    </row>
    <row r="78" ht="18" customHeight="1">
      <c r="A78" s="228"/>
    </row>
    <row r="79" ht="18" customHeight="1">
      <c r="A79" s="228"/>
    </row>
    <row r="80" ht="18" customHeight="1">
      <c r="A80" s="228"/>
    </row>
    <row r="81" ht="18" customHeight="1">
      <c r="A81" s="228"/>
    </row>
    <row r="82" ht="18" customHeight="1">
      <c r="A82" s="228"/>
    </row>
    <row r="83" ht="18" customHeight="1">
      <c r="A83" s="228"/>
    </row>
    <row r="84" ht="18" customHeight="1">
      <c r="A84" s="228"/>
    </row>
    <row r="85" ht="18" customHeight="1">
      <c r="A85" s="228"/>
    </row>
    <row r="86" ht="18" customHeight="1">
      <c r="A86" s="228"/>
    </row>
    <row r="87" ht="18" customHeight="1">
      <c r="A87" s="228"/>
    </row>
    <row r="88" ht="18" customHeight="1">
      <c r="A88" s="228"/>
    </row>
    <row r="89" ht="18" customHeight="1">
      <c r="A89" s="228"/>
    </row>
    <row r="90" ht="18" customHeight="1">
      <c r="A90" s="228"/>
    </row>
    <row r="91" ht="18" customHeight="1">
      <c r="A91" s="228"/>
    </row>
    <row r="92" ht="18" customHeight="1">
      <c r="A92" s="228"/>
    </row>
    <row r="93" ht="18" customHeight="1">
      <c r="A93" s="228"/>
    </row>
    <row r="94" ht="18" customHeight="1">
      <c r="A94" s="228"/>
    </row>
    <row r="95" ht="18" customHeight="1">
      <c r="A95" s="228"/>
    </row>
    <row r="96" ht="18" customHeight="1">
      <c r="A96" s="228"/>
    </row>
    <row r="97" ht="18" customHeight="1">
      <c r="A97" s="228"/>
    </row>
    <row r="98" ht="18" customHeight="1">
      <c r="A98" s="228"/>
    </row>
    <row r="99" ht="18" customHeight="1">
      <c r="A99" s="228"/>
    </row>
    <row r="100" ht="18" customHeight="1">
      <c r="A100" s="228"/>
    </row>
    <row r="101" ht="18" customHeight="1">
      <c r="A101" s="228"/>
    </row>
    <row r="102" ht="18" customHeight="1">
      <c r="A102" s="228"/>
    </row>
    <row r="103" ht="18" customHeight="1">
      <c r="A103" s="228"/>
    </row>
    <row r="104" ht="18" customHeight="1">
      <c r="A104" s="228"/>
    </row>
    <row r="105" ht="18" customHeight="1">
      <c r="A105" s="228"/>
    </row>
    <row r="106" ht="18" customHeight="1">
      <c r="A106" s="228"/>
    </row>
    <row r="110" spans="2:3" ht="12.75">
      <c r="B110" s="229"/>
      <c r="C110" s="229"/>
    </row>
    <row r="111" spans="2:3" ht="12.75">
      <c r="B111" s="229"/>
      <c r="C111" s="229"/>
    </row>
    <row r="112" spans="2:3" ht="12.75">
      <c r="B112" s="229"/>
      <c r="C112" s="229"/>
    </row>
    <row r="113" spans="2:3" ht="12.75">
      <c r="B113" s="229"/>
      <c r="C113" s="229"/>
    </row>
  </sheetData>
  <printOptions horizontalCentered="1"/>
  <pageMargins left="0.31496062992125984" right="0.31496062992125984" top="0.5905511811023623" bottom="0.5905511811023623" header="0" footer="0"/>
  <pageSetup fitToHeight="2"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jamartinez</cp:lastModifiedBy>
  <cp:lastPrinted>2018-06-14T12:07:32Z</cp:lastPrinted>
  <dcterms:created xsi:type="dcterms:W3CDTF">2010-12-21T11:30:58Z</dcterms:created>
  <dcterms:modified xsi:type="dcterms:W3CDTF">2018-06-14T12:07:36Z</dcterms:modified>
  <cp:category/>
  <cp:version/>
  <cp:contentType/>
  <cp:contentStatus/>
</cp:coreProperties>
</file>